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ijan\Desktop\SNR\"/>
    </mc:Choice>
  </mc:AlternateContent>
  <bookViews>
    <workbookView xWindow="0" yWindow="0" windowWidth="24360" windowHeight="12735" tabRatio="534" activeTab="1"/>
  </bookViews>
  <sheets>
    <sheet name="Version log" sheetId="13" r:id="rId1"/>
    <sheet name="Photometry" sheetId="12" r:id="rId2"/>
    <sheet name="TAYF" sheetId="14" r:id="rId3"/>
    <sheet name="RV Prime" sheetId="19" r:id="rId4"/>
    <sheet name="RV Pl Traub" sheetId="11" r:id="rId5"/>
    <sheet name="Coronagraph" sheetId="4" r:id="rId6"/>
    <sheet name="Constants" sheetId="2" r:id="rId7"/>
    <sheet name="Spectra" sheetId="5" r:id="rId8"/>
    <sheet name="Throughput" sheetId="9" r:id="rId9"/>
    <sheet name="Design" sheetId="8" r:id="rId10"/>
    <sheet name="Transmission (Wave)" sheetId="7" r:id="rId11"/>
    <sheet name="Comparison" sheetId="17" r:id="rId12"/>
    <sheet name="res2" sheetId="18" r:id="rId13"/>
  </sheets>
  <functionGroups builtInGroupCount="18"/>
  <definedNames>
    <definedName name="Al">Throughput!$D$8</definedName>
    <definedName name="arcsec">Constants!$N$16</definedName>
    <definedName name="AU">Constants!$N$11</definedName>
    <definedName name="availStellarTypes">Spectra!$C$2:$K$2</definedName>
    <definedName name="BBARx2">Throughput!$F$9</definedName>
    <definedName name="c_light">Constants!$N$4</definedName>
    <definedName name="CIC">Photometry!$T$5</definedName>
    <definedName name="CIC_noise">Photometry!$L$31</definedName>
    <definedName name="Col_area">Photometry!$AB$20</definedName>
    <definedName name="Color_filter">Throughput!$G$9</definedName>
    <definedName name="Coronagraph_Specs">Photometry!$AB$39:$AC$54</definedName>
    <definedName name="dark_current">Photometry!$T$4</definedName>
    <definedName name="darkcurrent_noise">Photometry!$L$30</definedName>
    <definedName name="deg">Constants!$N$17</definedName>
    <definedName name="Detector_Table">Photometry!$AB$25:$AD$30</definedName>
    <definedName name="diff_limit">Photometry!$AB$19</definedName>
    <definedName name="ENF">Photometry!$T$12</definedName>
    <definedName name="erg">Constants!$N$22</definedName>
    <definedName name="f_pp">Photometry!$D$9</definedName>
    <definedName name="f_SR">Photometry!$T$10</definedName>
    <definedName name="fluxTable">Constants!$C$4:$I$17</definedName>
    <definedName name="Focal_plane_table">Photometry!$AB$32:$AC$35</definedName>
    <definedName name="frame_rate">Photometry!$T$13</definedName>
    <definedName name="frame_time">Photometry!$D$8</definedName>
    <definedName name="FSS99_600">Throughput!$C$8</definedName>
    <definedName name="gain">Photometry!$T$7</definedName>
    <definedName name="gen_phot_flux">Photometry!$T$30</definedName>
    <definedName name="geometricAlbedoTable">'RV Prime'!#REF!</definedName>
    <definedName name="h_planck">Constants!$N$3</definedName>
    <definedName name="HLC_Coronagraph">Coronagraph!$C$9:$J$31</definedName>
    <definedName name="HLCdesignBW">Coronagraph!$D$2</definedName>
    <definedName name="HLCintrSampling">Coronagraph!$D$4</definedName>
    <definedName name="HLCstretchDelta">Coronagraph!$G$5</definedName>
    <definedName name="HRC">Throughput!$B$8</definedName>
    <definedName name="HRC_R">Throughput!$B$8</definedName>
    <definedName name="hrs">Constants!$N$18</definedName>
    <definedName name="lambda">Photometry!$L$4</definedName>
    <definedName name="mas">Constants!$N$20</definedName>
    <definedName name="Masktype">Photometry!$AB$39:$AC$39</definedName>
    <definedName name="min">Constants!$N$19</definedName>
    <definedName name="mpix">Photometry!$T$11</definedName>
    <definedName name="N_spectra">TAYF!$C$21</definedName>
    <definedName name="nm">Constants!$N$25</definedName>
    <definedName name="Noise">Photometry!$L$23</definedName>
    <definedName name="noise_rate_total">Photometry!$T$43</definedName>
    <definedName name="NrowsHLC">Coronagraph!$G$2</definedName>
    <definedName name="NrowsSPC">Coronagraph!$T$2</definedName>
    <definedName name="pc">Constants!$N$12</definedName>
    <definedName name="phaseAngle">Photometry!$D$10</definedName>
    <definedName name="phFun">'RV Prime'!$AD$13:$AM$18</definedName>
    <definedName name="phot_flux">Photometry!$T$29</definedName>
    <definedName name="pl_contrast">Photometry!$T$35</definedName>
    <definedName name="pl_rate">Photometry!$T$36</definedName>
    <definedName name="Polarizer">Throughput!$H$9</definedName>
    <definedName name="QE">Photometry!$T$8</definedName>
    <definedName name="R_Earth">Constants!$N$9</definedName>
    <definedName name="R_jupiter">Constants!$N$10</definedName>
    <definedName name="read_noise">Photometry!$T$6</definedName>
    <definedName name="req_time">Photometry!$L$16</definedName>
    <definedName name="RVp4List">'RV Pl Traub'!$A$3:$S$438</definedName>
    <definedName name="RVPrime">'RV Prime'!$B$5:$Z$38</definedName>
    <definedName name="scenario_table">Photometry!$AA$4:$AE$11</definedName>
    <definedName name="shot_noise">Photometry!$L$27</definedName>
    <definedName name="Signal">Photometry!$L$22</definedName>
    <definedName name="SNR">Photometry!$D$4</definedName>
    <definedName name="SPC_Coronagraph">Coronagraph!$P$9:$W$41</definedName>
    <definedName name="SPCdesignBW">Coronagraph!$Q$2</definedName>
    <definedName name="SPCintrSampling">Coronagraph!$Q$4</definedName>
    <definedName name="SPCstretchDelta">Coronagraph!$T$5</definedName>
    <definedName name="spec_rate">Photometry!$T$37</definedName>
    <definedName name="speckle_noise">Photometry!$L$28</definedName>
    <definedName name="specklestruc_noise">Photometry!$L$33</definedName>
    <definedName name="SpecTable">Spectra!$A$3:$K$803</definedName>
    <definedName name="stellarClass">'RV Prime'!$W$5:$W$38</definedName>
    <definedName name="SunAbsMag">Constants!$N$36</definedName>
    <definedName name="tcor">Photometry!$AK$25</definedName>
    <definedName name="tfil">Photometry!$AK$28</definedName>
    <definedName name="Throughput_types">Throughput!$B$14:$B$43,Throughput!$I$14:$I$43</definedName>
    <definedName name="tobs">Photometry!$AK$23</definedName>
    <definedName name="tocc">Photometry!$AK$24</definedName>
    <definedName name="tpl">Photometry!$AK$34</definedName>
    <definedName name="tpol">Photometry!$AK$29</definedName>
    <definedName name="tpup">Photometry!$AK$70</definedName>
    <definedName name="tref">Photometry!$AK$27</definedName>
    <definedName name="tspec">Photometry!$AK$35</definedName>
    <definedName name="tzodi">Photometry!$AK$36</definedName>
    <definedName name="uas">Constants!$N$21</definedName>
    <definedName name="um">Constants!$N$24</definedName>
    <definedName name="WAplanet">Photometry!$T$34</definedName>
    <definedName name="whichContrast">Coronagraph!$J$2:$J$3</definedName>
    <definedName name="zodi_noise">Photometry!$L$29</definedName>
    <definedName name="zodi_rate">Photometry!$T$42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4" i="12" l="1"/>
  <c r="L4" i="12"/>
  <c r="L5" i="12"/>
  <c r="T29" i="12"/>
  <c r="AK16" i="12"/>
  <c r="AK15" i="12"/>
  <c r="AK10" i="12"/>
  <c r="T35" i="12"/>
  <c r="AK5" i="12"/>
  <c r="AB19" i="12"/>
  <c r="T31" i="12"/>
  <c r="T33" i="12"/>
  <c r="T34" i="12"/>
  <c r="AC44" i="12"/>
  <c r="AC42" i="12"/>
  <c r="AC53" i="12"/>
  <c r="L3" i="12"/>
  <c r="L6" i="12"/>
  <c r="AB21" i="12"/>
  <c r="AB34" i="12"/>
  <c r="T10" i="12"/>
  <c r="B4" i="9"/>
  <c r="B8" i="9"/>
  <c r="I15" i="9"/>
  <c r="I16" i="9"/>
  <c r="C8" i="9"/>
  <c r="I17" i="9"/>
  <c r="I18" i="9"/>
  <c r="I19" i="9"/>
  <c r="I20" i="9"/>
  <c r="I21" i="9"/>
  <c r="I22" i="9"/>
  <c r="I23" i="9"/>
  <c r="I24" i="9"/>
  <c r="I25" i="9"/>
  <c r="I26" i="9"/>
  <c r="I27" i="9"/>
  <c r="D8" i="9"/>
  <c r="I28" i="9"/>
  <c r="I29" i="9"/>
  <c r="I30" i="9"/>
  <c r="I31" i="9"/>
  <c r="I32" i="9"/>
  <c r="I34" i="9"/>
  <c r="I35" i="9"/>
  <c r="I38" i="9"/>
  <c r="I41" i="9"/>
  <c r="I43" i="9"/>
  <c r="AC49" i="12"/>
  <c r="AK27" i="12"/>
  <c r="AK29" i="12"/>
  <c r="AK35" i="12"/>
  <c r="T8" i="12"/>
  <c r="T37" i="12"/>
  <c r="AC43" i="12"/>
  <c r="AK25" i="12"/>
  <c r="AK34" i="12"/>
  <c r="T36" i="12"/>
  <c r="AK7" i="12"/>
  <c r="L9" i="12"/>
  <c r="L10" i="12"/>
  <c r="CQ8" i="12"/>
  <c r="CS8" i="12"/>
  <c r="CR8" i="12"/>
  <c r="T30" i="12"/>
  <c r="D44" i="12"/>
  <c r="AC46" i="12"/>
  <c r="AK24" i="12"/>
  <c r="AK36" i="12"/>
  <c r="AC45" i="12"/>
  <c r="T38" i="12"/>
  <c r="T40" i="12"/>
  <c r="AK6" i="12"/>
  <c r="AK17" i="12"/>
  <c r="T39" i="12"/>
  <c r="T41" i="12"/>
  <c r="T42" i="12"/>
  <c r="D43" i="12"/>
  <c r="T13" i="12"/>
  <c r="T16" i="12"/>
  <c r="AC35" i="12"/>
  <c r="AB35" i="12"/>
  <c r="T11" i="12"/>
  <c r="T12" i="12"/>
  <c r="T6" i="12"/>
  <c r="T7" i="12"/>
  <c r="T43" i="12"/>
  <c r="L16" i="12"/>
  <c r="L17" i="12"/>
  <c r="L18" i="12"/>
  <c r="D42" i="12"/>
  <c r="T3" i="4"/>
  <c r="P9" i="4"/>
  <c r="T5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AC48" i="12"/>
  <c r="AK28" i="12"/>
  <c r="AC50" i="12"/>
  <c r="AB10" i="12"/>
  <c r="AK23" i="12"/>
  <c r="AB20" i="12"/>
  <c r="AX7" i="12"/>
  <c r="G3" i="4"/>
  <c r="C9" i="4"/>
  <c r="G5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AB43" i="12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5" i="9"/>
  <c r="B38" i="9"/>
  <c r="B41" i="9"/>
  <c r="B43" i="9"/>
  <c r="AB49" i="12"/>
  <c r="L11" i="12"/>
  <c r="AB44" i="12"/>
  <c r="AC51" i="12"/>
  <c r="AC52" i="12"/>
  <c r="AB46" i="12"/>
  <c r="AB45" i="12"/>
  <c r="AW7" i="12"/>
  <c r="AV7" i="12"/>
  <c r="AU7" i="12"/>
  <c r="AK14" i="12"/>
  <c r="AT7" i="12"/>
  <c r="AM21" i="12"/>
  <c r="T4" i="4"/>
  <c r="G4" i="4"/>
  <c r="AB51" i="12"/>
  <c r="AR5" i="12"/>
  <c r="CG10" i="12"/>
  <c r="CG9" i="12"/>
  <c r="CG8" i="12"/>
  <c r="CG7" i="12"/>
  <c r="BK10" i="12"/>
  <c r="BK11" i="12"/>
  <c r="BJ10" i="12"/>
  <c r="BJ11" i="12"/>
  <c r="BI10" i="12"/>
  <c r="BI11" i="12"/>
  <c r="BH10" i="12"/>
  <c r="BH11" i="12"/>
  <c r="BG10" i="12"/>
  <c r="BG11" i="12"/>
  <c r="BF10" i="12"/>
  <c r="BF11" i="12"/>
  <c r="BK7" i="12"/>
  <c r="BJ7" i="12"/>
  <c r="BI7" i="12"/>
  <c r="BH7" i="12"/>
  <c r="BG7" i="12"/>
  <c r="BF7" i="12"/>
  <c r="T2" i="4"/>
  <c r="G2" i="4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AA27" i="19"/>
  <c r="AA28" i="19"/>
  <c r="AA29" i="19"/>
  <c r="AA30" i="19"/>
  <c r="AA31" i="19"/>
  <c r="AA32" i="19"/>
  <c r="AA33" i="19"/>
  <c r="AA34" i="19"/>
  <c r="AA35" i="19"/>
  <c r="AA36" i="19"/>
  <c r="AA37" i="19"/>
  <c r="AA38" i="19"/>
  <c r="AA5" i="19"/>
  <c r="CE10" i="12"/>
  <c r="CE9" i="12"/>
  <c r="CE8" i="12"/>
  <c r="CE7" i="12"/>
  <c r="CC10" i="12"/>
  <c r="CC9" i="12"/>
  <c r="CC8" i="12"/>
  <c r="CC7" i="12"/>
  <c r="CA10" i="12"/>
  <c r="CA9" i="12"/>
  <c r="CA8" i="12"/>
  <c r="CA7" i="12"/>
  <c r="BY10" i="12"/>
  <c r="BY9" i="12"/>
  <c r="BY8" i="12"/>
  <c r="BY7" i="12"/>
  <c r="BW10" i="12"/>
  <c r="BW9" i="12"/>
  <c r="BW8" i="12"/>
  <c r="BW7" i="12"/>
  <c r="BU8" i="12"/>
  <c r="BU9" i="12"/>
  <c r="BU10" i="12"/>
  <c r="BU7" i="12"/>
  <c r="BS8" i="12"/>
  <c r="BS9" i="12"/>
  <c r="BS10" i="12"/>
  <c r="BS7" i="12"/>
  <c r="AX7" i="19"/>
  <c r="AY7" i="19"/>
  <c r="AX8" i="19"/>
  <c r="AX9" i="19"/>
  <c r="AY9" i="19"/>
  <c r="AX10" i="19"/>
  <c r="AY10" i="19"/>
  <c r="AX11" i="19"/>
  <c r="AY11" i="19"/>
  <c r="AX12" i="19"/>
  <c r="AY12" i="19"/>
  <c r="AX13" i="19"/>
  <c r="AY13" i="19"/>
  <c r="AX14" i="19"/>
  <c r="AY14" i="19"/>
  <c r="AX15" i="19"/>
  <c r="AY15" i="19"/>
  <c r="AX16" i="19"/>
  <c r="AY16" i="19"/>
  <c r="AX17" i="19"/>
  <c r="AY17" i="19"/>
  <c r="AX18" i="19"/>
  <c r="AY18" i="19"/>
  <c r="AX19" i="19"/>
  <c r="AY19" i="19"/>
  <c r="AX20" i="19"/>
  <c r="AX21" i="19"/>
  <c r="AY21" i="19"/>
  <c r="AX22" i="19"/>
  <c r="AY22" i="19"/>
  <c r="AX23" i="19"/>
  <c r="AY23" i="19"/>
  <c r="AX24" i="19"/>
  <c r="AY24" i="19"/>
  <c r="AX25" i="19"/>
  <c r="AY25" i="19"/>
  <c r="AX26" i="19"/>
  <c r="AY26" i="19"/>
  <c r="AX27" i="19"/>
  <c r="AY27" i="19"/>
  <c r="AX28" i="19"/>
  <c r="AY28" i="19"/>
  <c r="AX29" i="19"/>
  <c r="AX30" i="19"/>
  <c r="AX31" i="19"/>
  <c r="AY31" i="19"/>
  <c r="AX32" i="19"/>
  <c r="AY32" i="19"/>
  <c r="AX33" i="19"/>
  <c r="AY33" i="19"/>
  <c r="AX34" i="19"/>
  <c r="AY34" i="19"/>
  <c r="AX35" i="19"/>
  <c r="AY35" i="19"/>
  <c r="AX36" i="19"/>
  <c r="AY36" i="19"/>
  <c r="AX37" i="19"/>
  <c r="AY37" i="19"/>
  <c r="AX38" i="19"/>
  <c r="AY38" i="19"/>
  <c r="AX39" i="19"/>
  <c r="AX40" i="19"/>
  <c r="AX41" i="19"/>
  <c r="AY41" i="19"/>
  <c r="AX42" i="19"/>
  <c r="AX43" i="19"/>
  <c r="AX44" i="19"/>
  <c r="AX45" i="19"/>
  <c r="AX46" i="19"/>
  <c r="AY46" i="19"/>
  <c r="AX47" i="19"/>
  <c r="AX48" i="19"/>
  <c r="AX49" i="19"/>
  <c r="AX50" i="19"/>
  <c r="AX51" i="19"/>
  <c r="AY51" i="19"/>
  <c r="AX52" i="19"/>
  <c r="AY52" i="19"/>
  <c r="AX53" i="19"/>
  <c r="AY53" i="19"/>
  <c r="AX54" i="19"/>
  <c r="AY54" i="19"/>
  <c r="AX55" i="19"/>
  <c r="AY55" i="19"/>
  <c r="AX56" i="19"/>
  <c r="AY56" i="19"/>
  <c r="AX57" i="19"/>
  <c r="AY57" i="19"/>
  <c r="AX58" i="19"/>
  <c r="AY58" i="19"/>
  <c r="AX59" i="19"/>
  <c r="AY59" i="19"/>
  <c r="AX60" i="19"/>
  <c r="AY60" i="19"/>
  <c r="AX61" i="19"/>
  <c r="AY61" i="19"/>
  <c r="AX62" i="19"/>
  <c r="AY62" i="19"/>
  <c r="AX63" i="19"/>
  <c r="AY63" i="19"/>
  <c r="AX64" i="19"/>
  <c r="AY64" i="19"/>
  <c r="AX65" i="19"/>
  <c r="AY65" i="19"/>
  <c r="AX66" i="19"/>
  <c r="AY66" i="19"/>
  <c r="AX6" i="19"/>
  <c r="AR7" i="19"/>
  <c r="AR8" i="19"/>
  <c r="AR9" i="19"/>
  <c r="AR10" i="19"/>
  <c r="AR11" i="19"/>
  <c r="AR12" i="19"/>
  <c r="AS12" i="19"/>
  <c r="AR13" i="19"/>
  <c r="AS13" i="19"/>
  <c r="AR14" i="19"/>
  <c r="AS14" i="19"/>
  <c r="AR15" i="19"/>
  <c r="AS15" i="19"/>
  <c r="AR16" i="19"/>
  <c r="AS16" i="19"/>
  <c r="AR17" i="19"/>
  <c r="AS17" i="19"/>
  <c r="AR18" i="19"/>
  <c r="AS18" i="19"/>
  <c r="AR19" i="19"/>
  <c r="AS19" i="19"/>
  <c r="AR20" i="19"/>
  <c r="AS20" i="19"/>
  <c r="AR21" i="19"/>
  <c r="AS21" i="19"/>
  <c r="AR22" i="19"/>
  <c r="AS22" i="19"/>
  <c r="AR23" i="19"/>
  <c r="AS23" i="19"/>
  <c r="AR24" i="19"/>
  <c r="AS24" i="19"/>
  <c r="AR25" i="19"/>
  <c r="AS25" i="19"/>
  <c r="AR26" i="19"/>
  <c r="AS26" i="19"/>
  <c r="AR27" i="19"/>
  <c r="AS27" i="19"/>
  <c r="AR28" i="19"/>
  <c r="AS28" i="19"/>
  <c r="AR29" i="19"/>
  <c r="AS29" i="19"/>
  <c r="AR30" i="19"/>
  <c r="AS30" i="19"/>
  <c r="AR31" i="19"/>
  <c r="AS31" i="19"/>
  <c r="AR32" i="19"/>
  <c r="AS32" i="19"/>
  <c r="AR33" i="19"/>
  <c r="AS33" i="19"/>
  <c r="AR34" i="19"/>
  <c r="AS34" i="19"/>
  <c r="AR35" i="19"/>
  <c r="AS35" i="19"/>
  <c r="AR36" i="19"/>
  <c r="AS36" i="19"/>
  <c r="AR37" i="19"/>
  <c r="AS37" i="19"/>
  <c r="AR38" i="19"/>
  <c r="AS38" i="19"/>
  <c r="AR39" i="19"/>
  <c r="AS39" i="19"/>
  <c r="AR40" i="19"/>
  <c r="AR41" i="19"/>
  <c r="AS41" i="19"/>
  <c r="AR42" i="19"/>
  <c r="AR43" i="19"/>
  <c r="AS43" i="19"/>
  <c r="AR44" i="19"/>
  <c r="AS44" i="19"/>
  <c r="AR45" i="19"/>
  <c r="AS45" i="19"/>
  <c r="AR46" i="19"/>
  <c r="AS46" i="19"/>
  <c r="AR47" i="19"/>
  <c r="AS47" i="19"/>
  <c r="AR48" i="19"/>
  <c r="AS48" i="19"/>
  <c r="AR49" i="19"/>
  <c r="AR50" i="19"/>
  <c r="AS50" i="19"/>
  <c r="AR51" i="19"/>
  <c r="AS51" i="19"/>
  <c r="AR52" i="19"/>
  <c r="AS52" i="19"/>
  <c r="AR53" i="19"/>
  <c r="AS53" i="19"/>
  <c r="AR54" i="19"/>
  <c r="AS54" i="19"/>
  <c r="AR55" i="19"/>
  <c r="AS55" i="19"/>
  <c r="AR56" i="19"/>
  <c r="AS56" i="19"/>
  <c r="AR57" i="19"/>
  <c r="AS57" i="19"/>
  <c r="AR58" i="19"/>
  <c r="AS58" i="19"/>
  <c r="AR59" i="19"/>
  <c r="AS59" i="19"/>
  <c r="AR60" i="19"/>
  <c r="AS60" i="19"/>
  <c r="AR61" i="19"/>
  <c r="AS61" i="19"/>
  <c r="AR62" i="19"/>
  <c r="AS62" i="19"/>
  <c r="AR63" i="19"/>
  <c r="AS63" i="19"/>
  <c r="AR64" i="19"/>
  <c r="AS64" i="19"/>
  <c r="AR65" i="19"/>
  <c r="AS65" i="19"/>
  <c r="AR66" i="19"/>
  <c r="AR6" i="19"/>
  <c r="AS11" i="19"/>
  <c r="AS6" i="19"/>
  <c r="AT66" i="19"/>
  <c r="AU66" i="19"/>
  <c r="AS66" i="19"/>
  <c r="AT65" i="19"/>
  <c r="AU65" i="19"/>
  <c r="AT64" i="19"/>
  <c r="AU64" i="19"/>
  <c r="AT63" i="19"/>
  <c r="AU63" i="19"/>
  <c r="AT62" i="19"/>
  <c r="AU62" i="19"/>
  <c r="AT61" i="19"/>
  <c r="AU61" i="19"/>
  <c r="AT60" i="19"/>
  <c r="AU60" i="19"/>
  <c r="AT59" i="19"/>
  <c r="AU59" i="19"/>
  <c r="AT58" i="19"/>
  <c r="AU58" i="19"/>
  <c r="AT57" i="19"/>
  <c r="AU57" i="19"/>
  <c r="AT56" i="19"/>
  <c r="AU56" i="19"/>
  <c r="AT55" i="19"/>
  <c r="AU55" i="19"/>
  <c r="AT54" i="19"/>
  <c r="AU54" i="19"/>
  <c r="AT53" i="19"/>
  <c r="AU53" i="19"/>
  <c r="AT52" i="19"/>
  <c r="AU52" i="19"/>
  <c r="AT51" i="19"/>
  <c r="AU51" i="19"/>
  <c r="AY50" i="19"/>
  <c r="AT50" i="19"/>
  <c r="AU50" i="19"/>
  <c r="AY49" i="19"/>
  <c r="AT49" i="19"/>
  <c r="AU49" i="19"/>
  <c r="AS49" i="19"/>
  <c r="AY48" i="19"/>
  <c r="AT48" i="19"/>
  <c r="AU48" i="19"/>
  <c r="AY47" i="19"/>
  <c r="AT47" i="19"/>
  <c r="AU47" i="19"/>
  <c r="AT46" i="19"/>
  <c r="AU46" i="19"/>
  <c r="AY45" i="19"/>
  <c r="AT45" i="19"/>
  <c r="AU45" i="19"/>
  <c r="AY44" i="19"/>
  <c r="AT44" i="19"/>
  <c r="AU44" i="19"/>
  <c r="AY43" i="19"/>
  <c r="AT43" i="19"/>
  <c r="AU43" i="19"/>
  <c r="AY42" i="19"/>
  <c r="AT42" i="19"/>
  <c r="AU42" i="19"/>
  <c r="AS42" i="19"/>
  <c r="AT41" i="19"/>
  <c r="AU41" i="19"/>
  <c r="AY40" i="19"/>
  <c r="AT40" i="19"/>
  <c r="AU40" i="19"/>
  <c r="AS40" i="19"/>
  <c r="AY39" i="19"/>
  <c r="AT39" i="19"/>
  <c r="AU39" i="19"/>
  <c r="AT38" i="19"/>
  <c r="AU38" i="19"/>
  <c r="AT37" i="19"/>
  <c r="AU37" i="19"/>
  <c r="AT36" i="19"/>
  <c r="AU36" i="19"/>
  <c r="AT35" i="19"/>
  <c r="AU35" i="19"/>
  <c r="AT34" i="19"/>
  <c r="AU34" i="19"/>
  <c r="AT33" i="19"/>
  <c r="AU33" i="19"/>
  <c r="AT32" i="19"/>
  <c r="AU32" i="19"/>
  <c r="AT31" i="19"/>
  <c r="AU31" i="19"/>
  <c r="AY30" i="19"/>
  <c r="AT30" i="19"/>
  <c r="AU30" i="19"/>
  <c r="AY29" i="19"/>
  <c r="AT29" i="19"/>
  <c r="AU29" i="19"/>
  <c r="AT28" i="19"/>
  <c r="AU28" i="19"/>
  <c r="AT27" i="19"/>
  <c r="AU27" i="19"/>
  <c r="AT26" i="19"/>
  <c r="AU26" i="19"/>
  <c r="AT25" i="19"/>
  <c r="AU25" i="19"/>
  <c r="AT24" i="19"/>
  <c r="AU24" i="19"/>
  <c r="AT23" i="19"/>
  <c r="AU23" i="19"/>
  <c r="AT22" i="19"/>
  <c r="AU22" i="19"/>
  <c r="AT21" i="19"/>
  <c r="AU21" i="19"/>
  <c r="AY20" i="19"/>
  <c r="AT20" i="19"/>
  <c r="AU20" i="19"/>
  <c r="AT19" i="19"/>
  <c r="AU19" i="19"/>
  <c r="AT18" i="19"/>
  <c r="AU18" i="19"/>
  <c r="AT17" i="19"/>
  <c r="AU17" i="19"/>
  <c r="AT16" i="19"/>
  <c r="AU16" i="19"/>
  <c r="AT15" i="19"/>
  <c r="AU15" i="19"/>
  <c r="AT14" i="19"/>
  <c r="AU14" i="19"/>
  <c r="AT13" i="19"/>
  <c r="AU13" i="19"/>
  <c r="AT12" i="19"/>
  <c r="AU12" i="19"/>
  <c r="AT11" i="19"/>
  <c r="AU11" i="19"/>
  <c r="AT10" i="19"/>
  <c r="AU10" i="19"/>
  <c r="AS10" i="19"/>
  <c r="AT9" i="19"/>
  <c r="AU9" i="19"/>
  <c r="AS9" i="19"/>
  <c r="AY8" i="19"/>
  <c r="AT8" i="19"/>
  <c r="AU8" i="19"/>
  <c r="AS8" i="19"/>
  <c r="AT7" i="19"/>
  <c r="AU7" i="19"/>
  <c r="AS7" i="19"/>
  <c r="AY6" i="19"/>
  <c r="AT6" i="19"/>
  <c r="AU6" i="19"/>
  <c r="AC47" i="12"/>
  <c r="AK13" i="19"/>
  <c r="AM13" i="19"/>
  <c r="AK14" i="19"/>
  <c r="AM14" i="19"/>
  <c r="AK15" i="19"/>
  <c r="AD24" i="19"/>
  <c r="AM15" i="19"/>
  <c r="AK16" i="19"/>
  <c r="AM16" i="19"/>
  <c r="AK17" i="19"/>
  <c r="AM17" i="19"/>
  <c r="AK18" i="19"/>
  <c r="AM18" i="19"/>
  <c r="AS57" i="12"/>
  <c r="AK13" i="12"/>
  <c r="AK11" i="12"/>
  <c r="AK9" i="12"/>
  <c r="AK8" i="12"/>
  <c r="F7" i="12"/>
  <c r="AU57" i="12"/>
  <c r="M7" i="19"/>
  <c r="M8" i="19"/>
  <c r="M9" i="19"/>
  <c r="M10" i="19"/>
  <c r="M11" i="19"/>
  <c r="M12" i="19"/>
  <c r="M13" i="19"/>
  <c r="M6" i="19"/>
  <c r="M14" i="19"/>
  <c r="M15" i="19"/>
  <c r="M16" i="19"/>
  <c r="M17" i="19"/>
  <c r="AK12" i="12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5" i="19"/>
  <c r="AB8" i="12"/>
  <c r="AB9" i="12"/>
  <c r="AB50" i="12"/>
  <c r="AB11" i="12"/>
  <c r="AB7" i="12"/>
  <c r="AB6" i="12"/>
  <c r="AB5" i="12"/>
  <c r="AF35" i="14"/>
  <c r="AF34" i="14"/>
  <c r="W32" i="14"/>
  <c r="W33" i="14"/>
  <c r="W34" i="14"/>
  <c r="W35" i="14"/>
  <c r="W36" i="14"/>
  <c r="W37" i="14"/>
  <c r="W38" i="14"/>
  <c r="W39" i="14"/>
  <c r="W40" i="14"/>
  <c r="W41" i="14"/>
  <c r="W31" i="14"/>
  <c r="B36" i="9"/>
  <c r="B44" i="9"/>
  <c r="B46" i="9"/>
  <c r="T56" i="12"/>
  <c r="AF15" i="14"/>
  <c r="AF14" i="14"/>
  <c r="F6" i="2"/>
  <c r="H6" i="2"/>
  <c r="I37" i="9"/>
  <c r="C21" i="14"/>
  <c r="N16" i="2"/>
  <c r="N20" i="2"/>
  <c r="AB52" i="12"/>
  <c r="C37" i="14"/>
  <c r="C36" i="14"/>
  <c r="C35" i="14"/>
  <c r="C34" i="14"/>
  <c r="C33" i="14"/>
  <c r="C31" i="14"/>
  <c r="C30" i="14"/>
  <c r="C29" i="14"/>
  <c r="C28" i="14"/>
  <c r="C27" i="14"/>
  <c r="C26" i="14"/>
  <c r="C25" i="14"/>
  <c r="T9" i="12"/>
  <c r="AC28" i="12"/>
  <c r="I8" i="2"/>
  <c r="I6" i="2"/>
  <c r="D24" i="2"/>
  <c r="N13" i="2"/>
  <c r="N17" i="2"/>
  <c r="N21" i="2"/>
  <c r="N66" i="9"/>
  <c r="L66" i="9"/>
  <c r="J66" i="9"/>
  <c r="G66" i="9"/>
  <c r="C66" i="9"/>
  <c r="M63" i="9"/>
  <c r="F63" i="9"/>
  <c r="M62" i="9"/>
  <c r="F62" i="9"/>
  <c r="M61" i="9"/>
  <c r="F61" i="9"/>
  <c r="K58" i="9"/>
  <c r="K57" i="9"/>
  <c r="K56" i="9"/>
  <c r="K55" i="9"/>
  <c r="K53" i="9"/>
  <c r="K44" i="9"/>
  <c r="I44" i="9"/>
  <c r="D41" i="9"/>
  <c r="L14" i="7"/>
  <c r="K14" i="7"/>
  <c r="J14" i="7"/>
  <c r="I14" i="7"/>
  <c r="H14" i="7"/>
  <c r="G14" i="7"/>
  <c r="F14" i="7"/>
  <c r="E14" i="7"/>
  <c r="D14" i="7"/>
  <c r="C14" i="7"/>
  <c r="B14" i="7"/>
  <c r="L6" i="7"/>
  <c r="K6" i="7"/>
  <c r="J6" i="7"/>
  <c r="I6" i="7"/>
  <c r="H6" i="7"/>
  <c r="G6" i="7"/>
  <c r="F6" i="7"/>
  <c r="E6" i="7"/>
  <c r="D6" i="7"/>
  <c r="C6" i="7"/>
  <c r="B6" i="7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3" i="5"/>
  <c r="F4" i="2"/>
  <c r="H4" i="2"/>
  <c r="I4" i="2"/>
  <c r="F5" i="2"/>
  <c r="G5" i="2"/>
  <c r="H5" i="2"/>
  <c r="I5" i="2"/>
  <c r="F7" i="2"/>
  <c r="H7" i="2"/>
  <c r="I7" i="2"/>
  <c r="F8" i="2"/>
  <c r="H8" i="2"/>
  <c r="F9" i="2"/>
  <c r="H9" i="2"/>
  <c r="I9" i="2"/>
  <c r="F10" i="2"/>
  <c r="H10" i="2"/>
  <c r="I10" i="2"/>
  <c r="F11" i="2"/>
  <c r="H11" i="2"/>
  <c r="I11" i="2"/>
  <c r="F12" i="2"/>
  <c r="H12" i="2"/>
  <c r="I12" i="2"/>
  <c r="F13" i="2"/>
  <c r="H13" i="2"/>
  <c r="I13" i="2"/>
  <c r="F14" i="2"/>
  <c r="H14" i="2"/>
  <c r="I14" i="2"/>
  <c r="F15" i="2"/>
  <c r="H15" i="2"/>
  <c r="I15" i="2"/>
  <c r="F16" i="2"/>
  <c r="G16" i="2"/>
  <c r="H16" i="2"/>
  <c r="I16" i="2"/>
  <c r="F17" i="2"/>
  <c r="H17" i="2"/>
  <c r="G17" i="2"/>
  <c r="I17" i="2"/>
  <c r="AG36" i="19"/>
  <c r="AG37" i="19"/>
  <c r="AG38" i="19"/>
  <c r="AG40" i="19"/>
  <c r="AG34" i="19"/>
  <c r="AG39" i="19"/>
  <c r="AG29" i="19"/>
  <c r="AG31" i="19"/>
  <c r="AG33" i="19"/>
  <c r="AG41" i="19"/>
  <c r="AG42" i="19"/>
  <c r="AG43" i="19"/>
  <c r="AG27" i="19"/>
  <c r="AG32" i="19"/>
  <c r="AG25" i="19"/>
  <c r="AG26" i="19"/>
  <c r="AG28" i="19"/>
  <c r="AG30" i="19"/>
  <c r="AG35" i="19"/>
  <c r="G15" i="2"/>
  <c r="G7" i="2"/>
  <c r="T22" i="12"/>
  <c r="T17" i="12"/>
  <c r="G12" i="2"/>
  <c r="G13" i="2"/>
  <c r="G14" i="2"/>
  <c r="G6" i="2"/>
  <c r="G8" i="2"/>
  <c r="G11" i="2"/>
  <c r="N12" i="2"/>
  <c r="P399" i="11"/>
  <c r="P151" i="11"/>
  <c r="G4" i="2"/>
  <c r="G9" i="2"/>
  <c r="P31" i="11"/>
  <c r="E7" i="12"/>
  <c r="AU32" i="12"/>
  <c r="P398" i="11"/>
  <c r="P26" i="11"/>
  <c r="AS32" i="12"/>
  <c r="AB48" i="12"/>
  <c r="V7" i="12"/>
  <c r="P166" i="11"/>
  <c r="P67" i="11"/>
  <c r="P268" i="11"/>
  <c r="P83" i="11"/>
  <c r="P272" i="11"/>
  <c r="P62" i="11"/>
  <c r="P115" i="11"/>
  <c r="P184" i="11"/>
  <c r="P350" i="11"/>
  <c r="P285" i="11"/>
  <c r="P282" i="11"/>
  <c r="P112" i="11"/>
  <c r="P95" i="11"/>
  <c r="P127" i="11"/>
  <c r="P298" i="11"/>
  <c r="P343" i="11"/>
  <c r="P310" i="11"/>
  <c r="P191" i="11"/>
  <c r="P18" i="11"/>
  <c r="P322" i="11"/>
  <c r="P215" i="11"/>
  <c r="P373" i="11"/>
  <c r="P202" i="11"/>
  <c r="P15" i="11"/>
  <c r="P56" i="11"/>
  <c r="P341" i="11"/>
  <c r="P180" i="11"/>
  <c r="P245" i="11"/>
  <c r="P140" i="11"/>
  <c r="P356" i="11"/>
  <c r="P266" i="11"/>
  <c r="P20" i="11"/>
  <c r="P148" i="11"/>
  <c r="P130" i="11"/>
  <c r="P34" i="11"/>
  <c r="P292" i="11"/>
  <c r="P250" i="11"/>
  <c r="P225" i="11"/>
  <c r="P193" i="11"/>
  <c r="P362" i="11"/>
  <c r="P74" i="11"/>
  <c r="P25" i="11"/>
  <c r="P159" i="11"/>
  <c r="P358" i="11"/>
  <c r="P155" i="11"/>
  <c r="P126" i="11"/>
  <c r="P66" i="11"/>
  <c r="P403" i="11"/>
  <c r="P223" i="11"/>
  <c r="P383" i="11"/>
  <c r="P84" i="11"/>
  <c r="P182" i="11"/>
  <c r="P318" i="11"/>
  <c r="P412" i="11"/>
  <c r="P416" i="11"/>
  <c r="P28" i="11"/>
  <c r="P365" i="11"/>
  <c r="P273" i="11"/>
  <c r="P73" i="11"/>
  <c r="P329" i="11"/>
  <c r="P323" i="11"/>
  <c r="P409" i="11"/>
  <c r="P422" i="11"/>
  <c r="P352" i="11"/>
  <c r="P429" i="11"/>
  <c r="P16" i="11"/>
  <c r="P3" i="11"/>
  <c r="P30" i="11"/>
  <c r="P256" i="11"/>
  <c r="P253" i="11"/>
  <c r="P372" i="11"/>
  <c r="P361" i="11"/>
  <c r="P419" i="11"/>
  <c r="P391" i="11"/>
  <c r="P301" i="11"/>
  <c r="P305" i="11"/>
  <c r="P325" i="11"/>
  <c r="P347" i="11"/>
  <c r="P192" i="11"/>
  <c r="P304" i="11"/>
  <c r="P280" i="11"/>
  <c r="P48" i="11"/>
  <c r="P284" i="11"/>
  <c r="P394" i="11"/>
  <c r="P171" i="11"/>
  <c r="P402" i="11"/>
  <c r="P380" i="11"/>
  <c r="P334" i="11"/>
  <c r="P407" i="11"/>
  <c r="P133" i="11"/>
  <c r="P59" i="11"/>
  <c r="P203" i="11"/>
  <c r="P368" i="11"/>
  <c r="P50" i="11"/>
  <c r="P154" i="11"/>
  <c r="P260" i="11"/>
  <c r="P257" i="11"/>
  <c r="P436" i="11"/>
  <c r="P212" i="11"/>
  <c r="P71" i="11"/>
  <c r="P376" i="11"/>
  <c r="P116" i="11"/>
  <c r="P102" i="11"/>
  <c r="P415" i="11"/>
  <c r="P346" i="11"/>
  <c r="P236" i="11"/>
  <c r="P36" i="11"/>
  <c r="P173" i="11"/>
  <c r="E8" i="9"/>
  <c r="P51" i="11"/>
  <c r="P38" i="11"/>
  <c r="P157" i="11"/>
  <c r="P53" i="11"/>
  <c r="P233" i="11"/>
  <c r="P388" i="11"/>
  <c r="P46" i="11"/>
  <c r="P24" i="11"/>
  <c r="P185" i="11"/>
  <c r="P357" i="11"/>
  <c r="P146" i="11"/>
  <c r="P190" i="11"/>
  <c r="P265" i="11"/>
  <c r="P258" i="11"/>
  <c r="P54" i="11"/>
  <c r="P61" i="11"/>
  <c r="P201" i="11"/>
  <c r="P122" i="11"/>
  <c r="P129" i="11"/>
  <c r="P189" i="11"/>
  <c r="P321" i="11"/>
  <c r="P374" i="11"/>
  <c r="P82" i="11"/>
  <c r="P262" i="11"/>
  <c r="P406" i="11"/>
  <c r="P224" i="11"/>
  <c r="P421" i="11"/>
  <c r="P338" i="11"/>
  <c r="P227" i="11"/>
  <c r="P10" i="11"/>
  <c r="P396" i="11"/>
  <c r="P336" i="11"/>
  <c r="P45" i="11"/>
  <c r="P313" i="11"/>
  <c r="P427" i="11"/>
  <c r="P94" i="11"/>
  <c r="P296" i="11"/>
  <c r="P211" i="11"/>
  <c r="P32" i="11"/>
  <c r="P231" i="11"/>
  <c r="P424" i="11"/>
  <c r="P390" i="11"/>
  <c r="P382" i="11"/>
  <c r="P100" i="11"/>
  <c r="P120" i="11"/>
  <c r="P387" i="11"/>
  <c r="P70" i="11"/>
  <c r="P208" i="11"/>
  <c r="P5" i="11"/>
  <c r="P92" i="11"/>
  <c r="P152" i="11"/>
  <c r="P281" i="11"/>
  <c r="P335" i="11"/>
  <c r="P162" i="11"/>
  <c r="P375" i="11"/>
  <c r="P41" i="11"/>
  <c r="P199" i="11"/>
  <c r="P395" i="11"/>
  <c r="P278" i="11"/>
  <c r="P119" i="11"/>
  <c r="P39" i="11"/>
  <c r="P247" i="11"/>
  <c r="P306" i="11"/>
  <c r="P136" i="11"/>
  <c r="P261" i="11"/>
  <c r="P432" i="11"/>
  <c r="P408" i="11"/>
  <c r="P60" i="11"/>
  <c r="P128" i="11"/>
  <c r="P248" i="11"/>
  <c r="P103" i="11"/>
  <c r="P80" i="11"/>
  <c r="L44" i="12"/>
  <c r="P316" i="11"/>
  <c r="P438" i="11"/>
  <c r="P4" i="11"/>
  <c r="P214" i="11"/>
  <c r="P345" i="11"/>
  <c r="P353" i="11"/>
  <c r="P49" i="11"/>
  <c r="P264" i="11"/>
  <c r="P378" i="11"/>
  <c r="P386" i="11"/>
  <c r="P339" i="11"/>
  <c r="P326" i="11"/>
  <c r="P57" i="11"/>
  <c r="P79" i="11"/>
  <c r="P425" i="11"/>
  <c r="P90" i="11"/>
  <c r="P279" i="11"/>
  <c r="P209" i="11"/>
  <c r="P96" i="11"/>
  <c r="P44" i="11"/>
  <c r="P145" i="11"/>
  <c r="P333" i="11"/>
  <c r="P423" i="11"/>
  <c r="P86" i="11"/>
  <c r="P198" i="11"/>
  <c r="P176" i="11"/>
  <c r="P249" i="11"/>
  <c r="P178" i="11"/>
  <c r="P226" i="11"/>
  <c r="P414" i="11"/>
  <c r="P174" i="11"/>
  <c r="P243" i="11"/>
  <c r="P206" i="11"/>
  <c r="P40" i="11"/>
  <c r="P294" i="11"/>
  <c r="P271" i="11"/>
  <c r="P23" i="11"/>
  <c r="P363" i="11"/>
  <c r="P295" i="11"/>
  <c r="P369" i="11"/>
  <c r="P393" i="11"/>
  <c r="P364" i="11"/>
  <c r="P217" i="11"/>
  <c r="P188" i="11"/>
  <c r="P175" i="11"/>
  <c r="P354" i="11"/>
  <c r="P240" i="11"/>
  <c r="P229" i="11"/>
  <c r="P161" i="11"/>
  <c r="P426" i="11"/>
  <c r="P65" i="11"/>
  <c r="P309" i="11"/>
  <c r="P300" i="11"/>
  <c r="P118" i="11"/>
  <c r="P234" i="11"/>
  <c r="P435" i="11"/>
  <c r="P37" i="11"/>
  <c r="P410" i="11"/>
  <c r="P142" i="11"/>
  <c r="G10" i="2"/>
  <c r="P131" i="11"/>
  <c r="P389" i="11"/>
  <c r="P22" i="11"/>
  <c r="P404" i="11"/>
  <c r="P220" i="11"/>
  <c r="P431" i="11"/>
  <c r="P47" i="11"/>
  <c r="P230" i="11"/>
  <c r="P207" i="11"/>
  <c r="P337" i="11"/>
  <c r="P121" i="11"/>
  <c r="P105" i="11"/>
  <c r="P132" i="11"/>
  <c r="P381" i="11"/>
  <c r="P252" i="11"/>
  <c r="P344" i="11"/>
  <c r="P91" i="11"/>
  <c r="P87" i="11"/>
  <c r="P297" i="11"/>
  <c r="P401" i="11"/>
  <c r="P138" i="11"/>
  <c r="P13" i="11"/>
  <c r="P156" i="11"/>
  <c r="P302" i="11"/>
  <c r="P237" i="11"/>
  <c r="P317" i="11"/>
  <c r="P274" i="11"/>
  <c r="P219" i="11"/>
  <c r="P319" i="11"/>
  <c r="P340" i="11"/>
  <c r="P160" i="11"/>
  <c r="P420" i="11"/>
  <c r="D29" i="14"/>
  <c r="P411" i="11"/>
  <c r="P267" i="11"/>
  <c r="P197" i="11"/>
  <c r="P430" i="11"/>
  <c r="P101" i="11"/>
  <c r="P275" i="11"/>
  <c r="P135" i="11"/>
  <c r="P327" i="11"/>
  <c r="P98" i="11"/>
  <c r="P293" i="11"/>
  <c r="P168" i="11"/>
  <c r="P392" i="11"/>
  <c r="P183" i="11"/>
  <c r="P263" i="11"/>
  <c r="P21" i="11"/>
  <c r="P150" i="11"/>
  <c r="P12" i="11"/>
  <c r="P114" i="11"/>
  <c r="P311" i="11"/>
  <c r="P69" i="11"/>
  <c r="P288" i="11"/>
  <c r="P17" i="11"/>
  <c r="P158" i="11"/>
  <c r="P405" i="11"/>
  <c r="P269" i="11"/>
  <c r="P6" i="11"/>
  <c r="P385" i="11"/>
  <c r="P163" i="11"/>
  <c r="P200" i="11"/>
  <c r="P218" i="11"/>
  <c r="P303" i="11"/>
  <c r="P371" i="11"/>
  <c r="P210" i="11"/>
  <c r="P195" i="11"/>
  <c r="P255" i="11"/>
  <c r="P228" i="11"/>
  <c r="P172" i="11"/>
  <c r="P314" i="11"/>
  <c r="P64" i="11"/>
  <c r="P89" i="11"/>
  <c r="P177" i="11"/>
  <c r="P55" i="11"/>
  <c r="P428" i="11"/>
  <c r="P43" i="11"/>
  <c r="P315" i="11"/>
  <c r="P88" i="11"/>
  <c r="P349" i="11"/>
  <c r="BQ6" i="12"/>
  <c r="AK21" i="12"/>
  <c r="P108" i="11"/>
  <c r="P242" i="11"/>
  <c r="P141" i="11"/>
  <c r="P11" i="11"/>
  <c r="P104" i="11"/>
  <c r="P299" i="11"/>
  <c r="P187" i="11"/>
  <c r="P342" i="11"/>
  <c r="P29" i="11"/>
  <c r="P164" i="11"/>
  <c r="P213" i="11"/>
  <c r="P205" i="11"/>
  <c r="P222" i="11"/>
  <c r="P332" i="11"/>
  <c r="P320" i="11"/>
  <c r="P107" i="11"/>
  <c r="P75" i="11"/>
  <c r="P106" i="11"/>
  <c r="P33" i="11"/>
  <c r="P397" i="11"/>
  <c r="P276" i="11"/>
  <c r="P194" i="11"/>
  <c r="P19" i="11"/>
  <c r="P367" i="11"/>
  <c r="P143" i="11"/>
  <c r="P286" i="11"/>
  <c r="P418" i="11"/>
  <c r="P134" i="11"/>
  <c r="P147" i="11"/>
  <c r="P125" i="11"/>
  <c r="P351" i="11"/>
  <c r="P434" i="11"/>
  <c r="P35" i="11"/>
  <c r="P348" i="11"/>
  <c r="P27" i="11"/>
  <c r="P93" i="11"/>
  <c r="P437" i="11"/>
  <c r="P384" i="11"/>
  <c r="P289" i="11"/>
  <c r="P52" i="11"/>
  <c r="P400" i="11"/>
  <c r="P238" i="11"/>
  <c r="P241" i="11"/>
  <c r="P123" i="11"/>
  <c r="P137" i="11"/>
  <c r="P377" i="11"/>
  <c r="P359" i="11"/>
  <c r="P331" i="11"/>
  <c r="P307" i="11"/>
  <c r="P235" i="11"/>
  <c r="P254" i="11"/>
  <c r="P99" i="11"/>
  <c r="P196" i="11"/>
  <c r="P7" i="11"/>
  <c r="P186" i="11"/>
  <c r="P259" i="11"/>
  <c r="P77" i="11"/>
  <c r="P433" i="11"/>
  <c r="P308" i="11"/>
  <c r="P355" i="11"/>
  <c r="P290" i="11"/>
  <c r="P144" i="11"/>
  <c r="P181" i="11"/>
  <c r="P68" i="11"/>
  <c r="P232" i="11"/>
  <c r="P97" i="11"/>
  <c r="P216" i="11"/>
  <c r="P149" i="11"/>
  <c r="P170" i="11"/>
  <c r="P204" i="11"/>
  <c r="P270" i="11"/>
  <c r="P291" i="11"/>
  <c r="P179" i="11"/>
  <c r="P113" i="11"/>
  <c r="P58" i="11"/>
  <c r="P8" i="11"/>
  <c r="P221" i="11"/>
  <c r="P283" i="11"/>
  <c r="P110" i="11"/>
  <c r="P139" i="11"/>
  <c r="P379" i="11"/>
  <c r="P76" i="11"/>
  <c r="P324" i="11"/>
  <c r="P417" i="11"/>
  <c r="P277" i="11"/>
  <c r="P111" i="11"/>
  <c r="P251" i="11"/>
  <c r="P366" i="11"/>
  <c r="P244" i="11"/>
  <c r="P78" i="11"/>
  <c r="P109" i="11"/>
  <c r="P169" i="11"/>
  <c r="P287" i="11"/>
  <c r="P63" i="11"/>
  <c r="P330" i="11"/>
  <c r="P246" i="11"/>
  <c r="P42" i="11"/>
  <c r="P72" i="11"/>
  <c r="P328" i="11"/>
  <c r="P85" i="11"/>
  <c r="P239" i="11"/>
  <c r="P153" i="11"/>
  <c r="P167" i="11"/>
  <c r="P370" i="11"/>
  <c r="P360" i="11"/>
  <c r="P312" i="11"/>
  <c r="P14" i="11"/>
  <c r="P413" i="11"/>
  <c r="P9" i="11"/>
  <c r="P117" i="11"/>
  <c r="P124" i="11"/>
  <c r="P81" i="11"/>
  <c r="P165" i="11"/>
  <c r="D56" i="12"/>
  <c r="D55" i="12"/>
  <c r="CC6" i="12"/>
  <c r="D54" i="12"/>
  <c r="CA6" i="12"/>
  <c r="L43" i="12"/>
  <c r="L42" i="12"/>
  <c r="C20" i="14"/>
  <c r="E20" i="14"/>
  <c r="C22" i="14"/>
  <c r="C7" i="14"/>
  <c r="C14" i="14"/>
  <c r="C13" i="14"/>
  <c r="C12" i="14"/>
  <c r="F29" i="9"/>
  <c r="K29" i="9"/>
  <c r="M28" i="9"/>
  <c r="M34" i="9"/>
  <c r="K28" i="9"/>
  <c r="M37" i="9"/>
  <c r="K34" i="9"/>
  <c r="M29" i="9"/>
  <c r="F28" i="9"/>
  <c r="K51" i="9"/>
  <c r="B47" i="9"/>
  <c r="K35" i="9"/>
  <c r="F33" i="9"/>
  <c r="M31" i="9"/>
  <c r="K30" i="9"/>
  <c r="M27" i="9"/>
  <c r="K26" i="9"/>
  <c r="F25" i="9"/>
  <c r="M23" i="9"/>
  <c r="K22" i="9"/>
  <c r="F21" i="9"/>
  <c r="M19" i="9"/>
  <c r="K18" i="9"/>
  <c r="F17" i="9"/>
  <c r="K59" i="9"/>
  <c r="K49" i="9"/>
  <c r="B45" i="9"/>
  <c r="K41" i="9"/>
  <c r="M35" i="9"/>
  <c r="M32" i="9"/>
  <c r="F31" i="9"/>
  <c r="K27" i="9"/>
  <c r="M25" i="9"/>
  <c r="F24" i="9"/>
  <c r="F22" i="9"/>
  <c r="K20" i="9"/>
  <c r="M18" i="9"/>
  <c r="I47" i="9"/>
  <c r="F35" i="9"/>
  <c r="K32" i="9"/>
  <c r="M30" i="9"/>
  <c r="F27" i="9"/>
  <c r="K25" i="9"/>
  <c r="K23" i="9"/>
  <c r="M21" i="9"/>
  <c r="F20" i="9"/>
  <c r="F18" i="9"/>
  <c r="K52" i="9"/>
  <c r="K45" i="9"/>
  <c r="K38" i="9"/>
  <c r="F32" i="9"/>
  <c r="F30" i="9"/>
  <c r="M26" i="9"/>
  <c r="M24" i="9"/>
  <c r="F23" i="9"/>
  <c r="K21" i="9"/>
  <c r="K19" i="9"/>
  <c r="M17" i="9"/>
  <c r="K50" i="9"/>
  <c r="I45" i="9"/>
  <c r="K43" i="9"/>
  <c r="K31" i="9"/>
  <c r="F26" i="9"/>
  <c r="K24" i="9"/>
  <c r="M22" i="9"/>
  <c r="M20" i="9"/>
  <c r="F19" i="9"/>
  <c r="K17" i="9"/>
  <c r="M15" i="9"/>
  <c r="M16" i="9"/>
  <c r="F15" i="9"/>
  <c r="K16" i="9"/>
  <c r="F16" i="9"/>
  <c r="K15" i="9"/>
  <c r="AC40" i="12"/>
  <c r="AC41" i="12"/>
  <c r="AW32" i="12"/>
  <c r="CG6" i="12"/>
  <c r="AW57" i="12"/>
  <c r="CT8" i="12"/>
  <c r="CV8" i="12"/>
  <c r="CP8" i="12"/>
  <c r="CN8" i="12"/>
  <c r="CO8" i="12"/>
  <c r="CU8" i="12"/>
  <c r="K66" i="9"/>
  <c r="M66" i="9"/>
  <c r="F66" i="9"/>
  <c r="I66" i="9"/>
  <c r="B66" i="9"/>
  <c r="B70" i="9"/>
  <c r="B71" i="9"/>
  <c r="B67" i="9"/>
  <c r="I67" i="9"/>
  <c r="I70" i="9"/>
  <c r="I71" i="9"/>
  <c r="M70" i="9"/>
  <c r="M71" i="9"/>
  <c r="M67" i="9"/>
  <c r="F67" i="9"/>
  <c r="F70" i="9"/>
  <c r="F71" i="9"/>
  <c r="K67" i="9"/>
  <c r="K70" i="9"/>
  <c r="K71" i="9"/>
  <c r="AK67" i="12"/>
  <c r="AK68" i="12"/>
  <c r="AK30" i="12"/>
  <c r="C32" i="14"/>
  <c r="AB47" i="12"/>
  <c r="T32" i="12"/>
  <c r="AB42" i="12"/>
  <c r="AB41" i="12"/>
  <c r="AB40" i="12"/>
  <c r="AB53" i="12"/>
  <c r="W45" i="4"/>
  <c r="T49" i="12"/>
  <c r="D49" i="12"/>
  <c r="BU6" i="12"/>
  <c r="D27" i="12"/>
  <c r="D34" i="12"/>
  <c r="D38" i="12"/>
  <c r="L45" i="12"/>
  <c r="L40" i="12"/>
  <c r="D19" i="12"/>
  <c r="D23" i="12"/>
  <c r="C10" i="14"/>
  <c r="AK26" i="12"/>
  <c r="T48" i="12"/>
  <c r="D51" i="12"/>
  <c r="BW6" i="12"/>
  <c r="D37" i="12"/>
  <c r="L37" i="12"/>
  <c r="D48" i="12"/>
  <c r="BS6" i="12"/>
  <c r="D33" i="12"/>
  <c r="L39" i="12"/>
  <c r="D26" i="12"/>
  <c r="C5" i="14"/>
  <c r="D18" i="12"/>
  <c r="D22" i="12"/>
  <c r="C9" i="14"/>
  <c r="D50" i="12"/>
  <c r="BY6" i="12"/>
  <c r="D39" i="12"/>
  <c r="T50" i="12"/>
  <c r="T52" i="12"/>
  <c r="T53" i="12"/>
  <c r="T54" i="12"/>
  <c r="T59" i="12"/>
  <c r="T60" i="12"/>
  <c r="T61" i="12"/>
  <c r="B41" i="14"/>
  <c r="C11" i="14"/>
  <c r="C8" i="14"/>
  <c r="C6" i="14"/>
  <c r="B42" i="14"/>
  <c r="D52" i="12"/>
  <c r="D20" i="12"/>
  <c r="D24" i="12"/>
  <c r="L41" i="12"/>
  <c r="L38" i="12"/>
  <c r="L36" i="12"/>
  <c r="D35" i="12"/>
  <c r="D28" i="12"/>
  <c r="CE6" i="12"/>
  <c r="C15" i="14"/>
  <c r="C16" i="14"/>
  <c r="L32" i="12"/>
  <c r="L24" i="12"/>
  <c r="C17" i="14"/>
  <c r="L31" i="12"/>
  <c r="L30" i="12"/>
  <c r="L28" i="12"/>
  <c r="L33" i="12"/>
  <c r="L27" i="12"/>
  <c r="L22" i="12"/>
  <c r="L29" i="12"/>
  <c r="AY32" i="12"/>
  <c r="AY57" i="12"/>
  <c r="C18" i="14"/>
  <c r="L23" i="12"/>
  <c r="L21" i="12"/>
</calcChain>
</file>

<file path=xl/comments1.xml><?xml version="1.0" encoding="utf-8"?>
<comments xmlns="http://schemas.openxmlformats.org/spreadsheetml/2006/main">
  <authors>
    <author>Tang, Hong (383A)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R=0.91 for 550-600 nm
R=0.87 at 800 nm (trough)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Two surfaces, T=99.5% is achievable for 400-1000nm.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J. Trauger had 10% filter scans that showed T&gt;0.9 in band and T&lt;1e-7 out band.</t>
        </r>
      </text>
    </comment>
    <comment ref="I3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Bow-tie is on a glass substrate, 2/26/16.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TBD, 0.5 is quick estimate by E. Cady.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SPxLyot=0.26
SP desgin w/o Lyot, 0.27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1.0 for IFS, 0.47 for Img</t>
        </r>
      </text>
    </comment>
  </commentList>
</comments>
</file>

<file path=xl/sharedStrings.xml><?xml version="1.0" encoding="utf-8"?>
<sst xmlns="http://schemas.openxmlformats.org/spreadsheetml/2006/main" count="3196" uniqueCount="1350">
  <si>
    <t>#10mag stars/deg^2</t>
  </si>
  <si>
    <t>Choose 'typical' Zodi</t>
  </si>
  <si>
    <t>zodi (anti-sun, 75 deg lat)</t>
  </si>
  <si>
    <t>E(mag)</t>
  </si>
  <si>
    <t>mag</t>
  </si>
  <si>
    <t>lambda</t>
  </si>
  <si>
    <t>zodi(90deg ecliptic)</t>
  </si>
  <si>
    <t>zodi (anti sun ecliptic)</t>
  </si>
  <si>
    <t>Zodiacal Light brightness (Astrophysical Quantities 4th ed. p. 329)</t>
  </si>
  <si>
    <t>E0 = 10^a    and    E(mag) = 10^(a - 0.4*mag) in W/m2/um</t>
  </si>
  <si>
    <r>
      <t xml:space="preserve">*Note:   flux paramter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allows smooth interpolation of flux for arbitrary bands: </t>
    </r>
  </si>
  <si>
    <t>J</t>
  </si>
  <si>
    <t>erg</t>
  </si>
  <si>
    <t>rad</t>
  </si>
  <si>
    <t>uas</t>
  </si>
  <si>
    <t>http://www.jach.hawaii.edu/UKIRT/astronomy/calib/phot_cal/conver.html</t>
  </si>
  <si>
    <t>sec</t>
  </si>
  <si>
    <t>min</t>
  </si>
  <si>
    <t>"Observational Astrophysics", P. Lena, pp. 91</t>
  </si>
  <si>
    <t>hr</t>
  </si>
  <si>
    <t>Q</t>
  </si>
  <si>
    <t>deg</t>
  </si>
  <si>
    <t>N</t>
  </si>
  <si>
    <t>arcsec</t>
  </si>
  <si>
    <t>M</t>
  </si>
  <si>
    <t>Units of Spectial Interest</t>
  </si>
  <si>
    <t>L</t>
  </si>
  <si>
    <t>K</t>
  </si>
  <si>
    <t>azimuthal angular velocity at geosync</t>
  </si>
  <si>
    <t>rad/sec</t>
  </si>
  <si>
    <t>w_azim</t>
  </si>
  <si>
    <t>H</t>
  </si>
  <si>
    <t>m</t>
  </si>
  <si>
    <t>pc</t>
  </si>
  <si>
    <t>Astronomical Unit</t>
  </si>
  <si>
    <t>AU</t>
  </si>
  <si>
    <t>Y</t>
  </si>
  <si>
    <t>radius of the Earth</t>
  </si>
  <si>
    <t>R_E</t>
  </si>
  <si>
    <t>I</t>
  </si>
  <si>
    <t>Astronomical Constants</t>
  </si>
  <si>
    <t>VIS</t>
  </si>
  <si>
    <t>R</t>
  </si>
  <si>
    <t>Boltzmann constant</t>
  </si>
  <si>
    <t>J/K</t>
  </si>
  <si>
    <t>k</t>
  </si>
  <si>
    <t>V</t>
  </si>
  <si>
    <t>electron charge</t>
  </si>
  <si>
    <t>C</t>
  </si>
  <si>
    <t>q</t>
  </si>
  <si>
    <t>B</t>
  </si>
  <si>
    <t>speed of light</t>
  </si>
  <si>
    <t>m/s</t>
  </si>
  <si>
    <t>c</t>
  </si>
  <si>
    <t>U</t>
  </si>
  <si>
    <t>Plank constant</t>
  </si>
  <si>
    <t>J-s</t>
  </si>
  <si>
    <t>h</t>
  </si>
  <si>
    <r>
      <t xml:space="preserve">a
</t>
    </r>
    <r>
      <rPr>
        <sz val="8"/>
        <color theme="1"/>
        <rFont val="Calibri"/>
        <family val="2"/>
        <scheme val="minor"/>
      </rPr>
      <t>=log10(E0)</t>
    </r>
  </si>
  <si>
    <t>Photons 
sec-1 m-2</t>
  </si>
  <si>
    <t>Phot sec-1 cm-2 nm-1</t>
  </si>
  <si>
    <r>
      <t xml:space="preserve">Phot sec-1 m-2 </t>
    </r>
    <r>
      <rPr>
        <sz val="10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m-1</t>
    </r>
  </si>
  <si>
    <r>
      <t xml:space="preserve">E0 
</t>
    </r>
    <r>
      <rPr>
        <sz val="8"/>
        <color theme="1"/>
        <rFont val="Calibri"/>
        <family val="2"/>
        <scheme val="minor"/>
      </rPr>
      <t xml:space="preserve">W m-2 </t>
    </r>
    <r>
      <rPr>
        <sz val="8"/>
        <rFont val="Symbol"/>
        <family val="1"/>
        <charset val="2"/>
      </rPr>
      <t>m</t>
    </r>
    <r>
      <rPr>
        <sz val="8"/>
        <color theme="1"/>
        <rFont val="Calibri"/>
        <family val="2"/>
        <scheme val="minor"/>
      </rPr>
      <t>m-1</t>
    </r>
  </si>
  <si>
    <r>
      <t>Dl (m</t>
    </r>
    <r>
      <rPr>
        <sz val="10"/>
        <rFont val="Arial"/>
        <family val="2"/>
      </rPr>
      <t>m)</t>
    </r>
  </si>
  <si>
    <r>
      <t>l (m</t>
    </r>
    <r>
      <rPr>
        <sz val="10"/>
        <rFont val="Arial"/>
        <family val="2"/>
      </rPr>
      <t>m</t>
    </r>
    <r>
      <rPr>
        <sz val="10"/>
        <rFont val="Symbol"/>
        <family val="1"/>
        <charset val="2"/>
      </rPr>
      <t>)</t>
    </r>
  </si>
  <si>
    <t>Band</t>
  </si>
  <si>
    <t>Physical Constants</t>
  </si>
  <si>
    <t>0 mag Photon Rates per spectral band (P. Lena and Joint Astronomy Centre Website)</t>
  </si>
  <si>
    <t>Constants and Tables</t>
  </si>
  <si>
    <t>Coronagraph Designs</t>
  </si>
  <si>
    <t>r(lam/D)</t>
  </si>
  <si>
    <t>r(arcsec)</t>
  </si>
  <si>
    <t>contrast</t>
  </si>
  <si>
    <t>core_thput</t>
  </si>
  <si>
    <t>PSF_peak</t>
  </si>
  <si>
    <t>area(sq_arcsec</t>
  </si>
  <si>
    <t>occ_trans</t>
  </si>
  <si>
    <t>hlc_20140623-139_0.4mas_jitter_results.txt</t>
  </si>
  <si>
    <t>HLC</t>
  </si>
  <si>
    <t>SPC</t>
  </si>
  <si>
    <t>spc_20140901-1_0.4mas_jitter_results.txt</t>
  </si>
  <si>
    <t xml:space="preserve">Wavelength (m) </t>
  </si>
  <si>
    <t>a0v</t>
  </si>
  <si>
    <t>a5v</t>
  </si>
  <si>
    <t>f5v</t>
  </si>
  <si>
    <t>g0v</t>
  </si>
  <si>
    <t>g5v</t>
  </si>
  <si>
    <t>k0v</t>
  </si>
  <si>
    <t>k5v</t>
  </si>
  <si>
    <t>m0v</t>
  </si>
  <si>
    <t>m5v</t>
  </si>
  <si>
    <t>Spectral Flux at 0 Magnitude  for  Specified Stellar Types  (W / m^2 / m)</t>
  </si>
  <si>
    <t>E_ph (J)</t>
  </si>
  <si>
    <t>Value</t>
  </si>
  <si>
    <t>Comments</t>
  </si>
  <si>
    <t>Telescope Parameters</t>
  </si>
  <si>
    <t>Col Diam</t>
  </si>
  <si>
    <t>Sec. Obsc. frac.</t>
  </si>
  <si>
    <t>of diam</t>
  </si>
  <si>
    <t>V-band ctr.</t>
  </si>
  <si>
    <t>V-band is 16.18%</t>
  </si>
  <si>
    <t>Diffraction Limit</t>
  </si>
  <si>
    <t>Spec Resolution</t>
  </si>
  <si>
    <t>Col. Area</t>
  </si>
  <si>
    <t>m^2</t>
  </si>
  <si>
    <t xml:space="preserve">Used custom designed AR coating for glass and ZnSe </t>
  </si>
  <si>
    <t>Improved T_ar to</t>
  </si>
  <si>
    <t>Need to factor in polarizer and its AR coating</t>
  </si>
  <si>
    <t>Wavelength (um)</t>
  </si>
  <si>
    <t>Wavelength (nm)</t>
  </si>
  <si>
    <t>HLC_Img</t>
  </si>
  <si>
    <t>Transmission</t>
  </si>
  <si>
    <t>HLC w/o Pol</t>
  </si>
  <si>
    <t>SPC_Img</t>
  </si>
  <si>
    <t>SPC w/o Pol</t>
  </si>
  <si>
    <t>SPC_IFS</t>
  </si>
  <si>
    <t>V6-8-0</t>
  </si>
  <si>
    <t>Cycle 6</t>
  </si>
  <si>
    <t>Hong Tang</t>
  </si>
  <si>
    <t>John Krist</t>
  </si>
  <si>
    <t>Provided Geometric Throughouts for coronagraphic masks</t>
  </si>
  <si>
    <t>PIAA CMC</t>
  </si>
  <si>
    <t>Coatings/Material</t>
  </si>
  <si>
    <t>HRC</t>
  </si>
  <si>
    <t>FSS99-600</t>
  </si>
  <si>
    <t>Aluminum</t>
  </si>
  <si>
    <t>BBAR</t>
  </si>
  <si>
    <t>Color filters</t>
  </si>
  <si>
    <t>Polarizer</t>
  </si>
  <si>
    <t>R typical</t>
  </si>
  <si>
    <t>T typical</t>
  </si>
  <si>
    <t>Use -0.5% EOM for Ag coating</t>
  </si>
  <si>
    <t>Hybrid Lyot Coronagraph (HLC)</t>
  </si>
  <si>
    <t>Shaped Pupil Coronagraph (SPC), Characterization</t>
  </si>
  <si>
    <t>Imaging Path</t>
  </si>
  <si>
    <t>IFS Path (NA)</t>
  </si>
  <si>
    <t>LOWFS Path</t>
  </si>
  <si>
    <t>IFS Path</t>
  </si>
  <si>
    <t>Element</t>
  </si>
  <si>
    <t>R or T</t>
  </si>
  <si>
    <t>Geometrical</t>
  </si>
  <si>
    <t>AFTA Pupil</t>
  </si>
  <si>
    <t>T1</t>
  </si>
  <si>
    <t>T2</t>
  </si>
  <si>
    <t>COR F1</t>
  </si>
  <si>
    <t>COR F2</t>
  </si>
  <si>
    <t>M3</t>
  </si>
  <si>
    <t>COL F1</t>
  </si>
  <si>
    <t>M4</t>
  </si>
  <si>
    <t>COL F2</t>
  </si>
  <si>
    <t>Pupil@FSM</t>
  </si>
  <si>
    <t>FSM</t>
  </si>
  <si>
    <t>R1 OAP1</t>
  </si>
  <si>
    <t>Focusing mirror</t>
  </si>
  <si>
    <t>R1 OAP2</t>
  </si>
  <si>
    <t>DM1</t>
  </si>
  <si>
    <t>DM2</t>
  </si>
  <si>
    <t>R2 OAP1</t>
  </si>
  <si>
    <t>FM</t>
  </si>
  <si>
    <t>R2 OAP2</t>
  </si>
  <si>
    <t>HLC-FM</t>
  </si>
  <si>
    <t xml:space="preserve"> </t>
  </si>
  <si>
    <t>SPC-SP Mask</t>
  </si>
  <si>
    <t>R3 OAP1</t>
  </si>
  <si>
    <t>FPM-HLC</t>
  </si>
  <si>
    <t>FPM-SPC</t>
  </si>
  <si>
    <t>R3 OAP2</t>
  </si>
  <si>
    <t>Lyot-HLC</t>
  </si>
  <si>
    <t>Lyot-SPC</t>
  </si>
  <si>
    <t>FS-OAP1</t>
  </si>
  <si>
    <t>Field Stop</t>
  </si>
  <si>
    <t>FS-OAP2</t>
  </si>
  <si>
    <t>Color FW</t>
  </si>
  <si>
    <t>Imgr/pupil/IFS</t>
  </si>
  <si>
    <t xml:space="preserve">Rad shield M </t>
  </si>
  <si>
    <t>Img Cam</t>
  </si>
  <si>
    <t>IFS FM1</t>
  </si>
  <si>
    <t>IFS RM1</t>
  </si>
  <si>
    <t>IFS RM2</t>
  </si>
  <si>
    <t>IFS FM2</t>
  </si>
  <si>
    <t>IFS Lenslets</t>
  </si>
  <si>
    <t>IFS Pinhole Array</t>
  </si>
  <si>
    <t>IFS Lens1</t>
  </si>
  <si>
    <t>IFS Prism1</t>
  </si>
  <si>
    <t>IFS Prism2</t>
  </si>
  <si>
    <t>IFS Lens2</t>
  </si>
  <si>
    <t>IFS FM3</t>
  </si>
  <si>
    <t>IFS Cam</t>
  </si>
  <si>
    <t>LOWFS L1</t>
  </si>
  <si>
    <t>LOWFS L2</t>
  </si>
  <si>
    <t>LOWFS L3</t>
  </si>
  <si>
    <t>LOWFS CAM</t>
  </si>
  <si>
    <t>CBE</t>
  </si>
  <si>
    <t>Cascaded</t>
  </si>
  <si>
    <t>Total</t>
  </si>
  <si>
    <t>End of Mission</t>
  </si>
  <si>
    <t>Item</t>
  </si>
  <si>
    <t>Units</t>
  </si>
  <si>
    <t>Planet Contrast</t>
  </si>
  <si>
    <t>occulter transmission</t>
  </si>
  <si>
    <t>transmissin of BW filter</t>
  </si>
  <si>
    <t>polarizer</t>
  </si>
  <si>
    <t>QE</t>
  </si>
  <si>
    <t>Quantum Eff.</t>
  </si>
  <si>
    <t>No.</t>
  </si>
  <si>
    <t>VMAG</t>
  </si>
  <si>
    <t xml:space="preserve">DIST  </t>
  </si>
  <si>
    <t xml:space="preserve">RADEG </t>
  </si>
  <si>
    <t>DECDEG</t>
  </si>
  <si>
    <t>NAME</t>
  </si>
  <si>
    <t xml:space="preserve">  MASS</t>
  </si>
  <si>
    <t>RADIUS</t>
  </si>
  <si>
    <t>ALBEDO</t>
  </si>
  <si>
    <t>PERIOD</t>
  </si>
  <si>
    <t>SMA</t>
  </si>
  <si>
    <t>ECC</t>
  </si>
  <si>
    <t>s</t>
  </si>
  <si>
    <t>smax</t>
  </si>
  <si>
    <t>SPEC</t>
  </si>
  <si>
    <t>Working Angle</t>
  </si>
  <si>
    <t>GJ317</t>
  </si>
  <si>
    <t>M3.5</t>
  </si>
  <si>
    <t>HD22049</t>
  </si>
  <si>
    <t>K2Vk:</t>
  </si>
  <si>
    <t>47Uma</t>
  </si>
  <si>
    <t>G1V</t>
  </si>
  <si>
    <t>GJ832</t>
  </si>
  <si>
    <t>M1.5</t>
  </si>
  <si>
    <t>55Cnc</t>
  </si>
  <si>
    <t>G8V</t>
  </si>
  <si>
    <t>HIP70849</t>
  </si>
  <si>
    <t>K7Vk</t>
  </si>
  <si>
    <t>GJ433</t>
  </si>
  <si>
    <t>HD9826</t>
  </si>
  <si>
    <t>F9V</t>
  </si>
  <si>
    <t>HD160691</t>
  </si>
  <si>
    <t>G3IV-V</t>
  </si>
  <si>
    <t>HD99492</t>
  </si>
  <si>
    <t>K2V</t>
  </si>
  <si>
    <t>HD217107</t>
  </si>
  <si>
    <t>G8IV</t>
  </si>
  <si>
    <t>HD142</t>
  </si>
  <si>
    <t>F7V</t>
  </si>
  <si>
    <t>Gj849</t>
  </si>
  <si>
    <t>M3.5V</t>
  </si>
  <si>
    <t>HD190360</t>
  </si>
  <si>
    <t>G7IV-V</t>
  </si>
  <si>
    <t>HD150706</t>
  </si>
  <si>
    <t>G3V</t>
  </si>
  <si>
    <t>HD154345</t>
  </si>
  <si>
    <t>HD134987</t>
  </si>
  <si>
    <t>G6IV-V</t>
  </si>
  <si>
    <t>HD87883</t>
  </si>
  <si>
    <t>K0V</t>
  </si>
  <si>
    <t>Gl179</t>
  </si>
  <si>
    <t>HIP5158</t>
  </si>
  <si>
    <t>K5</t>
  </si>
  <si>
    <t>HD39091</t>
  </si>
  <si>
    <t>G0V</t>
  </si>
  <si>
    <t>HD62509</t>
  </si>
  <si>
    <t>K0IIIb</t>
  </si>
  <si>
    <t>14Her</t>
  </si>
  <si>
    <t>HD113538</t>
  </si>
  <si>
    <t>K9Vk:</t>
  </si>
  <si>
    <t>HR8974</t>
  </si>
  <si>
    <t>K1IV</t>
  </si>
  <si>
    <t>HD192310</t>
  </si>
  <si>
    <t>K2+V</t>
  </si>
  <si>
    <t>HD163917</t>
  </si>
  <si>
    <t>G9III</t>
  </si>
  <si>
    <t>HD7449</t>
  </si>
  <si>
    <t>F9.5V</t>
  </si>
  <si>
    <t>HD106515</t>
  </si>
  <si>
    <t>G5</t>
  </si>
  <si>
    <t>HD176051</t>
  </si>
  <si>
    <t>G0V+k1V</t>
  </si>
  <si>
    <t>HD70642</t>
  </si>
  <si>
    <t>G6VCN+0.5</t>
  </si>
  <si>
    <t>HD13931</t>
  </si>
  <si>
    <t>G0</t>
  </si>
  <si>
    <t>HD10647</t>
  </si>
  <si>
    <t>HD117207</t>
  </si>
  <si>
    <t>HD181433</t>
  </si>
  <si>
    <t>K3III-IV</t>
  </si>
  <si>
    <t>Gl649</t>
  </si>
  <si>
    <t>M2.0V</t>
  </si>
  <si>
    <t>HD128311</t>
  </si>
  <si>
    <t>K3V</t>
  </si>
  <si>
    <t>HD24040</t>
  </si>
  <si>
    <t>HD222155</t>
  </si>
  <si>
    <t>HD147513</t>
  </si>
  <si>
    <t>G5V</t>
  </si>
  <si>
    <t>HD89307</t>
  </si>
  <si>
    <t>HD187123</t>
  </si>
  <si>
    <t>HD169830</t>
  </si>
  <si>
    <t>HD220773</t>
  </si>
  <si>
    <t>7CMa</t>
  </si>
  <si>
    <t>K1III</t>
  </si>
  <si>
    <t>HD11964</t>
  </si>
  <si>
    <t>G9VCN+1</t>
  </si>
  <si>
    <t>HD164922</t>
  </si>
  <si>
    <t>HD204941</t>
  </si>
  <si>
    <t>HD72659</t>
  </si>
  <si>
    <t>HD38529</t>
  </si>
  <si>
    <t>G4V</t>
  </si>
  <si>
    <t>HD134060</t>
  </si>
  <si>
    <t>G0VFe+0.4</t>
  </si>
  <si>
    <t>HD215456</t>
  </si>
  <si>
    <t>G0.5V</t>
  </si>
  <si>
    <t>HD142022</t>
  </si>
  <si>
    <t>G9IV-V</t>
  </si>
  <si>
    <t>HD10180</t>
  </si>
  <si>
    <t>HD30562</t>
  </si>
  <si>
    <t>F8V</t>
  </si>
  <si>
    <t>HD37605</t>
  </si>
  <si>
    <t>K0</t>
  </si>
  <si>
    <t>HD216437</t>
  </si>
  <si>
    <t>G1VFe+0.3</t>
  </si>
  <si>
    <t>HD142091</t>
  </si>
  <si>
    <t>K1IVa</t>
  </si>
  <si>
    <t>HD8673</t>
  </si>
  <si>
    <t>HD50499</t>
  </si>
  <si>
    <t>HD37124</t>
  </si>
  <si>
    <t>G4IV-V</t>
  </si>
  <si>
    <t>HD204313</t>
  </si>
  <si>
    <t>HD50554</t>
  </si>
  <si>
    <t>HD216435</t>
  </si>
  <si>
    <t>HD196885</t>
  </si>
  <si>
    <t>F8IV:</t>
  </si>
  <si>
    <t>HD125612</t>
  </si>
  <si>
    <t>HD183263</t>
  </si>
  <si>
    <t>G2IV</t>
  </si>
  <si>
    <t>HD168443</t>
  </si>
  <si>
    <t>G6V</t>
  </si>
  <si>
    <t>HD12661</t>
  </si>
  <si>
    <t>HD106252</t>
  </si>
  <si>
    <t>HD38858</t>
  </si>
  <si>
    <t>HD79498</t>
  </si>
  <si>
    <t>HD111232</t>
  </si>
  <si>
    <t>G8VFe-1.0</t>
  </si>
  <si>
    <t>HD10697</t>
  </si>
  <si>
    <t>G5IV</t>
  </si>
  <si>
    <t>HD150433</t>
  </si>
  <si>
    <t>HD6718</t>
  </si>
  <si>
    <t>HD197037</t>
  </si>
  <si>
    <t>HD27442</t>
  </si>
  <si>
    <t>K2III</t>
  </si>
  <si>
    <t>HD19994</t>
  </si>
  <si>
    <t>HD60532</t>
  </si>
  <si>
    <t>F6IV-V</t>
  </si>
  <si>
    <t>HD47186</t>
  </si>
  <si>
    <t>HD290327</t>
  </si>
  <si>
    <t>HD12929</t>
  </si>
  <si>
    <t>HD81040</t>
  </si>
  <si>
    <t>HD114783</t>
  </si>
  <si>
    <t>K1V</t>
  </si>
  <si>
    <t>HD20794</t>
  </si>
  <si>
    <t>HD66428</t>
  </si>
  <si>
    <t>HD86226</t>
  </si>
  <si>
    <t>G2V</t>
  </si>
  <si>
    <t>HD114729</t>
  </si>
  <si>
    <t>HD23596</t>
  </si>
  <si>
    <t>F8</t>
  </si>
  <si>
    <t>HD202206</t>
  </si>
  <si>
    <t>61Vir</t>
  </si>
  <si>
    <t>G7V</t>
  </si>
  <si>
    <t>HD25171</t>
  </si>
  <si>
    <t>HR810</t>
  </si>
  <si>
    <t>HD74156</t>
  </si>
  <si>
    <t>HD33564</t>
  </si>
  <si>
    <t>F6V</t>
  </si>
  <si>
    <t>HD4208</t>
  </si>
  <si>
    <t>G7VFe-1CH-0.5</t>
  </si>
  <si>
    <t>HD210277</t>
  </si>
  <si>
    <t>HD106270</t>
  </si>
  <si>
    <t>HD171238</t>
  </si>
  <si>
    <t>HD69830</t>
  </si>
  <si>
    <t>G8+V</t>
  </si>
  <si>
    <t>HD213240</t>
  </si>
  <si>
    <t>G0/G1V</t>
  </si>
  <si>
    <t>HD102365</t>
  </si>
  <si>
    <t>HD196050</t>
  </si>
  <si>
    <t>HD30177</t>
  </si>
  <si>
    <t>HD126525</t>
  </si>
  <si>
    <t>HD148156</t>
  </si>
  <si>
    <t>HD141937</t>
  </si>
  <si>
    <t>HD11506</t>
  </si>
  <si>
    <t>HD85390</t>
  </si>
  <si>
    <t>K1.5V</t>
  </si>
  <si>
    <t>HD20367</t>
  </si>
  <si>
    <t>HD8535</t>
  </si>
  <si>
    <t>HD187085</t>
  </si>
  <si>
    <t>HD147018</t>
  </si>
  <si>
    <t>G9V</t>
  </si>
  <si>
    <t>HD34445</t>
  </si>
  <si>
    <t>HD23079</t>
  </si>
  <si>
    <t>HD129445</t>
  </si>
  <si>
    <t>HD134606</t>
  </si>
  <si>
    <t>G6IV</t>
  </si>
  <si>
    <t>HD217786</t>
  </si>
  <si>
    <t>HD82943</t>
  </si>
  <si>
    <t>F9VFe+0.5</t>
  </si>
  <si>
    <t>HD28305</t>
  </si>
  <si>
    <t>K0III</t>
  </si>
  <si>
    <t>HD108874</t>
  </si>
  <si>
    <t>HD86264</t>
  </si>
  <si>
    <t>HIP75458</t>
  </si>
  <si>
    <t>HD73267</t>
  </si>
  <si>
    <t>6Lyn</t>
  </si>
  <si>
    <t>K0III-IV</t>
  </si>
  <si>
    <t>HD28254</t>
  </si>
  <si>
    <t>HD45350</t>
  </si>
  <si>
    <t>HIP57274</t>
  </si>
  <si>
    <t>K8</t>
  </si>
  <si>
    <t>HD73534</t>
  </si>
  <si>
    <t>HD20782</t>
  </si>
  <si>
    <t>G1.5V</t>
  </si>
  <si>
    <t>HD7199</t>
  </si>
  <si>
    <t>HD65216</t>
  </si>
  <si>
    <t>G5V+M7-8+L2-3</t>
  </si>
  <si>
    <t>HD152079</t>
  </si>
  <si>
    <t>HD159868</t>
  </si>
  <si>
    <t>BD-1763</t>
  </si>
  <si>
    <t>K4Vk:</t>
  </si>
  <si>
    <t>HD16175</t>
  </si>
  <si>
    <t>HD190647</t>
  </si>
  <si>
    <t>Gl785</t>
  </si>
  <si>
    <t>HD170469</t>
  </si>
  <si>
    <t>HD22781</t>
  </si>
  <si>
    <t>HD175167</t>
  </si>
  <si>
    <t>G5IV/V</t>
  </si>
  <si>
    <t>HIP14810</t>
  </si>
  <si>
    <t>HD114386</t>
  </si>
  <si>
    <t>HD163607</t>
  </si>
  <si>
    <t>18Del</t>
  </si>
  <si>
    <t>G6III:</t>
  </si>
  <si>
    <t>HD156411</t>
  </si>
  <si>
    <t>G1Vw...</t>
  </si>
  <si>
    <t>HD126614</t>
  </si>
  <si>
    <t>K0V+MV</t>
  </si>
  <si>
    <t>HD222582</t>
  </si>
  <si>
    <t>Gliese87</t>
  </si>
  <si>
    <t>M2.5V</t>
  </si>
  <si>
    <t>HR4057</t>
  </si>
  <si>
    <t>K1IIIb</t>
  </si>
  <si>
    <t>HD142415</t>
  </si>
  <si>
    <t>HD181720</t>
  </si>
  <si>
    <t>HD143361</t>
  </si>
  <si>
    <t>HD190984</t>
  </si>
  <si>
    <t>HD215497</t>
  </si>
  <si>
    <t>HD132406</t>
  </si>
  <si>
    <t>HD4113</t>
  </si>
  <si>
    <t>HD11977</t>
  </si>
  <si>
    <t>G8.5III</t>
  </si>
  <si>
    <t>HD63765</t>
  </si>
  <si>
    <t>GJ3021</t>
  </si>
  <si>
    <t>HD136352</t>
  </si>
  <si>
    <t>HD45364</t>
  </si>
  <si>
    <t>HD164604</t>
  </si>
  <si>
    <t>K3.5Vk:</t>
  </si>
  <si>
    <t>HD92788</t>
  </si>
  <si>
    <t>HD132563</t>
  </si>
  <si>
    <t>F8III</t>
  </si>
  <si>
    <t>81Cet</t>
  </si>
  <si>
    <t>G5III:</t>
  </si>
  <si>
    <t>HD200964</t>
  </si>
  <si>
    <t>24Sex</t>
  </si>
  <si>
    <t>70Vir</t>
  </si>
  <si>
    <t>HD38283</t>
  </si>
  <si>
    <t>HD167042</t>
  </si>
  <si>
    <t>HD153950</t>
  </si>
  <si>
    <t>HD3651</t>
  </si>
  <si>
    <t>HD142245</t>
  </si>
  <si>
    <t>HD40979</t>
  </si>
  <si>
    <t>HD31253</t>
  </si>
  <si>
    <t>HIP79431</t>
  </si>
  <si>
    <t>M3V</t>
  </si>
  <si>
    <t>HD28185</t>
  </si>
  <si>
    <t>G6.5IV-V</t>
  </si>
  <si>
    <t>HD23127</t>
  </si>
  <si>
    <t>HD218566</t>
  </si>
  <si>
    <t>HD110014</t>
  </si>
  <si>
    <t>HD44219</t>
  </si>
  <si>
    <t>HD85512</t>
  </si>
  <si>
    <t>K6Vk:</t>
  </si>
  <si>
    <t>HD155358</t>
  </si>
  <si>
    <t>HD137388</t>
  </si>
  <si>
    <t>K2IV</t>
  </si>
  <si>
    <t>HD221287</t>
  </si>
  <si>
    <t>HD89744</t>
  </si>
  <si>
    <t>HD99109</t>
  </si>
  <si>
    <t>HD210702</t>
  </si>
  <si>
    <t>HD2039</t>
  </si>
  <si>
    <t>G2/G3IV/V</t>
  </si>
  <si>
    <t>HD31527</t>
  </si>
  <si>
    <t>HD188015</t>
  </si>
  <si>
    <t>HD100777</t>
  </si>
  <si>
    <t>HD177830</t>
  </si>
  <si>
    <t>K0+M3.5V</t>
  </si>
  <si>
    <t>HD20868</t>
  </si>
  <si>
    <t>K3/K4IV</t>
  </si>
  <si>
    <t>HD139357</t>
  </si>
  <si>
    <t>K4III:</t>
  </si>
  <si>
    <t>HD143107</t>
  </si>
  <si>
    <t>HD131496</t>
  </si>
  <si>
    <t>HD38801</t>
  </si>
  <si>
    <t>HD154857</t>
  </si>
  <si>
    <t>HD48265</t>
  </si>
  <si>
    <t>HD192699</t>
  </si>
  <si>
    <t>HD8574</t>
  </si>
  <si>
    <t>HD52265</t>
  </si>
  <si>
    <t>HD93083</t>
  </si>
  <si>
    <t>K2IV-V</t>
  </si>
  <si>
    <t>HD30856</t>
  </si>
  <si>
    <t>HD164509</t>
  </si>
  <si>
    <t>HD99706</t>
  </si>
  <si>
    <t>HD96700</t>
  </si>
  <si>
    <t>HD43197</t>
  </si>
  <si>
    <t>G9IV/V</t>
  </si>
  <si>
    <t>BD+144559</t>
  </si>
  <si>
    <t>HD181342</t>
  </si>
  <si>
    <t>HD148427</t>
  </si>
  <si>
    <t>K0III/IV</t>
  </si>
  <si>
    <t>HD75898</t>
  </si>
  <si>
    <t>HD5319</t>
  </si>
  <si>
    <t>HD4203</t>
  </si>
  <si>
    <t>HD96167</t>
  </si>
  <si>
    <t>HD158038</t>
  </si>
  <si>
    <t>K2II</t>
  </si>
  <si>
    <t>11Com</t>
  </si>
  <si>
    <t>G8II-III</t>
  </si>
  <si>
    <t>HIP57050</t>
  </si>
  <si>
    <t>HD18742</t>
  </si>
  <si>
    <t>G9IV</t>
  </si>
  <si>
    <t>HD116029</t>
  </si>
  <si>
    <t>HD156279</t>
  </si>
  <si>
    <t>HD136418</t>
  </si>
  <si>
    <t>HD157172</t>
  </si>
  <si>
    <t>G8.5V</t>
  </si>
  <si>
    <t>HD82886</t>
  </si>
  <si>
    <t>HD47536</t>
  </si>
  <si>
    <t>HD216770</t>
  </si>
  <si>
    <t>HD102329</t>
  </si>
  <si>
    <t>HD180902</t>
  </si>
  <si>
    <t>11UMi</t>
  </si>
  <si>
    <t>K4III</t>
  </si>
  <si>
    <t>HD9446</t>
  </si>
  <si>
    <t>HD104067</t>
  </si>
  <si>
    <t>K3Vk:</t>
  </si>
  <si>
    <t>42Dra</t>
  </si>
  <si>
    <t>K1.5III</t>
  </si>
  <si>
    <t>HD188310</t>
  </si>
  <si>
    <t>G9IIIb</t>
  </si>
  <si>
    <t>HD90156</t>
  </si>
  <si>
    <t>HD208487</t>
  </si>
  <si>
    <t>G2V:</t>
  </si>
  <si>
    <t>4Uma</t>
  </si>
  <si>
    <t>HD51608</t>
  </si>
  <si>
    <t>K0IV-V</t>
  </si>
  <si>
    <t>HD95089</t>
  </si>
  <si>
    <t>HD180314</t>
  </si>
  <si>
    <t>14And</t>
  </si>
  <si>
    <t>G8III</t>
  </si>
  <si>
    <t>HD73526</t>
  </si>
  <si>
    <t>HD101930</t>
  </si>
  <si>
    <t>K2V+</t>
  </si>
  <si>
    <t>Gl86</t>
  </si>
  <si>
    <t>HD108863</t>
  </si>
  <si>
    <t>HD136512</t>
  </si>
  <si>
    <t>HD40307</t>
  </si>
  <si>
    <t>K2.5V</t>
  </si>
  <si>
    <t>HD20781</t>
  </si>
  <si>
    <t>G9.5V</t>
  </si>
  <si>
    <t>HD81688</t>
  </si>
  <si>
    <t>HD212771</t>
  </si>
  <si>
    <t>HD154672</t>
  </si>
  <si>
    <t>G3IV</t>
  </si>
  <si>
    <t>HD98219</t>
  </si>
  <si>
    <t>HD114762</t>
  </si>
  <si>
    <t>HD16141</t>
  </si>
  <si>
    <t>GJ674</t>
  </si>
  <si>
    <t>HD13808</t>
  </si>
  <si>
    <t>HD4313</t>
  </si>
  <si>
    <t>HD206610</t>
  </si>
  <si>
    <t>HD33142</t>
  </si>
  <si>
    <t>HD205739</t>
  </si>
  <si>
    <t>HD173416</t>
  </si>
  <si>
    <t>G8</t>
  </si>
  <si>
    <t>HD1502</t>
  </si>
  <si>
    <t>HD145377</t>
  </si>
  <si>
    <t>HD175541</t>
  </si>
  <si>
    <t>HD104985</t>
  </si>
  <si>
    <t>HD21693</t>
  </si>
  <si>
    <t>HD152581</t>
  </si>
  <si>
    <t>HD192263</t>
  </si>
  <si>
    <t>HD122430</t>
  </si>
  <si>
    <t>K3III</t>
  </si>
  <si>
    <t>GJ176</t>
  </si>
  <si>
    <t>M2</t>
  </si>
  <si>
    <t>HD121504</t>
  </si>
  <si>
    <t>HD154088</t>
  </si>
  <si>
    <t>HIP11952</t>
  </si>
  <si>
    <t>F0V</t>
  </si>
  <si>
    <t>HD45652</t>
  </si>
  <si>
    <t>HD39194</t>
  </si>
  <si>
    <t>HD102272</t>
  </si>
  <si>
    <t>K2</t>
  </si>
  <si>
    <t>HD96063</t>
  </si>
  <si>
    <t>HD100655</t>
  </si>
  <si>
    <t>HD189567</t>
  </si>
  <si>
    <t>HD93385</t>
  </si>
  <si>
    <t>G2/G3V</t>
  </si>
  <si>
    <t>HD178911</t>
  </si>
  <si>
    <t>HD145457</t>
  </si>
  <si>
    <t>HIP12961</t>
  </si>
  <si>
    <t>M0</t>
  </si>
  <si>
    <t>HD28678</t>
  </si>
  <si>
    <t>HD4308</t>
  </si>
  <si>
    <t>G6VFe-0.9</t>
  </si>
  <si>
    <t>HD16417</t>
  </si>
  <si>
    <t>HD107148</t>
  </si>
  <si>
    <t>HD109246</t>
  </si>
  <si>
    <t>HD32518</t>
  </si>
  <si>
    <t>HD117618</t>
  </si>
  <si>
    <t>HD1461</t>
  </si>
  <si>
    <t>HD103197</t>
  </si>
  <si>
    <t>K1Vp...</t>
  </si>
  <si>
    <t>HD20003</t>
  </si>
  <si>
    <t>HD231701</t>
  </si>
  <si>
    <t>HD1690</t>
  </si>
  <si>
    <t>HD215152</t>
  </si>
  <si>
    <t>HD102117</t>
  </si>
  <si>
    <t>HD195019</t>
  </si>
  <si>
    <t>HD7924</t>
  </si>
  <si>
    <t>HD6434</t>
  </si>
  <si>
    <t>G2/3V</t>
  </si>
  <si>
    <t>HD13189</t>
  </si>
  <si>
    <t>K1II-III</t>
  </si>
  <si>
    <t>51Peg</t>
  </si>
  <si>
    <t>G2.5IVa</t>
  </si>
  <si>
    <t>HD120136</t>
  </si>
  <si>
    <t>F6IV+M2</t>
  </si>
  <si>
    <t>HD5891</t>
  </si>
  <si>
    <t>HD43691</t>
  </si>
  <si>
    <t>HD96127</t>
  </si>
  <si>
    <t>HD125595</t>
  </si>
  <si>
    <t>HD130322</t>
  </si>
  <si>
    <t>HD45184</t>
  </si>
  <si>
    <t>HD27894</t>
  </si>
  <si>
    <t>HD108147</t>
  </si>
  <si>
    <t>F8/G0V</t>
  </si>
  <si>
    <t>HD162020</t>
  </si>
  <si>
    <t>HD224693</t>
  </si>
  <si>
    <t>HD156668</t>
  </si>
  <si>
    <t>HD179949</t>
  </si>
  <si>
    <t>HD33283</t>
  </si>
  <si>
    <t>HD75289</t>
  </si>
  <si>
    <t>F9VFe+0.3</t>
  </si>
  <si>
    <t>HD102195</t>
  </si>
  <si>
    <t>HD179079</t>
  </si>
  <si>
    <t>HD168746</t>
  </si>
  <si>
    <t>HD185269</t>
  </si>
  <si>
    <t>G0IV</t>
  </si>
  <si>
    <t>HD49674</t>
  </si>
  <si>
    <t>HD68988</t>
  </si>
  <si>
    <t>HD63454</t>
  </si>
  <si>
    <t>HD46375</t>
  </si>
  <si>
    <t>HD109749</t>
  </si>
  <si>
    <t>HD73256</t>
  </si>
  <si>
    <t>G8IV-VFe+0.5</t>
  </si>
  <si>
    <t>HD83443</t>
  </si>
  <si>
    <t>HD76700</t>
  </si>
  <si>
    <t>HD330075</t>
  </si>
  <si>
    <t>HD149143</t>
  </si>
  <si>
    <t>HD2638</t>
  </si>
  <si>
    <t>HD118203</t>
  </si>
  <si>
    <t>HD212301</t>
  </si>
  <si>
    <t>HD219828</t>
  </si>
  <si>
    <t>HD102956</t>
  </si>
  <si>
    <t>HD88133</t>
  </si>
  <si>
    <t>HD86081</t>
  </si>
  <si>
    <t>HD240237</t>
  </si>
  <si>
    <t>BD-10316</t>
  </si>
  <si>
    <t>HIP13044</t>
  </si>
  <si>
    <t>F2</t>
  </si>
  <si>
    <t>Excluded</t>
  </si>
  <si>
    <t>NaN</t>
  </si>
  <si>
    <t>HAT-P-17</t>
  </si>
  <si>
    <t>NGC4349</t>
  </si>
  <si>
    <t>~</t>
  </si>
  <si>
    <t>NGC24233</t>
  </si>
  <si>
    <t>GIV/V</t>
  </si>
  <si>
    <t>BD+202457</t>
  </si>
  <si>
    <t>HD70573</t>
  </si>
  <si>
    <t>G1/2V</t>
  </si>
  <si>
    <t>16CygB</t>
  </si>
  <si>
    <t>HD41004A</t>
  </si>
  <si>
    <t>HD240210</t>
  </si>
  <si>
    <t>K7</t>
  </si>
  <si>
    <t>HD171028</t>
  </si>
  <si>
    <t>HD17092</t>
  </si>
  <si>
    <t>HAT-P-13</t>
  </si>
  <si>
    <t>G4</t>
  </si>
  <si>
    <t>BD+48738</t>
  </si>
  <si>
    <t>BD-08282</t>
  </si>
  <si>
    <t>Gl581</t>
  </si>
  <si>
    <t>M5.0V</t>
  </si>
  <si>
    <t>GJ667C</t>
  </si>
  <si>
    <t>M1.5V</t>
  </si>
  <si>
    <t>CoRoT-7</t>
  </si>
  <si>
    <t>GJ3634</t>
  </si>
  <si>
    <t>M2.5</t>
  </si>
  <si>
    <t>HD41004B</t>
  </si>
  <si>
    <t>Vmag</t>
  </si>
  <si>
    <t>Distance</t>
  </si>
  <si>
    <t>Mass</t>
  </si>
  <si>
    <t>Radius</t>
  </si>
  <si>
    <t>Albedo</t>
  </si>
  <si>
    <t>Period</t>
  </si>
  <si>
    <t>M_Jupiter</t>
  </si>
  <si>
    <t>Eccentricity</t>
  </si>
  <si>
    <t>a</t>
  </si>
  <si>
    <t>e</t>
  </si>
  <si>
    <t>pl. separation</t>
  </si>
  <si>
    <t>Telescope</t>
  </si>
  <si>
    <t>Spec Type</t>
  </si>
  <si>
    <t>Semimajor Axis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</si>
  <si>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</t>
    </r>
  </si>
  <si>
    <t>Photon Flux</t>
  </si>
  <si>
    <t>ph/(s*m2)</t>
  </si>
  <si>
    <t>Throughput</t>
  </si>
  <si>
    <t>planet throughput</t>
  </si>
  <si>
    <t>Detector Architecture</t>
  </si>
  <si>
    <t>EMCCD</t>
  </si>
  <si>
    <t>EM gain</t>
  </si>
  <si>
    <t>X</t>
  </si>
  <si>
    <t xml:space="preserve">Excess Noise Fac. </t>
  </si>
  <si>
    <t>ENF</t>
  </si>
  <si>
    <t>Frame Rate</t>
  </si>
  <si>
    <t>Hz</t>
  </si>
  <si>
    <t>Wes used 300s</t>
  </si>
  <si>
    <t>Dark current</t>
  </si>
  <si>
    <t>e/pix/s</t>
  </si>
  <si>
    <t>Clock Ind. Charge</t>
  </si>
  <si>
    <t>e/pix/fr</t>
  </si>
  <si>
    <t>Planet Elec Rate</t>
  </si>
  <si>
    <t>Coronagraph</t>
  </si>
  <si>
    <t>Intensity</t>
  </si>
  <si>
    <t>Contrast</t>
  </si>
  <si>
    <t>Core Throughput</t>
  </si>
  <si>
    <t>Imaging Detector Options</t>
  </si>
  <si>
    <t>Option</t>
  </si>
  <si>
    <t>CCD</t>
  </si>
  <si>
    <t>PC EMCCD</t>
  </si>
  <si>
    <t>Read Noise (e-)</t>
  </si>
  <si>
    <t>EM Gain</t>
  </si>
  <si>
    <t>arcsec^2</t>
  </si>
  <si>
    <t>e/s</t>
  </si>
  <si>
    <t>exo+local factor</t>
  </si>
  <si>
    <t>brightness density</t>
  </si>
  <si>
    <t>mag/as^2</t>
  </si>
  <si>
    <t xml:space="preserve">Local Zodi </t>
  </si>
  <si>
    <t>Speckle</t>
  </si>
  <si>
    <t>f_pp</t>
  </si>
  <si>
    <t>Zodi Elec Rate</t>
  </si>
  <si>
    <t>Speckle Elec Rate</t>
  </si>
  <si>
    <t>Diameter of PM</t>
  </si>
  <si>
    <t>Area of PM</t>
  </si>
  <si>
    <r>
      <t>FWHM on sky (</t>
    </r>
    <r>
      <rPr>
        <i/>
        <sz val="11"/>
        <color theme="9" tint="-0.499984740745262"/>
        <rFont val="Symbol"/>
        <family val="1"/>
        <charset val="2"/>
      </rPr>
      <t>l</t>
    </r>
    <r>
      <rPr>
        <i/>
        <sz val="11"/>
        <color theme="9" tint="-0.499984740745262"/>
        <rFont val="Calibri"/>
        <family val="2"/>
        <scheme val="minor"/>
      </rPr>
      <t>/D)</t>
    </r>
  </si>
  <si>
    <t>Nspec</t>
  </si>
  <si>
    <t>spectral elements</t>
  </si>
  <si>
    <t>f_SR</t>
  </si>
  <si>
    <t>IFS</t>
  </si>
  <si>
    <t>SNR Target</t>
  </si>
  <si>
    <t>streak</t>
  </si>
  <si>
    <t>Imaging</t>
  </si>
  <si>
    <t>circle</t>
  </si>
  <si>
    <t>Zodi</t>
  </si>
  <si>
    <t>Planet Phot Rate</t>
  </si>
  <si>
    <t>Zodi Phot Rate</t>
  </si>
  <si>
    <t>Speckle Phot Rate</t>
  </si>
  <si>
    <t>phot/s</t>
  </si>
  <si>
    <t>PSF core</t>
  </si>
  <si>
    <t>per pixel</t>
  </si>
  <si>
    <t>per pixel (in core)</t>
  </si>
  <si>
    <t>Flux</t>
  </si>
  <si>
    <t>PSF core (electron)</t>
  </si>
  <si>
    <t>PSF core (photon)</t>
  </si>
  <si>
    <t>Dl</t>
  </si>
  <si>
    <t xml:space="preserve">These values are calculated by taking a generalized star type and solving for the flux of each over </t>
  </si>
  <si>
    <t>a given filter spectrum. The units for this flux are ph/(s*m^2)</t>
  </si>
  <si>
    <t>WL Beginning</t>
  </si>
  <si>
    <t>WL Ending</t>
  </si>
  <si>
    <t>Wavelength max</t>
  </si>
  <si>
    <t>Wavelength min</t>
  </si>
  <si>
    <t>Filter</t>
  </si>
  <si>
    <t>Star</t>
  </si>
  <si>
    <t>GSPEC</t>
  </si>
  <si>
    <t>Design</t>
  </si>
  <si>
    <t>From GSPEC (RV list)</t>
  </si>
  <si>
    <t>Speckle intensity at r (normalized to flux)</t>
  </si>
  <si>
    <t>Intensity/PSF_Peak</t>
  </si>
  <si>
    <t>Frac light incident on primary in FWHM of PSF centered at r</t>
  </si>
  <si>
    <t>Frac light in peak pixel of PSF centered at r &amp; normalized to flux</t>
  </si>
  <si>
    <t>Area of FWHM of PSF centered at r</t>
  </si>
  <si>
    <t>Occulter*lyot stop transmission at r</t>
  </si>
  <si>
    <t>Throughputs</t>
  </si>
  <si>
    <t>Detector Type</t>
  </si>
  <si>
    <t>--</t>
  </si>
  <si>
    <t>Min Working Angle</t>
  </si>
  <si>
    <t>Max Working Angle</t>
  </si>
  <si>
    <t>Read noise</t>
  </si>
  <si>
    <t>RV Planets and Host Star Properties</t>
  </si>
  <si>
    <t>SNR</t>
  </si>
  <si>
    <t>Frame Time</t>
  </si>
  <si>
    <t>Gen. Phot Flux</t>
  </si>
  <si>
    <t>Total Throughput</t>
  </si>
  <si>
    <t>Generalized Photon Flux</t>
  </si>
  <si>
    <t>For calc. integral</t>
  </si>
  <si>
    <t>Host Star</t>
  </si>
  <si>
    <t>Properties</t>
  </si>
  <si>
    <t>Noise</t>
  </si>
  <si>
    <t>all but Speckle struc.</t>
  </si>
  <si>
    <t>days</t>
  </si>
  <si>
    <t>Signal</t>
  </si>
  <si>
    <t>Speckle Structure</t>
  </si>
  <si>
    <t>Dark Current</t>
  </si>
  <si>
    <t xml:space="preserve">Speckle </t>
  </si>
  <si>
    <t>Shot</t>
  </si>
  <si>
    <t>CIC</t>
  </si>
  <si>
    <t>Read</t>
  </si>
  <si>
    <t>signal shot noise</t>
  </si>
  <si>
    <t>&lt;sp&gt; shot noise</t>
  </si>
  <si>
    <t>zodi shot</t>
  </si>
  <si>
    <t>residual Speckle</t>
  </si>
  <si>
    <t>SNR Check</t>
  </si>
  <si>
    <t>Science Instrument</t>
  </si>
  <si>
    <t>mpix</t>
  </si>
  <si>
    <t>Frames Needed</t>
  </si>
  <si>
    <t>for SNR target</t>
  </si>
  <si>
    <t>frames</t>
  </si>
  <si>
    <t>CG intrinsic mpix</t>
  </si>
  <si>
    <t>sampling used by John Krist in generating CG results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</si>
  <si>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 / pix</t>
    </r>
  </si>
  <si>
    <t>CG intrinsic sampling</t>
  </si>
  <si>
    <t>Pixel Size</t>
  </si>
  <si>
    <r>
      <rPr>
        <i/>
        <sz val="11"/>
        <color theme="4" tint="-0.499984740745262"/>
        <rFont val="Symbol"/>
        <family val="1"/>
        <charset val="2"/>
      </rPr>
      <t>m</t>
    </r>
    <r>
      <rPr>
        <i/>
        <sz val="11"/>
        <color theme="4" tint="-0.499984740745262"/>
        <rFont val="Calibri Light"/>
        <family val="2"/>
        <scheme val="major"/>
      </rPr>
      <t>m</t>
    </r>
  </si>
  <si>
    <t>nm</t>
  </si>
  <si>
    <t>Shape</t>
  </si>
  <si>
    <t>micron</t>
  </si>
  <si>
    <t>Desired mpix</t>
  </si>
  <si>
    <t>Star and Planet</t>
  </si>
  <si>
    <t>Who</t>
  </si>
  <si>
    <t>Version Date</t>
  </si>
  <si>
    <t>Tim Stern</t>
  </si>
  <si>
    <t>Version 1.0 of spreadsheet</t>
  </si>
  <si>
    <t>Version Log</t>
  </si>
  <si>
    <t>Bijan Nemati</t>
  </si>
  <si>
    <t>Final SNR</t>
  </si>
  <si>
    <t>Time to SNR</t>
  </si>
  <si>
    <t>Focal Plane Attributes</t>
  </si>
  <si>
    <t>Some rearrangments of cells: need to check whether the mpix for IFS case is done correctly</t>
  </si>
  <si>
    <t>BW</t>
  </si>
  <si>
    <t>Imaging 1</t>
  </si>
  <si>
    <t>Imaging 2</t>
  </si>
  <si>
    <t>IFS 1</t>
  </si>
  <si>
    <t>IFS 2</t>
  </si>
  <si>
    <t>IFS 3</t>
  </si>
  <si>
    <t>Custom</t>
  </si>
  <si>
    <r>
      <t xml:space="preserve">Center </t>
    </r>
    <r>
      <rPr>
        <b/>
        <sz val="11"/>
        <color theme="1"/>
        <rFont val="Symbol"/>
        <family val="1"/>
        <charset val="2"/>
      </rPr>
      <t xml:space="preserve">l </t>
    </r>
  </si>
  <si>
    <t>Scenario</t>
  </si>
  <si>
    <t>Center lambda</t>
  </si>
  <si>
    <t>In One Frame</t>
  </si>
  <si>
    <t>Focal Plane Type</t>
  </si>
  <si>
    <t>Scene Signal and Background (per Frame)</t>
  </si>
  <si>
    <t>Speckle Struc.</t>
  </si>
  <si>
    <t>Noise Rate Total</t>
  </si>
  <si>
    <t>Post-proc Factor</t>
  </si>
  <si>
    <t>resid. speckle str.</t>
  </si>
  <si>
    <t>Rates of signal and background into the SNR region of interest</t>
  </si>
  <si>
    <t>Stellar Flux</t>
  </si>
  <si>
    <t>Final Noise Contributions</t>
  </si>
  <si>
    <t>Total Noise</t>
  </si>
  <si>
    <t>Total Signal</t>
  </si>
  <si>
    <t>PSF core (elec.)</t>
  </si>
  <si>
    <t xml:space="preserve">Added f_SR where needed, added Nlenslets and fixed mpix calc. in IFS case, many other changes. </t>
  </si>
  <si>
    <t>Detector Configurations</t>
  </si>
  <si>
    <t>Includes Ph. Ctg. Eff. Loss</t>
  </si>
  <si>
    <t>Fraction above Phot. Ctg Discr. Threshold</t>
  </si>
  <si>
    <t>Photon Counting read noise set to zero, and ph. Ctg. Efficiency loss due to thresholding added, revised CIC, Dark</t>
  </si>
  <si>
    <t>Ph. Counting  eff.</t>
  </si>
  <si>
    <t>RV System</t>
  </si>
  <si>
    <t>Added data tables for integration times and sorted lists of observations</t>
  </si>
  <si>
    <t>Coronagraph Type</t>
  </si>
  <si>
    <t>across PSF core</t>
  </si>
  <si>
    <t>lenslets</t>
  </si>
  <si>
    <t>rows</t>
  </si>
  <si>
    <t>Bandwidth</t>
  </si>
  <si>
    <t>Nyquist sampled</t>
  </si>
  <si>
    <t>pixels in spatial dir.</t>
  </si>
  <si>
    <t>cols</t>
  </si>
  <si>
    <t>pixels / spect. Elem.</t>
  </si>
  <si>
    <t>zodi</t>
  </si>
  <si>
    <r>
      <t xml:space="preserve">/ lenslet @ crit. </t>
    </r>
    <r>
      <rPr>
        <b/>
        <i/>
        <sz val="11"/>
        <color theme="9" tint="-0.249977111117893"/>
        <rFont val="Symbol"/>
        <family val="1"/>
        <charset val="2"/>
      </rPr>
      <t>l</t>
    </r>
  </si>
  <si>
    <t>frac. Of core light in SNR ROI</t>
  </si>
  <si>
    <t>pixels in SNR ROI</t>
  </si>
  <si>
    <t>eff. Read noise below</t>
  </si>
  <si>
    <r>
      <t xml:space="preserve">IFS Critical  </t>
    </r>
    <r>
      <rPr>
        <sz val="12"/>
        <color theme="1"/>
        <rFont val="Symbol"/>
        <family val="1"/>
        <charset val="2"/>
      </rPr>
      <t>l</t>
    </r>
  </si>
  <si>
    <t>Detector and IFS Design Settings</t>
  </si>
  <si>
    <t>IFS Lensl per PSF</t>
  </si>
  <si>
    <t>IFS Spatial Samp</t>
  </si>
  <si>
    <t>IFS Spectral Samp</t>
  </si>
  <si>
    <t>IFS sampling on sky</t>
  </si>
  <si>
    <t>Imager Sampling</t>
  </si>
  <si>
    <r>
      <rPr>
        <i/>
        <sz val="11"/>
        <color theme="4" tint="-0.499984740745262"/>
        <rFont val="Symbol"/>
        <family val="1"/>
        <charset val="2"/>
      </rPr>
      <t>(l</t>
    </r>
    <r>
      <rPr>
        <i/>
        <sz val="11"/>
        <color theme="4" tint="-0.499984740745262"/>
        <rFont val="Calibri"/>
        <family val="2"/>
        <scheme val="minor"/>
      </rPr>
      <t>/D) / pix</t>
    </r>
  </si>
  <si>
    <r>
      <t xml:space="preserve">Imager Critical  </t>
    </r>
    <r>
      <rPr>
        <sz val="12"/>
        <color theme="1"/>
        <rFont val="Symbol"/>
        <family val="1"/>
        <charset val="2"/>
      </rPr>
      <t>l</t>
    </r>
  </si>
  <si>
    <t>Focal Plane Architecture</t>
  </si>
  <si>
    <t>Revised formula for mpix in IFS case, and more reorganization of the main tab</t>
  </si>
  <si>
    <t>Removed external links to rev 2 spreadsheet. Known issue: "Requisit Time Ordered" table occasionally produces gaps.</t>
  </si>
  <si>
    <t>SNR for 1 Frame</t>
  </si>
  <si>
    <t>Rearranged some areas for better display of the most important information</t>
  </si>
  <si>
    <t>SCENARIO PARAMETER SELECTIONS</t>
  </si>
  <si>
    <t>Scenario Summary</t>
  </si>
  <si>
    <t>Observation Mode</t>
  </si>
  <si>
    <t>Observing Mode Definition Table</t>
  </si>
  <si>
    <t>Modes are defined here</t>
  </si>
  <si>
    <t>Total pixels involved</t>
  </si>
  <si>
    <t>pix</t>
  </si>
  <si>
    <t>in SNR region</t>
  </si>
  <si>
    <t>e-</t>
  </si>
  <si>
    <t>No. of frames</t>
  </si>
  <si>
    <t>fr</t>
  </si>
  <si>
    <t>SNR after all frames</t>
  </si>
  <si>
    <t>assuming SNR goes as sqrt(Nfr)</t>
  </si>
  <si>
    <t>Fraction of light in SNR ROI</t>
  </si>
  <si>
    <t>spectra</t>
  </si>
  <si>
    <t>No. of spectra per PSF core</t>
  </si>
  <si>
    <t>In 1 Spectrum: what we replicate in lab experiments</t>
  </si>
  <si>
    <t>in 1 spectral element from 1 lenslet</t>
  </si>
  <si>
    <t>from all spectral elements/lenslets</t>
  </si>
  <si>
    <t>SNR in 1 frame full SNR ROI</t>
  </si>
  <si>
    <t>Signal in 1 spectrum</t>
  </si>
  <si>
    <t>Noise in 1 spectrum</t>
  </si>
  <si>
    <t>SNR in 1 specrtum</t>
  </si>
  <si>
    <t>RSS of all noise sources</t>
  </si>
  <si>
    <t>Settings used for official evaluation</t>
  </si>
  <si>
    <t>Test As You Fly - Flight Side</t>
  </si>
  <si>
    <t>Created a TAYF table in the eponymous tab for Leon to use. Also mpix formula is changed for IFS (lam indep for spat)</t>
  </si>
  <si>
    <t>Pixels in 1 spectrum</t>
  </si>
  <si>
    <t>Total Noise Variance</t>
  </si>
  <si>
    <t>sum of squares of noise contributions</t>
  </si>
  <si>
    <t>For the milestone make it 660</t>
  </si>
  <si>
    <t>per pixel numbers</t>
  </si>
  <si>
    <t>Added calculation button for requisite time data tables</t>
  </si>
  <si>
    <t>Added TAYF scenario buttons along with scenario manager macros</t>
  </si>
  <si>
    <t>What is are the expected counts in signal and background for the various observing modes?</t>
  </si>
  <si>
    <t>Not currently used</t>
  </si>
  <si>
    <t>Took out the if statements on planet working angle calculations. Rearranged the columns that show the campaign results</t>
  </si>
  <si>
    <t>Core electrons per frame</t>
  </si>
  <si>
    <t>Core photons per second</t>
  </si>
  <si>
    <t>Scene Rates (per second)</t>
  </si>
  <si>
    <t>Pixel electrons per second</t>
  </si>
  <si>
    <t>Core electrons per second</t>
  </si>
  <si>
    <t>e-/fr</t>
  </si>
  <si>
    <t>Planet Electrons</t>
  </si>
  <si>
    <t>Speckle Electrons</t>
  </si>
  <si>
    <t>Zodi Electrons</t>
  </si>
  <si>
    <t>Pixel electrons per frame</t>
  </si>
  <si>
    <t>pl e/pix/fr</t>
  </si>
  <si>
    <t>10s frame</t>
  </si>
  <si>
    <t>IFS1</t>
  </si>
  <si>
    <t>Imaging2</t>
  </si>
  <si>
    <t>1 sec fr</t>
  </si>
  <si>
    <t>e/psf/fr</t>
  </si>
  <si>
    <t>damaged</t>
  </si>
  <si>
    <t>undamaged</t>
  </si>
  <si>
    <t>pixels/psf</t>
  </si>
  <si>
    <t>ü</t>
  </si>
  <si>
    <t>Experimentally Achieved</t>
  </si>
  <si>
    <t>RV Sys #</t>
  </si>
  <si>
    <t>1s frame</t>
  </si>
  <si>
    <t>RV 
System Observed</t>
  </si>
  <si>
    <t>BOL</t>
  </si>
  <si>
    <t>EOL</t>
  </si>
  <si>
    <t>beginning of life</t>
  </si>
  <si>
    <t>end of life (2.5e9/cm^2)</t>
  </si>
  <si>
    <t>pixels</t>
  </si>
  <si>
    <t>yrs</t>
  </si>
  <si>
    <t>electrons</t>
  </si>
  <si>
    <t>Mission Life</t>
  </si>
  <si>
    <t>Scene Total Electrons per Mission</t>
  </si>
  <si>
    <t>rough, HLC:3-9 L/D</t>
  </si>
  <si>
    <t>Removed calculations of ordered lists of RV observations due to slowness, fixed TAYF Imaging 1,2 scenarios</t>
  </si>
  <si>
    <t xml:space="preserve">Planet in Core </t>
  </si>
  <si>
    <t>Speckle in Core</t>
  </si>
  <si>
    <t>Zodi in Core</t>
  </si>
  <si>
    <t>IWA pixels</t>
  </si>
  <si>
    <t>Max rate within DH</t>
  </si>
  <si>
    <t>rel to mean DH</t>
  </si>
  <si>
    <t>DH pixels total</t>
  </si>
  <si>
    <t>DH Electron Rate</t>
  </si>
  <si>
    <t>IWA Electron Rate</t>
  </si>
  <si>
    <t>inside IWA</t>
  </si>
  <si>
    <t>Annular DH</t>
  </si>
  <si>
    <t>per core</t>
  </si>
  <si>
    <t>IWA excess factor</t>
  </si>
  <si>
    <t>Total Scene Rate</t>
  </si>
  <si>
    <t>Assume obs. All time</t>
  </si>
  <si>
    <t>DH Generation Rate</t>
  </si>
  <si>
    <t>DH Gen Time Fraction</t>
  </si>
  <si>
    <t>conservative(HIGH)</t>
  </si>
  <si>
    <t>Assume entire mission is digging dark hole and observing</t>
  </si>
  <si>
    <t>EOM Science Target</t>
  </si>
  <si>
    <t>EOM DH Star</t>
  </si>
  <si>
    <t>effective time</t>
  </si>
  <si>
    <t>effective rate</t>
  </si>
  <si>
    <t>EOM Total Electons</t>
  </si>
  <si>
    <t>Science Intagrations</t>
  </si>
  <si>
    <t xml:space="preserve">Total </t>
  </si>
  <si>
    <t>Dark Hole Generations</t>
  </si>
  <si>
    <t>Detector</t>
  </si>
  <si>
    <t>CG</t>
  </si>
  <si>
    <t>Planet</t>
  </si>
  <si>
    <t>lam_min Img</t>
  </si>
  <si>
    <t>lam_min IFS</t>
  </si>
  <si>
    <t>HD 10647 b</t>
  </si>
  <si>
    <t>HD 39091 b</t>
  </si>
  <si>
    <t>HD 128311 c</t>
  </si>
  <si>
    <t>HD 190360 b</t>
  </si>
  <si>
    <t>mu Ara e</t>
  </si>
  <si>
    <t>HD 89307 b</t>
  </si>
  <si>
    <t>55 Cnc d</t>
  </si>
  <si>
    <t>HD 70642 b</t>
  </si>
  <si>
    <t>HD 217107 c</t>
  </si>
  <si>
    <t>HD 154345 b</t>
  </si>
  <si>
    <t>HD 117207 b</t>
  </si>
  <si>
    <t>HD 134987 c</t>
  </si>
  <si>
    <t>HD 87883 b</t>
  </si>
  <si>
    <t>HD 222155 b</t>
  </si>
  <si>
    <t>HD 181433 d</t>
  </si>
  <si>
    <t>HD 24040 b</t>
  </si>
  <si>
    <t>HD 13931 b</t>
  </si>
  <si>
    <t>HD 187123 c</t>
  </si>
  <si>
    <t>GJ 832 b</t>
  </si>
  <si>
    <t>HD 30562 b</t>
  </si>
  <si>
    <t>HD 142 c</t>
  </si>
  <si>
    <t>nu Oph c</t>
  </si>
  <si>
    <t>HD 169830 c</t>
  </si>
  <si>
    <t>psi Dra B b</t>
  </si>
  <si>
    <t>14 Her b</t>
  </si>
  <si>
    <t>HD 114613 b</t>
  </si>
  <si>
    <t>47 UMa c</t>
  </si>
  <si>
    <t>47 UMa b</t>
  </si>
  <si>
    <t>epsilon Eri b</t>
  </si>
  <si>
    <t>upsilon And d</t>
  </si>
  <si>
    <t>HD 192310 c</t>
  </si>
  <si>
    <t>HD 147513 b</t>
  </si>
  <si>
    <t>gamma Cep b</t>
  </si>
  <si>
    <t>beta Gem b</t>
  </si>
  <si>
    <t>Rvlist</t>
  </si>
  <si>
    <t>sma (AU)</t>
  </si>
  <si>
    <t>star V mag</t>
  </si>
  <si>
    <t>s (AU)</t>
  </si>
  <si>
    <t>r (AU)</t>
  </si>
  <si>
    <t>prob R (R_jup)</t>
  </si>
  <si>
    <t>p*Phi(65 deg) 565 nm</t>
  </si>
  <si>
    <t>flux ratio</t>
  </si>
  <si>
    <t>dist (pc)</t>
  </si>
  <si>
    <t>core_thruput</t>
  </si>
  <si>
    <t>area</t>
  </si>
  <si>
    <t>WA (as)</t>
  </si>
  <si>
    <t>Msini (M_jup)</t>
  </si>
  <si>
    <t>Name</t>
  </si>
  <si>
    <t>Contracted version that does not include three entries</t>
  </si>
  <si>
    <t>Original List</t>
  </si>
  <si>
    <r>
      <t xml:space="preserve">To get official numbers set to </t>
    </r>
    <r>
      <rPr>
        <b/>
        <sz val="11"/>
        <color rgb="FF0070C0"/>
        <rFont val="Calibri"/>
        <family val="2"/>
        <scheme val="minor"/>
      </rPr>
      <t>Imaging 2</t>
    </r>
    <r>
      <rPr>
        <b/>
        <sz val="11"/>
        <color theme="5" tint="-0.499984740745262"/>
        <rFont val="Calibri"/>
        <family val="2"/>
        <scheme val="minor"/>
      </rPr>
      <t xml:space="preserve"> TAYF scenario</t>
    </r>
  </si>
  <si>
    <t>CGI-SIMS assumed phase function is larger. Now use phase angle of pi/4 instead of prev. pi/2, so now C_pl is higher</t>
  </si>
  <si>
    <t>Occular Transm.</t>
  </si>
  <si>
    <t>Planet WA</t>
  </si>
  <si>
    <t>w/o forcing</t>
  </si>
  <si>
    <t>Planet WA constrain</t>
  </si>
  <si>
    <t>OWA for this CG</t>
  </si>
  <si>
    <t>CG Outer WA</t>
  </si>
  <si>
    <t>Forced inside OWA</t>
  </si>
  <si>
    <t>Sun absolute magnitude</t>
  </si>
  <si>
    <t>AbsMag</t>
  </si>
  <si>
    <t>star abs mag (derived)</t>
  </si>
  <si>
    <t>Modifications: 1) planets &gt; OWA are brought to OWA, 2) Exo Zodi factor computed rather than asserted</t>
  </si>
  <si>
    <t>ph/s/m2/as2</t>
  </si>
  <si>
    <t>Exo-Zodi Set</t>
  </si>
  <si>
    <t>Exo Zodi</t>
  </si>
  <si>
    <t>1 or 0</t>
  </si>
  <si>
    <t>mulitiplies exoZodi</t>
  </si>
  <si>
    <t>relative to local Zodi</t>
  </si>
  <si>
    <t>Planet phase angle</t>
  </si>
  <si>
    <t>Added scenario button to the home tab per   https://www.youtube.com/watch?v=M5V_11qZMps</t>
  </si>
  <si>
    <t>Not used</t>
  </si>
  <si>
    <t>hlc_summary.txt shows a collecting area that is too large!</t>
  </si>
  <si>
    <t>9/14/2016 for milestone 7 presentation on 9/15 -- has new lab numbers and 45deg phase angle</t>
  </si>
  <si>
    <t>Unnamed: 0</t>
  </si>
  <si>
    <t>intTime (hours)</t>
  </si>
  <si>
    <t>Tyler's intTime (hours)</t>
  </si>
  <si>
    <t>ratio</t>
  </si>
  <si>
    <t>Studies</t>
  </si>
  <si>
    <t>Scenarios include phase angle. Calculated numbers for Patrick's CCB.</t>
  </si>
  <si>
    <t>Similar type</t>
  </si>
  <si>
    <t>type</t>
  </si>
  <si>
    <t>derived value</t>
  </si>
  <si>
    <t>https://docs.google.com/spreadsheets/d/1doyJLOBBHJXz7PpactrZDT_oiXu0AWEhz7IhSMOODJU/edit?ts=57f7fac9#gid=0</t>
  </si>
  <si>
    <t>Dmitry's sheet in google docs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</si>
  <si>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obs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</si>
  <si>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occ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</si>
  <si>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core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</si>
  <si>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</si>
  <si>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filt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</si>
  <si>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</si>
  <si>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planet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</si>
  <si>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speckle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</si>
  <si>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zodi</t>
    </r>
  </si>
  <si>
    <t>Leon Harding, 10/6/2016</t>
  </si>
  <si>
    <t>Robbins 2003</t>
  </si>
  <si>
    <t>IFS 1comp</t>
  </si>
  <si>
    <t>Img 2comp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</si>
  <si>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reflections</t>
    </r>
  </si>
  <si>
    <t>refl &amp;filter losses</t>
  </si>
  <si>
    <t>Planet Rate (in PSF)</t>
  </si>
  <si>
    <t xml:space="preserve">Speckle Rate </t>
  </si>
  <si>
    <t>Detector Effective Rates</t>
  </si>
  <si>
    <t>Dark Current Rate</t>
  </si>
  <si>
    <t>not incl. ENF</t>
  </si>
  <si>
    <t>CIC Rate</t>
  </si>
  <si>
    <t>Read Noise Rate</t>
  </si>
  <si>
    <t>Local Zodi per sol. ang.</t>
  </si>
  <si>
    <t>Exo Zodi per sol. ang.</t>
  </si>
  <si>
    <t>Exo Zodi elec rate</t>
  </si>
  <si>
    <t>Local only</t>
  </si>
  <si>
    <t>Exo-zodi</t>
  </si>
  <si>
    <t>hlc-20160125_0.4mas_jitter_1.0mas_star_results.txt</t>
  </si>
  <si>
    <t>HLCdesignBW</t>
  </si>
  <si>
    <t>SPCdesignBW</t>
  </si>
  <si>
    <t>New dark current and CIC as of 10/6; Added new HLC design, added HLCdesignBW and SPCdesignBW names</t>
  </si>
  <si>
    <t>Tau Pol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</si>
  <si>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polarizer</t>
    </r>
  </si>
  <si>
    <t>Depends on Krist design file being used</t>
  </si>
  <si>
    <t>MSINI</t>
  </si>
  <si>
    <t>A</t>
  </si>
  <si>
    <t>T0</t>
  </si>
  <si>
    <t>DIST</t>
  </si>
  <si>
    <t>Separation</t>
  </si>
  <si>
    <t>Planetary Flux</t>
  </si>
  <si>
    <t>A (α = 0 deg)</t>
  </si>
  <si>
    <t>A (α = 65 deg)</t>
  </si>
  <si>
    <t>Notes</t>
  </si>
  <si>
    <t>mjupiter</t>
  </si>
  <si>
    <t>au</t>
  </si>
  <si>
    <t>day</t>
  </si>
  <si>
    <t>jd</t>
  </si>
  <si>
    <t>cgs</t>
  </si>
  <si>
    <t>Ag =0.5</t>
  </si>
  <si>
    <t>565 nm (Band 2)</t>
  </si>
  <si>
    <t>aka Pollux b, aka HD 62509 b</t>
  </si>
  <si>
    <t>I have removed upsilon And e from list given questionable nature</t>
  </si>
  <si>
    <t>aka HD 160691 e</t>
  </si>
  <si>
    <t>calling this a planet is probably a bit of a stretch</t>
  </si>
  <si>
    <t>any concerns about binary star system?</t>
  </si>
  <si>
    <t>Ecc</t>
  </si>
  <si>
    <t>RV Prime List</t>
  </si>
  <si>
    <t>RV Prime</t>
  </si>
  <si>
    <t>Spec</t>
  </si>
  <si>
    <t>Use Spec</t>
  </si>
  <si>
    <t>Traub No.</t>
  </si>
  <si>
    <t>Traub Entry</t>
  </si>
  <si>
    <t>Arg Periap</t>
  </si>
  <si>
    <t>F5IV</t>
  </si>
  <si>
    <t>A Neptune (per Nikole Lewis)</t>
  </si>
  <si>
    <t>Traub</t>
  </si>
  <si>
    <t>HD 114613</t>
  </si>
  <si>
    <t>14 Her</t>
  </si>
  <si>
    <t>psi Dra B</t>
  </si>
  <si>
    <t>A (α)</t>
  </si>
  <si>
    <t>f</t>
  </si>
  <si>
    <t>d</t>
  </si>
  <si>
    <t>b</t>
  </si>
  <si>
    <t>λeff</t>
  </si>
  <si>
    <t>A (α) = a + b*α+c*α^2+d*α^3+e*α^4+f*α^5</t>
  </si>
  <si>
    <t>phase angle</t>
  </si>
  <si>
    <t>α (deg)</t>
  </si>
  <si>
    <t>Traub etal</t>
  </si>
  <si>
    <t>geometric albedo</t>
  </si>
  <si>
    <t>Ag</t>
  </si>
  <si>
    <t>Lewis</t>
  </si>
  <si>
    <t>Mayorga et al. (2016)</t>
  </si>
  <si>
    <t>Cite:</t>
  </si>
  <si>
    <t>These are the polynomial fits to phase variations of Jupiter as observed by Cassini</t>
  </si>
  <si>
    <t>f (a)</t>
  </si>
  <si>
    <t>R_J</t>
  </si>
  <si>
    <t>not used</t>
  </si>
  <si>
    <t>Nikole Lewis RV Prime</t>
  </si>
  <si>
    <t xml:space="preserve">@ 65 deg </t>
  </si>
  <si>
    <t>occ trans * PSF fraction</t>
  </si>
  <si>
    <t>CG Inner WA</t>
  </si>
  <si>
    <t>IWA for this CG</t>
  </si>
  <si>
    <t>Fixed inner and outer WA fetching in photometry page</t>
  </si>
  <si>
    <t>Added Nikole's data on albedo in the RV prime tab</t>
  </si>
  <si>
    <t>Refined estimates of planet albedo courtesy of Nikole Lewis</t>
  </si>
  <si>
    <t>phase fun only</t>
  </si>
  <si>
    <t>Albedo as a function of phase angle</t>
  </si>
  <si>
    <t>Solar-like Star</t>
  </si>
  <si>
    <t>Jupiter-like planet</t>
  </si>
  <si>
    <t>Neptune-like planet</t>
  </si>
  <si>
    <t>Distance (AU)</t>
  </si>
  <si>
    <t>Teq (K)</t>
  </si>
  <si>
    <t>Teff (K)</t>
  </si>
  <si>
    <t>Est A_g (565 nm)</t>
  </si>
  <si>
    <t>Est A (65 deg) 565 nm</t>
  </si>
  <si>
    <t>T_sun</t>
  </si>
  <si>
    <t>R_sun</t>
  </si>
  <si>
    <t>PSF Peak Intensity</t>
  </si>
  <si>
    <t>PSF Area on Sky</t>
  </si>
  <si>
    <t>Corrected bug: was using intrinsic sampling instead of intrinsic mpix in speckle rate, also removed SPC contrast top and bottom rows that had nonsensical contrast</t>
  </si>
  <si>
    <t xml:space="preserve">when a row is added or removed from a named table, hlookup does not keep track of new row numbers of following rows! </t>
  </si>
  <si>
    <t>hrs</t>
  </si>
  <si>
    <t>Planet Rate</t>
  </si>
  <si>
    <t>assuming all is counts per psf per second</t>
  </si>
  <si>
    <t>ExoZodi</t>
  </si>
  <si>
    <t>ExoZodi Rate</t>
  </si>
  <si>
    <t>Dark</t>
  </si>
  <si>
    <t>Hrs</t>
  </si>
  <si>
    <t>Wavelength</t>
  </si>
  <si>
    <t>S-Reflect</t>
  </si>
  <si>
    <t>P-Reflect</t>
  </si>
  <si>
    <t>S-Transmit</t>
  </si>
  <si>
    <t>P-Transmit</t>
  </si>
  <si>
    <t>S-Absorb</t>
  </si>
  <si>
    <t>P-Absorb</t>
  </si>
  <si>
    <t>S-Phase-T</t>
  </si>
  <si>
    <t>P-Phase-T</t>
  </si>
  <si>
    <t>S-Phase-R</t>
  </si>
  <si>
    <t>P-Phase-R</t>
  </si>
  <si>
    <t>Diatt-T</t>
  </si>
  <si>
    <t>Diatt-R</t>
  </si>
  <si>
    <t>Retard-T</t>
  </si>
  <si>
    <t>Retard-R</t>
  </si>
  <si>
    <t>AR</t>
  </si>
  <si>
    <t>FS99</t>
  </si>
  <si>
    <t>AL</t>
  </si>
  <si>
    <t>um</t>
  </si>
  <si>
    <t>Modified by Nikta Amiri and Bijan Nemati  11/23/2016</t>
  </si>
  <si>
    <t>WFIRST-CGI Optical Throughput</t>
  </si>
  <si>
    <t>old comment - Check with Hong</t>
  </si>
  <si>
    <t>Radius of Planet</t>
  </si>
  <si>
    <t>Savranski</t>
  </si>
  <si>
    <t>Rp / R_E</t>
  </si>
  <si>
    <t>Rp / R_J</t>
  </si>
  <si>
    <t>Ratio</t>
  </si>
  <si>
    <t>R_jup</t>
  </si>
  <si>
    <t>Planet Radii via Savranski</t>
  </si>
  <si>
    <t>These derived from Coronagraph tab's tables (Krist) via user defined function LinInterpolate</t>
  </si>
  <si>
    <t>Target</t>
  </si>
  <si>
    <t>cplan (s**-1)</t>
  </si>
  <si>
    <t>cleak (s**-1)</t>
  </si>
  <si>
    <t>cezodi (s**-1)</t>
  </si>
  <si>
    <t>czodi (s**-1)</t>
  </si>
  <si>
    <t>cdark (s**-1)</t>
  </si>
  <si>
    <t>ccic (s**-1)</t>
  </si>
  <si>
    <t>eps Eri b</t>
  </si>
  <si>
    <t>Throuputs are now WL dependent (Nikta) and CG perf. No.s use new UDF called LinInterpolate</t>
  </si>
  <si>
    <t>Tyler Robinson</t>
  </si>
  <si>
    <t>Local Zodi Rate</t>
  </si>
  <si>
    <t>Total Zodi rate</t>
  </si>
  <si>
    <t>LocalZodi</t>
  </si>
  <si>
    <t>NrowsHLC</t>
  </si>
  <si>
    <t>NrowsSPC</t>
  </si>
  <si>
    <t>Design Contrast</t>
  </si>
  <si>
    <t>rss of C_CG and C_floor</t>
  </si>
  <si>
    <t>single frame</t>
  </si>
  <si>
    <t>Be careful not to change the row numbers of named tables, inserting rows can introduce bugs</t>
  </si>
  <si>
    <t>Time Required
to Reach SNR</t>
  </si>
  <si>
    <t>This is integration 
time only</t>
  </si>
  <si>
    <t>WA</t>
  </si>
  <si>
    <t>transm. and reflections</t>
  </si>
  <si>
    <t>Imaging 2 in order of increasing integration time</t>
  </si>
  <si>
    <t>Rank</t>
  </si>
  <si>
    <t>S/N</t>
  </si>
  <si>
    <t xml:space="preserve">Planet </t>
  </si>
  <si>
    <t>Days</t>
  </si>
  <si>
    <t>Gliese 777 b</t>
  </si>
  <si>
    <t>Cum Days</t>
  </si>
  <si>
    <t>nom + 10%</t>
  </si>
  <si>
    <t>Sensitivity</t>
  </si>
  <si>
    <t>tau Core</t>
  </si>
  <si>
    <t>C_CG</t>
  </si>
  <si>
    <t>dOmega</t>
  </si>
  <si>
    <t>qCIC</t>
  </si>
  <si>
    <t>t_fr</t>
  </si>
  <si>
    <t>fpp</t>
  </si>
  <si>
    <t>nominal</t>
  </si>
  <si>
    <t>delta tSNR</t>
  </si>
  <si>
    <t>Set to IFS1 Comp and planet = 13 (Gliese 777 b)</t>
  </si>
  <si>
    <t>tNom</t>
  </si>
  <si>
    <t>tDelta</t>
  </si>
  <si>
    <t>Sensitivity is defined here as the ratio of fractional increase in tSNR over fractional change in the given parameter</t>
  </si>
  <si>
    <t>Next Feature to put in: BW-dependence of zodi</t>
  </si>
  <si>
    <t xml:space="preserve">Corrected error: no polarizer in SPC case ever. </t>
  </si>
  <si>
    <t>Imaging 2 Comp</t>
  </si>
  <si>
    <t>Wrk Angle</t>
  </si>
  <si>
    <t>IFS 1 in order of increasing integration time</t>
  </si>
  <si>
    <t>Bug fix: cell T31, CG IWA, was looking up the wrong item</t>
  </si>
  <si>
    <t>Stellar Flux (rates are per PSF core)</t>
  </si>
  <si>
    <t>HLC Sampling</t>
  </si>
  <si>
    <t>SPC Sampling</t>
  </si>
  <si>
    <t>Cleaned up planet summary tables in the Photometry sheet. Also defined and used HLCintrSamping and SPCintrSampling.</t>
  </si>
  <si>
    <t>Imager platescale</t>
  </si>
  <si>
    <t>mas</t>
  </si>
  <si>
    <t>at center wavelength</t>
  </si>
  <si>
    <t>mas / pix</t>
  </si>
  <si>
    <t>Exo Zodi at 1 AU</t>
  </si>
  <si>
    <t>Nominal WA</t>
  </si>
  <si>
    <t>IWA stretch</t>
  </si>
  <si>
    <t>IWA -stretch</t>
  </si>
  <si>
    <t>OWA</t>
  </si>
  <si>
    <r>
      <t xml:space="preserve">stretch </t>
    </r>
    <r>
      <rPr>
        <sz val="11"/>
        <color theme="1"/>
        <rFont val="Symbol"/>
        <family val="1"/>
        <charset val="2"/>
      </rPr>
      <t>D</t>
    </r>
  </si>
  <si>
    <t xml:space="preserve">This is to allow investigating sensitivity to IWA </t>
  </si>
  <si>
    <t>study IWA sensit.</t>
  </si>
  <si>
    <t>Added IWA stretch capability in the Coronagraph and Photometry tabs for studies of sensitivity to IWA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</si>
  <si>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psf</t>
    </r>
  </si>
  <si>
    <t>psf core fraction</t>
  </si>
  <si>
    <t xml:space="preserve">Sec. obscuration + </t>
  </si>
  <si>
    <t>Throughput        at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</si>
  <si>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nonCG</t>
    </r>
  </si>
  <si>
    <t>placeholder for now</t>
  </si>
  <si>
    <t>Constrast Used</t>
  </si>
  <si>
    <t>Contrast demonstrated in testbeds</t>
  </si>
  <si>
    <t>Contrast achieved</t>
  </si>
  <si>
    <t>Achieved</t>
  </si>
  <si>
    <t>whichContrast:</t>
  </si>
  <si>
    <t>pixels within PSF core, at instrinsic sampling</t>
  </si>
  <si>
    <t>Contrast assumed</t>
  </si>
  <si>
    <t>Achieved or Design</t>
  </si>
  <si>
    <t>Contrast used can now be selected - in the Photometry tab main parameter selection - between design and achieved</t>
  </si>
  <si>
    <t>SPC coronagraph tables do not include the polarizer, unlike the current HLC table, so the tauPol for SPC should not be 1 but 0.5</t>
  </si>
  <si>
    <t>SMA, AU</t>
  </si>
  <si>
    <t>e/core/s</t>
  </si>
  <si>
    <t>e/SR/s</t>
  </si>
  <si>
    <t>e-/s into SNR region</t>
  </si>
  <si>
    <t>Planet signal rate</t>
  </si>
  <si>
    <t>Rates into SNR region</t>
  </si>
  <si>
    <t>Zodi bkg rate</t>
  </si>
  <si>
    <t>Speckle bkg rate</t>
  </si>
  <si>
    <t>Loc Zodi core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</si>
</sst>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%"/>
    <numFmt numFmtId="170" formatCode="0E+00"/>
    <numFmt numFmtId="171" formatCode="_(* #,##0.0_);_(* \(#,##0.0\);_(* &quot;-&quot;??_);_(@_)"/>
  </numFmts>
  <fonts count="12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i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</font>
    <font>
      <sz val="11"/>
      <color rgb="FF7030A0"/>
      <name val="Calibri"/>
      <family val="2"/>
    </font>
    <font>
      <sz val="11"/>
      <color theme="2" tint="-0.749992370372631"/>
      <name val="Calibri"/>
      <family val="2"/>
    </font>
    <font>
      <sz val="8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name val="Symbol"/>
      <family val="1"/>
      <charset val="2"/>
    </font>
    <font>
      <sz val="8"/>
      <name val="Symbol"/>
      <family val="1"/>
      <charset val="2"/>
    </font>
    <font>
      <b/>
      <i/>
      <sz val="10"/>
      <name val="Arial"/>
      <family val="2"/>
    </font>
    <font>
      <b/>
      <sz val="16"/>
      <color theme="4" tint="0.79998168889431442"/>
      <name val="Calibri"/>
      <family val="2"/>
      <scheme val="minor"/>
    </font>
    <font>
      <b/>
      <sz val="14"/>
      <color theme="4" tint="0.7999816888943144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5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8" tint="-0.249977111117893"/>
      <name val="Symbol"/>
      <family val="1"/>
      <charset val="2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1"/>
      <color theme="9" tint="-0.499984740745262"/>
      <name val="Symbol"/>
      <family val="1"/>
      <charset val="2"/>
    </font>
    <font>
      <sz val="12"/>
      <color theme="1"/>
      <name val="Symbol"/>
      <family val="1"/>
      <charset val="2"/>
    </font>
    <font>
      <sz val="12"/>
      <color theme="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i/>
      <sz val="12"/>
      <color theme="4" tint="-0.49998474074526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1"/>
      <color theme="4" tint="-0.499984740745262"/>
      <name val="Symbol"/>
      <family val="1"/>
      <charset val="2"/>
    </font>
    <font>
      <i/>
      <sz val="11"/>
      <color theme="4" tint="-0.499984740745262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4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9" tint="-0.249977111117893"/>
      <name val="Symbol"/>
      <family val="1"/>
      <charset val="2"/>
    </font>
    <font>
      <b/>
      <sz val="11"/>
      <color theme="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22"/>
      <color theme="9" tint="0.59999389629810485"/>
      <name val="Calibri"/>
      <family val="2"/>
      <scheme val="minor"/>
    </font>
    <font>
      <b/>
      <sz val="22"/>
      <color theme="9" tint="0.59999389629810485"/>
      <name val="Calibri"/>
      <family val="2"/>
      <scheme val="minor"/>
    </font>
    <font>
      <b/>
      <sz val="11"/>
      <color rgb="FF00B050"/>
      <name val="Wingdings"/>
      <charset val="2"/>
    </font>
    <font>
      <b/>
      <sz val="11"/>
      <color rgb="FFFFC000"/>
      <name val="Wingdings"/>
      <charset val="2"/>
    </font>
    <font>
      <b/>
      <sz val="11"/>
      <color theme="4" tint="0.7999816888943144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sz val="14"/>
      <color rgb="FF9C65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5" tint="-0.249977111117893"/>
      <name val="Symbol"/>
      <family val="1"/>
      <charset val="2"/>
    </font>
    <font>
      <sz val="12"/>
      <color theme="7" tint="-0.499984740745262"/>
      <name val="Calibri"/>
      <family val="2"/>
      <scheme val="minor"/>
    </font>
    <font>
      <sz val="10"/>
      <color theme="1"/>
      <name val="Arial Unicode MS"/>
      <family val="2"/>
    </font>
    <font>
      <sz val="11"/>
      <color theme="0" tint="-0.1499984740745262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6"/>
      <color theme="1"/>
      <name val="Calibri (Body)"/>
    </font>
    <font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rgb="FF7F7F7F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i/>
      <sz val="11"/>
      <color theme="2" tint="-9.9978637043366805E-2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3C5B62"/>
        <bgColor indexed="64"/>
      </patternFill>
    </fill>
    <fill>
      <patternFill patternType="solid">
        <fgColor rgb="FF5D4090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5C48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8">
    <xf numFmtId="0" fontId="0" fillId="0" borderId="0"/>
    <xf numFmtId="9" fontId="27" fillId="0" borderId="0" applyFont="0" applyFill="0" applyBorder="0" applyAlignment="0" applyProtection="0"/>
    <xf numFmtId="0" fontId="31" fillId="0" borderId="0"/>
    <xf numFmtId="0" fontId="35" fillId="5" borderId="0" applyNumberFormat="0" applyBorder="0" applyAlignment="0" applyProtection="0"/>
    <xf numFmtId="0" fontId="40" fillId="11" borderId="13" applyNumberFormat="0" applyAlignment="0" applyProtection="0"/>
    <xf numFmtId="0" fontId="27" fillId="12" borderId="14" applyNumberFormat="0" applyFont="0" applyAlignment="0" applyProtection="0"/>
    <xf numFmtId="0" fontId="50" fillId="17" borderId="13" applyNumberFormat="0" applyAlignment="0" applyProtection="0"/>
    <xf numFmtId="0" fontId="71" fillId="29" borderId="0" applyNumberFormat="0" applyBorder="0" applyAlignment="0" applyProtection="0"/>
    <xf numFmtId="0" fontId="72" fillId="30" borderId="0" applyNumberFormat="0" applyBorder="0" applyAlignment="0" applyProtection="0"/>
    <xf numFmtId="43" fontId="27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6" fillId="41" borderId="0" applyNumberFormat="0" applyBorder="0" applyAlignment="0" applyProtection="0"/>
    <xf numFmtId="0" fontId="27" fillId="42" borderId="0" applyNumberFormat="0" applyBorder="0" applyAlignment="0" applyProtection="0"/>
    <xf numFmtId="0" fontId="116" fillId="43" borderId="0" applyNumberFormat="0" applyBorder="0" applyAlignment="0" applyProtection="0"/>
    <xf numFmtId="0" fontId="90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27" fillId="44" borderId="0" applyNumberFormat="0" applyBorder="0" applyAlignment="0" applyProtection="0"/>
  </cellStyleXfs>
  <cellXfs count="74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164" fontId="0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5" fillId="0" borderId="0" xfId="0" applyFont="1" applyAlignment="1">
      <alignment vertical="center"/>
    </xf>
    <xf numFmtId="11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right" vertical="center"/>
    </xf>
    <xf numFmtId="15" fontId="0" fillId="0" borderId="0" xfId="0" applyNumberFormat="1" applyAlignment="1">
      <alignment horizontal="left"/>
    </xf>
    <xf numFmtId="164" fontId="7" fillId="0" borderId="0" xfId="0" applyNumberFormat="1" applyFont="1" applyBorder="1" applyAlignment="1">
      <alignment horizontal="center" vertical="center"/>
    </xf>
    <xf numFmtId="11" fontId="0" fillId="0" borderId="0" xfId="0" applyNumberFormat="1" applyAlignment="1">
      <alignment horizontal="right"/>
    </xf>
    <xf numFmtId="0" fontId="2" fillId="0" borderId="0" xfId="0" applyFont="1"/>
    <xf numFmtId="164" fontId="9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0" fontId="5" fillId="0" borderId="0" xfId="0" applyFont="1" applyAlignment="1"/>
    <xf numFmtId="0" fontId="18" fillId="2" borderId="0" xfId="0" applyFont="1" applyFill="1"/>
    <xf numFmtId="0" fontId="20" fillId="3" borderId="0" xfId="0" applyFont="1" applyFill="1"/>
    <xf numFmtId="0" fontId="19" fillId="4" borderId="0" xfId="0" applyFont="1" applyFill="1"/>
    <xf numFmtId="0" fontId="20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2" fillId="0" borderId="0" xfId="0" applyFont="1"/>
    <xf numFmtId="0" fontId="19" fillId="4" borderId="0" xfId="0" applyFont="1" applyFill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3" fillId="4" borderId="0" xfId="0" applyFont="1" applyFill="1"/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2"/>
    <xf numFmtId="14" fontId="31" fillId="0" borderId="0" xfId="2" applyNumberFormat="1"/>
    <xf numFmtId="2" fontId="31" fillId="0" borderId="0" xfId="2" applyNumberFormat="1"/>
    <xf numFmtId="0" fontId="33" fillId="0" borderId="0" xfId="2" applyFont="1" applyAlignment="1">
      <alignment vertical="center"/>
    </xf>
    <xf numFmtId="0" fontId="31" fillId="0" borderId="0" xfId="2" applyAlignment="1">
      <alignment vertical="center"/>
    </xf>
    <xf numFmtId="14" fontId="31" fillId="0" borderId="0" xfId="2" applyNumberFormat="1" applyAlignment="1">
      <alignment vertical="center"/>
    </xf>
    <xf numFmtId="0" fontId="34" fillId="0" borderId="0" xfId="2" applyFont="1" applyAlignment="1">
      <alignment vertical="center"/>
    </xf>
    <xf numFmtId="0" fontId="31" fillId="0" borderId="0" xfId="2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31" fillId="0" borderId="1" xfId="2" applyFill="1" applyBorder="1" applyAlignment="1">
      <alignment horizontal="center" vertical="center"/>
    </xf>
    <xf numFmtId="0" fontId="31" fillId="8" borderId="1" xfId="2" applyFill="1" applyBorder="1" applyAlignment="1">
      <alignment horizontal="center" vertical="center"/>
    </xf>
    <xf numFmtId="2" fontId="31" fillId="9" borderId="1" xfId="2" applyNumberFormat="1" applyFill="1" applyBorder="1" applyAlignment="1">
      <alignment horizontal="center" vertical="center"/>
    </xf>
    <xf numFmtId="0" fontId="31" fillId="0" borderId="3" xfId="2" applyBorder="1" applyAlignment="1">
      <alignment vertical="center"/>
    </xf>
    <xf numFmtId="0" fontId="33" fillId="0" borderId="6" xfId="2" applyFont="1" applyBorder="1" applyAlignment="1">
      <alignment vertical="center"/>
    </xf>
    <xf numFmtId="0" fontId="31" fillId="0" borderId="7" xfId="2" applyBorder="1" applyAlignment="1">
      <alignment horizontal="center" vertical="center"/>
    </xf>
    <xf numFmtId="0" fontId="31" fillId="0" borderId="8" xfId="2" applyBorder="1" applyAlignment="1">
      <alignment horizontal="center" vertical="center"/>
    </xf>
    <xf numFmtId="0" fontId="31" fillId="0" borderId="9" xfId="2" applyFont="1" applyBorder="1" applyAlignment="1">
      <alignment vertical="center"/>
    </xf>
    <xf numFmtId="0" fontId="31" fillId="0" borderId="10" xfId="2" applyBorder="1" applyAlignment="1">
      <alignment horizontal="center" vertical="center"/>
    </xf>
    <xf numFmtId="0" fontId="31" fillId="0" borderId="11" xfId="2" applyBorder="1" applyAlignment="1">
      <alignment horizontal="center" vertical="center"/>
    </xf>
    <xf numFmtId="0" fontId="31" fillId="0" borderId="9" xfId="2" applyBorder="1" applyAlignment="1">
      <alignment vertical="center"/>
    </xf>
    <xf numFmtId="0" fontId="31" fillId="6" borderId="9" xfId="2" applyFill="1" applyBorder="1" applyAlignment="1">
      <alignment vertical="center"/>
    </xf>
    <xf numFmtId="0" fontId="31" fillId="10" borderId="10" xfId="2" applyFill="1" applyBorder="1" applyAlignment="1">
      <alignment horizontal="center" vertical="center"/>
    </xf>
    <xf numFmtId="0" fontId="31" fillId="10" borderId="11" xfId="2" applyFill="1" applyBorder="1" applyAlignment="1">
      <alignment horizontal="center" vertical="center"/>
    </xf>
    <xf numFmtId="0" fontId="31" fillId="6" borderId="11" xfId="2" applyFill="1" applyBorder="1" applyAlignment="1">
      <alignment horizontal="center" vertical="center"/>
    </xf>
    <xf numFmtId="0" fontId="31" fillId="6" borderId="10" xfId="2" applyFont="1" applyFill="1" applyBorder="1" applyAlignment="1">
      <alignment horizontal="center" vertical="center"/>
    </xf>
    <xf numFmtId="0" fontId="36" fillId="10" borderId="10" xfId="2" applyFont="1" applyFill="1" applyBorder="1" applyAlignment="1">
      <alignment horizontal="center" vertical="center"/>
    </xf>
    <xf numFmtId="2" fontId="31" fillId="0" borderId="10" xfId="2" applyNumberFormat="1" applyBorder="1" applyAlignment="1">
      <alignment horizontal="center" vertical="center"/>
    </xf>
    <xf numFmtId="0" fontId="31" fillId="0" borderId="9" xfId="2" applyFill="1" applyBorder="1" applyAlignment="1">
      <alignment vertical="center"/>
    </xf>
    <xf numFmtId="0" fontId="33" fillId="0" borderId="9" xfId="2" applyFont="1" applyBorder="1" applyAlignment="1">
      <alignment vertical="center"/>
    </xf>
    <xf numFmtId="0" fontId="31" fillId="0" borderId="3" xfId="2" applyBorder="1" applyAlignment="1">
      <alignment horizontal="center" vertical="center"/>
    </xf>
    <xf numFmtId="2" fontId="31" fillId="0" borderId="12" xfId="2" applyNumberFormat="1" applyBorder="1" applyAlignment="1">
      <alignment horizontal="center" vertical="center"/>
    </xf>
    <xf numFmtId="2" fontId="32" fillId="0" borderId="12" xfId="2" applyNumberFormat="1" applyFont="1" applyBorder="1" applyAlignment="1">
      <alignment horizontal="center" vertical="center"/>
    </xf>
    <xf numFmtId="2" fontId="32" fillId="0" borderId="1" xfId="2" applyNumberFormat="1" applyFont="1" applyBorder="1" applyAlignment="1">
      <alignment horizontal="center" vertical="center"/>
    </xf>
    <xf numFmtId="0" fontId="33" fillId="0" borderId="1" xfId="2" applyFont="1" applyBorder="1" applyAlignment="1">
      <alignment horizontal="center" vertical="center"/>
    </xf>
    <xf numFmtId="2" fontId="31" fillId="0" borderId="0" xfId="2" applyNumberFormat="1" applyAlignment="1">
      <alignment vertical="center"/>
    </xf>
    <xf numFmtId="0" fontId="28" fillId="0" borderId="0" xfId="0" applyFont="1" applyAlignment="1">
      <alignment horizontal="left"/>
    </xf>
    <xf numFmtId="0" fontId="0" fillId="0" borderId="0" xfId="0" applyAlignment="1">
      <alignment horizontal="right"/>
    </xf>
    <xf numFmtId="0" fontId="39" fillId="0" borderId="0" xfId="0" applyFont="1"/>
    <xf numFmtId="0" fontId="25" fillId="12" borderId="14" xfId="5" applyFont="1" applyAlignment="1">
      <alignment horizontal="center" vertical="center"/>
    </xf>
    <xf numFmtId="2" fontId="40" fillId="11" borderId="13" xfId="4" applyNumberFormat="1" applyAlignment="1">
      <alignment horizontal="center"/>
    </xf>
    <xf numFmtId="0" fontId="33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1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42" fillId="0" borderId="0" xfId="0" applyFont="1" applyAlignment="1">
      <alignment horizontal="center" vertical="center"/>
    </xf>
    <xf numFmtId="0" fontId="42" fillId="12" borderId="14" xfId="5" applyFont="1" applyAlignment="1">
      <alignment horizontal="center" vertical="center"/>
    </xf>
    <xf numFmtId="2" fontId="0" fillId="0" borderId="0" xfId="0" applyNumberFormat="1" applyAlignment="1">
      <alignment horizontal="right"/>
    </xf>
    <xf numFmtId="0" fontId="43" fillId="0" borderId="0" xfId="0" applyFont="1" applyAlignment="1"/>
    <xf numFmtId="0" fontId="0" fillId="16" borderId="0" xfId="0" applyFill="1"/>
    <xf numFmtId="0" fontId="0" fillId="16" borderId="0" xfId="0" applyFill="1" applyAlignment="1">
      <alignment horizontal="right"/>
    </xf>
    <xf numFmtId="0" fontId="28" fillId="16" borderId="0" xfId="0" applyFont="1" applyFill="1" applyAlignment="1">
      <alignment horizontal="left"/>
    </xf>
    <xf numFmtId="0" fontId="29" fillId="16" borderId="0" xfId="0" applyFont="1" applyFill="1"/>
    <xf numFmtId="0" fontId="0" fillId="7" borderId="0" xfId="0" applyFill="1"/>
    <xf numFmtId="0" fontId="49" fillId="0" borderId="0" xfId="0" applyFont="1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48" fillId="16" borderId="0" xfId="0" applyFont="1" applyFill="1" applyAlignment="1">
      <alignment vertical="center"/>
    </xf>
    <xf numFmtId="0" fontId="2" fillId="18" borderId="1" xfId="0" applyFont="1" applyFill="1" applyBorder="1" applyAlignment="1">
      <alignment horizontal="center" vertical="center"/>
    </xf>
    <xf numFmtId="0" fontId="0" fillId="0" borderId="1" xfId="0" applyBorder="1"/>
    <xf numFmtId="11" fontId="0" fillId="0" borderId="1" xfId="0" applyNumberFormat="1" applyBorder="1" applyAlignment="1">
      <alignment horizontal="right"/>
    </xf>
    <xf numFmtId="0" fontId="28" fillId="0" borderId="1" xfId="0" applyFont="1" applyBorder="1"/>
    <xf numFmtId="9" fontId="0" fillId="0" borderId="1" xfId="1" applyFont="1" applyBorder="1"/>
    <xf numFmtId="0" fontId="0" fillId="0" borderId="1" xfId="0" applyBorder="1" applyAlignment="1"/>
    <xf numFmtId="11" fontId="0" fillId="0" borderId="1" xfId="0" applyNumberFormat="1" applyBorder="1"/>
    <xf numFmtId="0" fontId="2" fillId="10" borderId="1" xfId="0" applyFont="1" applyFill="1" applyBorder="1"/>
    <xf numFmtId="0" fontId="2" fillId="10" borderId="1" xfId="0" applyFont="1" applyFill="1" applyBorder="1" applyAlignment="1">
      <alignment horizontal="center"/>
    </xf>
    <xf numFmtId="0" fontId="43" fillId="10" borderId="1" xfId="0" applyFont="1" applyFill="1" applyBorder="1" applyAlignment="1"/>
    <xf numFmtId="2" fontId="0" fillId="0" borderId="1" xfId="0" applyNumberFormat="1" applyBorder="1"/>
    <xf numFmtId="0" fontId="44" fillId="0" borderId="1" xfId="0" applyFont="1" applyBorder="1" applyAlignment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3" fillId="0" borderId="0" xfId="0" applyFont="1"/>
    <xf numFmtId="167" fontId="53" fillId="0" borderId="0" xfId="0" applyNumberFormat="1" applyFont="1" applyAlignment="1">
      <alignment horizontal="left" vertical="center"/>
    </xf>
    <xf numFmtId="0" fontId="28" fillId="0" borderId="1" xfId="0" applyFont="1" applyBorder="1" applyAlignment="1"/>
    <xf numFmtId="0" fontId="0" fillId="0" borderId="1" xfId="0" applyFill="1" applyBorder="1" applyAlignment="1"/>
    <xf numFmtId="0" fontId="44" fillId="0" borderId="1" xfId="0" applyFont="1" applyBorder="1"/>
    <xf numFmtId="165" fontId="2" fillId="10" borderId="1" xfId="0" applyNumberFormat="1" applyFont="1" applyFill="1" applyBorder="1" applyAlignment="1">
      <alignment horizontal="center" vertical="center"/>
    </xf>
    <xf numFmtId="168" fontId="2" fillId="10" borderId="1" xfId="0" applyNumberFormat="1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47" fillId="20" borderId="0" xfId="0" applyFont="1" applyFill="1"/>
    <xf numFmtId="0" fontId="0" fillId="0" borderId="4" xfId="0" applyFill="1" applyBorder="1" applyAlignment="1"/>
    <xf numFmtId="0" fontId="28" fillId="0" borderId="5" xfId="0" applyFont="1" applyBorder="1" applyAlignment="1">
      <alignment horizontal="left"/>
    </xf>
    <xf numFmtId="0" fontId="0" fillId="18" borderId="1" xfId="0" applyFill="1" applyBorder="1" applyAlignment="1">
      <alignment horizontal="center" vertical="center"/>
    </xf>
    <xf numFmtId="0" fontId="55" fillId="10" borderId="1" xfId="0" applyFont="1" applyFill="1" applyBorder="1"/>
    <xf numFmtId="0" fontId="51" fillId="0" borderId="1" xfId="0" applyFont="1" applyBorder="1"/>
    <xf numFmtId="0" fontId="51" fillId="0" borderId="1" xfId="0" applyFont="1" applyBorder="1"/>
    <xf numFmtId="0" fontId="25" fillId="0" borderId="1" xfId="0" applyFont="1" applyBorder="1"/>
    <xf numFmtId="0" fontId="53" fillId="0" borderId="0" xfId="0" applyFont="1" applyAlignment="1">
      <alignment horizontal="left" vertical="center"/>
    </xf>
    <xf numFmtId="0" fontId="56" fillId="0" borderId="1" xfId="0" applyFont="1" applyBorder="1"/>
    <xf numFmtId="164" fontId="27" fillId="15" borderId="1" xfId="6" applyNumberFormat="1" applyFont="1" applyFill="1" applyBorder="1"/>
    <xf numFmtId="0" fontId="49" fillId="0" borderId="0" xfId="0" applyFont="1" applyFill="1"/>
    <xf numFmtId="0" fontId="48" fillId="20" borderId="0" xfId="0" applyFont="1" applyFill="1" applyAlignment="1">
      <alignment horizontal="left" vertical="center"/>
    </xf>
    <xf numFmtId="167" fontId="27" fillId="15" borderId="1" xfId="6" applyNumberFormat="1" applyFont="1" applyFill="1" applyBorder="1" applyAlignment="1">
      <alignment horizontal="right"/>
    </xf>
    <xf numFmtId="0" fontId="31" fillId="0" borderId="0" xfId="0" applyFont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0" fillId="18" borderId="0" xfId="0" applyFill="1"/>
    <xf numFmtId="0" fontId="0" fillId="18" borderId="0" xfId="0" applyFill="1" applyAlignment="1">
      <alignment horizontal="center" vertical="center"/>
    </xf>
    <xf numFmtId="0" fontId="0" fillId="13" borderId="0" xfId="0" applyFill="1"/>
    <xf numFmtId="0" fontId="0" fillId="22" borderId="0" xfId="0" applyFill="1"/>
    <xf numFmtId="0" fontId="17" fillId="22" borderId="0" xfId="0" applyFont="1" applyFill="1"/>
    <xf numFmtId="0" fontId="0" fillId="22" borderId="0" xfId="0" applyFill="1" applyAlignment="1">
      <alignment horizontal="center" vertical="center"/>
    </xf>
    <xf numFmtId="0" fontId="2" fillId="21" borderId="0" xfId="0" applyFont="1" applyFill="1"/>
    <xf numFmtId="0" fontId="2" fillId="18" borderId="0" xfId="0" applyFont="1" applyFill="1"/>
    <xf numFmtId="0" fontId="0" fillId="18" borderId="0" xfId="0" applyFill="1" applyAlignment="1">
      <alignment horizontal="center"/>
    </xf>
    <xf numFmtId="0" fontId="2" fillId="7" borderId="0" xfId="0" applyFont="1" applyFill="1"/>
    <xf numFmtId="0" fontId="0" fillId="23" borderId="0" xfId="0" applyFill="1"/>
    <xf numFmtId="0" fontId="2" fillId="23" borderId="0" xfId="0" applyFont="1" applyFill="1"/>
    <xf numFmtId="11" fontId="0" fillId="23" borderId="0" xfId="0" applyNumberFormat="1" applyFill="1" applyAlignment="1">
      <alignment horizontal="right"/>
    </xf>
    <xf numFmtId="0" fontId="0" fillId="23" borderId="0" xfId="0" applyFill="1" applyAlignment="1">
      <alignment horizontal="center" vertical="center"/>
    </xf>
    <xf numFmtId="164" fontId="8" fillId="23" borderId="0" xfId="0" applyNumberFormat="1" applyFont="1" applyFill="1" applyBorder="1" applyAlignment="1">
      <alignment horizontal="center" vertical="center"/>
    </xf>
    <xf numFmtId="11" fontId="0" fillId="21" borderId="0" xfId="0" applyNumberFormat="1" applyFill="1" applyAlignment="1">
      <alignment horizontal="right"/>
    </xf>
    <xf numFmtId="0" fontId="2" fillId="13" borderId="0" xfId="0" applyFont="1" applyFill="1"/>
    <xf numFmtId="11" fontId="0" fillId="13" borderId="0" xfId="0" applyNumberFormat="1" applyFill="1" applyAlignment="1">
      <alignment horizontal="right"/>
    </xf>
    <xf numFmtId="0" fontId="11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1" fontId="11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1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1" fontId="9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1" fontId="8" fillId="0" borderId="1" xfId="0" applyNumberFormat="1" applyFont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2" fontId="14" fillId="0" borderId="1" xfId="0" applyNumberFormat="1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1" fontId="14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1" fontId="12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1" fontId="3" fillId="0" borderId="1" xfId="0" applyNumberFormat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left"/>
    </xf>
    <xf numFmtId="167" fontId="31" fillId="0" borderId="1" xfId="0" applyNumberFormat="1" applyFont="1" applyBorder="1" applyAlignment="1">
      <alignment horizontal="center"/>
    </xf>
    <xf numFmtId="167" fontId="0" fillId="0" borderId="1" xfId="0" applyNumberFormat="1" applyBorder="1" applyAlignment="1">
      <alignment horizontal="right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7" xfId="0" applyBorder="1"/>
    <xf numFmtId="0" fontId="0" fillId="0" borderId="2" xfId="0" applyBorder="1"/>
    <xf numFmtId="11" fontId="0" fillId="0" borderId="2" xfId="0" applyNumberFormat="1" applyBorder="1"/>
    <xf numFmtId="0" fontId="0" fillId="0" borderId="8" xfId="0" applyBorder="1"/>
    <xf numFmtId="164" fontId="8" fillId="21" borderId="0" xfId="0" applyNumberFormat="1" applyFont="1" applyFill="1" applyBorder="1" applyAlignment="1">
      <alignment horizontal="center" vertical="center"/>
    </xf>
    <xf numFmtId="0" fontId="41" fillId="13" borderId="1" xfId="0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5" fillId="12" borderId="1" xfId="5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2" fontId="40" fillId="11" borderId="1" xfId="4" applyNumberFormat="1" applyBorder="1" applyAlignment="1">
      <alignment horizontal="center"/>
    </xf>
    <xf numFmtId="0" fontId="2" fillId="23" borderId="1" xfId="0" applyFont="1" applyFill="1" applyBorder="1" applyAlignment="1">
      <alignment horizontal="center" vertical="center"/>
    </xf>
    <xf numFmtId="0" fontId="60" fillId="3" borderId="0" xfId="0" applyFont="1" applyFill="1"/>
    <xf numFmtId="0" fontId="18" fillId="16" borderId="0" xfId="0" applyFont="1" applyFill="1"/>
    <xf numFmtId="0" fontId="18" fillId="20" borderId="0" xfId="0" applyFont="1" applyFill="1"/>
    <xf numFmtId="0" fontId="18" fillId="19" borderId="0" xfId="0" applyFont="1" applyFill="1"/>
    <xf numFmtId="11" fontId="25" fillId="0" borderId="1" xfId="0" applyNumberFormat="1" applyFont="1" applyBorder="1" applyAlignment="1">
      <alignment horizontal="center" vertical="center"/>
    </xf>
    <xf numFmtId="11" fontId="24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6" fillId="24" borderId="1" xfId="0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18" fillId="4" borderId="0" xfId="0" applyFont="1" applyFill="1"/>
    <xf numFmtId="0" fontId="0" fillId="3" borderId="0" xfId="0" applyFill="1"/>
    <xf numFmtId="0" fontId="48" fillId="3" borderId="0" xfId="0" applyFont="1" applyFill="1" applyAlignment="1">
      <alignment vertical="center"/>
    </xf>
    <xf numFmtId="0" fontId="45" fillId="0" borderId="1" xfId="0" quotePrefix="1" applyFont="1" applyBorder="1"/>
    <xf numFmtId="0" fontId="48" fillId="25" borderId="0" xfId="0" applyFont="1" applyFill="1" applyAlignment="1">
      <alignment vertical="center"/>
    </xf>
    <xf numFmtId="0" fontId="59" fillId="26" borderId="0" xfId="2" applyFont="1" applyFill="1"/>
    <xf numFmtId="0" fontId="54" fillId="26" borderId="0" xfId="2" applyFont="1" applyFill="1"/>
    <xf numFmtId="0" fontId="31" fillId="26" borderId="0" xfId="2" applyFill="1"/>
    <xf numFmtId="0" fontId="0" fillId="15" borderId="1" xfId="0" applyFill="1" applyBorder="1" applyAlignment="1">
      <alignment horizontal="left"/>
    </xf>
    <xf numFmtId="0" fontId="62" fillId="0" borderId="0" xfId="0" applyFont="1"/>
    <xf numFmtId="0" fontId="63" fillId="0" borderId="0" xfId="0" applyFont="1"/>
    <xf numFmtId="0" fontId="33" fillId="7" borderId="1" xfId="0" applyFont="1" applyFill="1" applyBorder="1" applyAlignment="1">
      <alignment horizontal="center" vertical="center"/>
    </xf>
    <xf numFmtId="11" fontId="31" fillId="0" borderId="1" xfId="0" applyNumberFormat="1" applyFont="1" applyBorder="1" applyAlignment="1">
      <alignment horizontal="right"/>
    </xf>
    <xf numFmtId="11" fontId="31" fillId="0" borderId="1" xfId="0" applyNumberFormat="1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58" fillId="0" borderId="1" xfId="0" applyFont="1" applyBorder="1" applyAlignment="1">
      <alignment horizontal="left" vertical="center"/>
    </xf>
    <xf numFmtId="0" fontId="45" fillId="0" borderId="0" xfId="0" quotePrefix="1" applyFont="1" applyBorder="1"/>
    <xf numFmtId="0" fontId="61" fillId="0" borderId="0" xfId="2" applyFont="1" applyBorder="1"/>
    <xf numFmtId="0" fontId="0" fillId="0" borderId="0" xfId="0"/>
    <xf numFmtId="0" fontId="55" fillId="10" borderId="1" xfId="0" applyFont="1" applyFill="1" applyBorder="1"/>
    <xf numFmtId="0" fontId="64" fillId="0" borderId="0" xfId="2" applyFont="1"/>
    <xf numFmtId="0" fontId="51" fillId="0" borderId="1" xfId="0" applyFont="1" applyBorder="1"/>
    <xf numFmtId="0" fontId="51" fillId="0" borderId="1" xfId="0" applyFont="1" applyBorder="1"/>
    <xf numFmtId="164" fontId="0" fillId="0" borderId="1" xfId="0" applyNumberFormat="1" applyBorder="1" applyAlignment="1">
      <alignment horizontal="right"/>
    </xf>
    <xf numFmtId="0" fontId="51" fillId="0" borderId="1" xfId="0" applyFont="1" applyBorder="1"/>
    <xf numFmtId="0" fontId="31" fillId="27" borderId="0" xfId="2" applyFill="1"/>
    <xf numFmtId="0" fontId="0" fillId="27" borderId="0" xfId="0" applyFill="1"/>
    <xf numFmtId="164" fontId="0" fillId="0" borderId="5" xfId="0" applyNumberFormat="1" applyBorder="1" applyAlignment="1">
      <alignment horizontal="right"/>
    </xf>
    <xf numFmtId="0" fontId="0" fillId="0" borderId="0" xfId="0"/>
    <xf numFmtId="0" fontId="55" fillId="10" borderId="1" xfId="0" applyFont="1" applyFill="1" applyBorder="1"/>
    <xf numFmtId="0" fontId="0" fillId="0" borderId="0" xfId="0"/>
    <xf numFmtId="0" fontId="55" fillId="10" borderId="1" xfId="0" applyFont="1" applyFill="1" applyBorder="1"/>
    <xf numFmtId="2" fontId="2" fillId="15" borderId="1" xfId="6" applyNumberFormat="1" applyFont="1" applyFill="1" applyBorder="1" applyAlignment="1">
      <alignment horizontal="right"/>
    </xf>
    <xf numFmtId="2" fontId="2" fillId="0" borderId="1" xfId="0" applyNumberFormat="1" applyFont="1" applyBorder="1" applyAlignment="1">
      <alignment horizontal="right"/>
    </xf>
    <xf numFmtId="0" fontId="27" fillId="0" borderId="0" xfId="0" applyFont="1"/>
    <xf numFmtId="167" fontId="2" fillId="15" borderId="1" xfId="6" applyNumberFormat="1" applyFont="1" applyFill="1" applyBorder="1" applyAlignment="1">
      <alignment horizontal="right"/>
    </xf>
    <xf numFmtId="165" fontId="2" fillId="15" borderId="1" xfId="6" applyNumberFormat="1" applyFont="1" applyFill="1" applyBorder="1" applyAlignment="1">
      <alignment horizontal="right"/>
    </xf>
    <xf numFmtId="167" fontId="2" fillId="0" borderId="1" xfId="0" applyNumberFormat="1" applyFont="1" applyBorder="1" applyAlignment="1">
      <alignment horizontal="right"/>
    </xf>
    <xf numFmtId="0" fontId="27" fillId="0" borderId="0" xfId="0" applyFont="1" applyAlignment="1">
      <alignment horizontal="right"/>
    </xf>
    <xf numFmtId="0" fontId="33" fillId="25" borderId="0" xfId="0" applyFont="1" applyFill="1" applyAlignment="1">
      <alignment vertical="center"/>
    </xf>
    <xf numFmtId="166" fontId="2" fillId="15" borderId="1" xfId="6" applyNumberFormat="1" applyFont="1" applyFill="1" applyBorder="1" applyAlignment="1">
      <alignment horizontal="right"/>
    </xf>
    <xf numFmtId="166" fontId="2" fillId="0" borderId="1" xfId="0" applyNumberFormat="1" applyFont="1" applyBorder="1" applyAlignment="1">
      <alignment horizontal="right"/>
    </xf>
    <xf numFmtId="0" fontId="44" fillId="0" borderId="1" xfId="0" applyFont="1" applyFill="1" applyBorder="1"/>
    <xf numFmtId="0" fontId="51" fillId="0" borderId="1" xfId="0" applyFont="1" applyFill="1" applyBorder="1"/>
    <xf numFmtId="0" fontId="28" fillId="0" borderId="1" xfId="0" applyFont="1" applyBorder="1" applyAlignment="1">
      <alignment horizontal="left"/>
    </xf>
    <xf numFmtId="0" fontId="66" fillId="28" borderId="1" xfId="4" applyFont="1" applyFill="1" applyBorder="1" applyAlignment="1">
      <alignment horizontal="center" vertical="center"/>
    </xf>
    <xf numFmtId="0" fontId="67" fillId="28" borderId="1" xfId="4" applyFont="1" applyFill="1" applyBorder="1" applyAlignment="1">
      <alignment horizontal="center" vertical="center"/>
    </xf>
    <xf numFmtId="0" fontId="68" fillId="28" borderId="1" xfId="4" applyFont="1" applyFill="1" applyBorder="1" applyAlignment="1">
      <alignment horizontal="center" vertical="center"/>
    </xf>
    <xf numFmtId="0" fontId="0" fillId="0" borderId="0" xfId="0"/>
    <xf numFmtId="2" fontId="0" fillId="0" borderId="0" xfId="0" applyNumberFormat="1"/>
    <xf numFmtId="1" fontId="27" fillId="15" borderId="1" xfId="1" applyNumberFormat="1" applyFont="1" applyFill="1" applyBorder="1"/>
    <xf numFmtId="1" fontId="0" fillId="0" borderId="1" xfId="0" applyNumberFormat="1" applyFont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0" fillId="0" borderId="0" xfId="0"/>
    <xf numFmtId="0" fontId="51" fillId="0" borderId="1" xfId="0" applyFont="1" applyBorder="1" applyAlignment="1">
      <alignment horizontal="left"/>
    </xf>
    <xf numFmtId="0" fontId="33" fillId="0" borderId="0" xfId="0" applyFont="1" applyBorder="1" applyAlignment="1">
      <alignment horizontal="center" vertical="center"/>
    </xf>
    <xf numFmtId="0" fontId="55" fillId="10" borderId="1" xfId="0" applyFont="1" applyFill="1" applyBorder="1" applyAlignment="1">
      <alignment horizontal="left"/>
    </xf>
    <xf numFmtId="0" fontId="0" fillId="0" borderId="0" xfId="0"/>
    <xf numFmtId="0" fontId="44" fillId="0" borderId="0" xfId="0" quotePrefix="1" applyFont="1" applyBorder="1"/>
    <xf numFmtId="0" fontId="0" fillId="13" borderId="1" xfId="0" applyFill="1" applyBorder="1"/>
    <xf numFmtId="14" fontId="0" fillId="0" borderId="0" xfId="0" applyNumberFormat="1" applyAlignment="1">
      <alignment horizontal="center"/>
    </xf>
    <xf numFmtId="0" fontId="71" fillId="29" borderId="0" xfId="7" applyAlignment="1">
      <alignment horizontal="left"/>
    </xf>
    <xf numFmtId="0" fontId="71" fillId="29" borderId="0" xfId="7" applyAlignment="1">
      <alignment horizontal="center"/>
    </xf>
    <xf numFmtId="0" fontId="71" fillId="29" borderId="0" xfId="7"/>
    <xf numFmtId="169" fontId="27" fillId="15" borderId="1" xfId="1" applyNumberFormat="1" applyFont="1" applyFill="1" applyBorder="1" applyAlignment="1">
      <alignment horizontal="right"/>
    </xf>
    <xf numFmtId="169" fontId="0" fillId="0" borderId="1" xfId="1" applyNumberFormat="1" applyFont="1" applyBorder="1" applyAlignment="1">
      <alignment horizontal="right"/>
    </xf>
    <xf numFmtId="0" fontId="33" fillId="0" borderId="0" xfId="0" applyFont="1" applyBorder="1" applyAlignment="1">
      <alignment horizontal="left" vertical="center"/>
    </xf>
    <xf numFmtId="0" fontId="33" fillId="0" borderId="0" xfId="0" applyFont="1" applyAlignment="1">
      <alignment vertical="center"/>
    </xf>
    <xf numFmtId="0" fontId="31" fillId="0" borderId="0" xfId="0" applyFont="1" applyBorder="1" applyAlignment="1">
      <alignment vertical="center"/>
    </xf>
    <xf numFmtId="0" fontId="28" fillId="13" borderId="1" xfId="0" applyFont="1" applyFill="1" applyBorder="1"/>
    <xf numFmtId="0" fontId="51" fillId="13" borderId="1" xfId="0" applyFont="1" applyFill="1" applyBorder="1"/>
    <xf numFmtId="0" fontId="51" fillId="0" borderId="1" xfId="0" applyFont="1" applyBorder="1" applyAlignment="1"/>
    <xf numFmtId="0" fontId="52" fillId="0" borderId="1" xfId="0" applyFont="1" applyBorder="1"/>
    <xf numFmtId="0" fontId="0" fillId="31" borderId="0" xfId="0" applyFill="1"/>
    <xf numFmtId="0" fontId="74" fillId="31" borderId="0" xfId="0" applyFont="1" applyFill="1"/>
    <xf numFmtId="0" fontId="0" fillId="0" borderId="1" xfId="0" applyBorder="1" applyAlignment="1">
      <alignment horizontal="center"/>
    </xf>
    <xf numFmtId="0" fontId="0" fillId="15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5" fontId="2" fillId="10" borderId="1" xfId="0" applyNumberFormat="1" applyFont="1" applyFill="1" applyBorder="1" applyAlignment="1">
      <alignment horizontal="left" vertical="center"/>
    </xf>
    <xf numFmtId="0" fontId="34" fillId="0" borderId="0" xfId="0" applyFont="1" applyBorder="1" applyAlignment="1">
      <alignment horizontal="center" vertical="center"/>
    </xf>
    <xf numFmtId="0" fontId="6" fillId="0" borderId="0" xfId="0" applyFont="1" applyFill="1" applyBorder="1"/>
    <xf numFmtId="0" fontId="34" fillId="0" borderId="0" xfId="3" applyFont="1" applyFill="1" applyBorder="1"/>
    <xf numFmtId="0" fontId="31" fillId="32" borderId="1" xfId="4" applyFont="1" applyFill="1" applyBorder="1" applyAlignment="1">
      <alignment horizontal="center" vertical="center"/>
    </xf>
    <xf numFmtId="9" fontId="31" fillId="32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2" fillId="0" borderId="1" xfId="0" applyFont="1" applyBorder="1"/>
    <xf numFmtId="0" fontId="27" fillId="0" borderId="1" xfId="8" applyFont="1" applyFill="1" applyBorder="1" applyAlignment="1">
      <alignment horizontal="center" vertical="center"/>
    </xf>
    <xf numFmtId="2" fontId="27" fillId="0" borderId="1" xfId="8" applyNumberFormat="1" applyFont="1" applyFill="1" applyBorder="1" applyAlignment="1">
      <alignment horizontal="center" vertical="center"/>
    </xf>
    <xf numFmtId="0" fontId="50" fillId="17" borderId="13" xfId="6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75" fillId="13" borderId="1" xfId="4" applyFont="1" applyFill="1" applyBorder="1" applyAlignment="1">
      <alignment horizontal="center" vertical="center"/>
    </xf>
    <xf numFmtId="0" fontId="33" fillId="0" borderId="0" xfId="2" applyFont="1"/>
    <xf numFmtId="166" fontId="0" fillId="0" borderId="1" xfId="0" applyNumberFormat="1" applyFont="1" applyBorder="1" applyAlignment="1">
      <alignment horizontal="right"/>
    </xf>
    <xf numFmtId="0" fontId="48" fillId="33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64" fontId="2" fillId="15" borderId="1" xfId="6" applyNumberFormat="1" applyFont="1" applyFill="1" applyBorder="1" applyAlignment="1">
      <alignment horizontal="right"/>
    </xf>
    <xf numFmtId="9" fontId="0" fillId="15" borderId="1" xfId="1" applyFont="1" applyFill="1" applyBorder="1"/>
    <xf numFmtId="164" fontId="2" fillId="0" borderId="1" xfId="0" applyNumberFormat="1" applyFont="1" applyBorder="1" applyAlignment="1">
      <alignment horizontal="right"/>
    </xf>
    <xf numFmtId="0" fontId="76" fillId="28" borderId="1" xfId="4" applyFont="1" applyFill="1" applyBorder="1" applyAlignment="1">
      <alignment horizontal="center" vertical="center"/>
    </xf>
    <xf numFmtId="0" fontId="78" fillId="28" borderId="1" xfId="4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4" fontId="31" fillId="32" borderId="1" xfId="4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right"/>
    </xf>
    <xf numFmtId="1" fontId="77" fillId="13" borderId="1" xfId="1" applyNumberFormat="1" applyFont="1" applyFill="1" applyBorder="1" applyAlignment="1">
      <alignment horizontal="center"/>
    </xf>
    <xf numFmtId="170" fontId="77" fillId="13" borderId="1" xfId="1" applyNumberFormat="1" applyFont="1" applyFill="1" applyBorder="1"/>
    <xf numFmtId="0" fontId="2" fillId="0" borderId="1" xfId="0" applyFont="1" applyBorder="1" applyAlignment="1"/>
    <xf numFmtId="0" fontId="0" fillId="33" borderId="0" xfId="0" applyFill="1"/>
    <xf numFmtId="1" fontId="78" fillId="13" borderId="1" xfId="1" applyNumberFormat="1" applyFont="1" applyFill="1" applyBorder="1" applyAlignment="1">
      <alignment horizontal="center"/>
    </xf>
    <xf numFmtId="0" fontId="47" fillId="34" borderId="0" xfId="0" applyFont="1" applyFill="1"/>
    <xf numFmtId="0" fontId="48" fillId="34" borderId="0" xfId="0" applyFont="1" applyFill="1" applyAlignment="1">
      <alignment vertical="center"/>
    </xf>
    <xf numFmtId="0" fontId="82" fillId="31" borderId="0" xfId="0" applyFont="1" applyFill="1"/>
    <xf numFmtId="0" fontId="0" fillId="35" borderId="1" xfId="0" applyFill="1" applyBorder="1"/>
    <xf numFmtId="9" fontId="0" fillId="35" borderId="1" xfId="0" applyNumberFormat="1" applyFill="1" applyBorder="1" applyAlignment="1">
      <alignment horizontal="center"/>
    </xf>
    <xf numFmtId="11" fontId="0" fillId="35" borderId="1" xfId="0" applyNumberForma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171" fontId="2" fillId="0" borderId="1" xfId="9" applyNumberFormat="1" applyFont="1" applyBorder="1"/>
    <xf numFmtId="0" fontId="34" fillId="0" borderId="0" xfId="2" applyFont="1"/>
    <xf numFmtId="0" fontId="0" fillId="0" borderId="0" xfId="0" applyFill="1" applyBorder="1" applyAlignment="1"/>
    <xf numFmtId="0" fontId="28" fillId="0" borderId="0" xfId="0" applyFont="1" applyBorder="1" applyAlignment="1">
      <alignment horizontal="left"/>
    </xf>
    <xf numFmtId="0" fontId="51" fillId="0" borderId="0" xfId="0" applyFont="1" applyBorder="1"/>
    <xf numFmtId="0" fontId="31" fillId="0" borderId="0" xfId="2" applyFont="1"/>
    <xf numFmtId="164" fontId="27" fillId="0" borderId="0" xfId="6" applyNumberFormat="1" applyFont="1" applyFill="1" applyBorder="1" applyAlignment="1">
      <alignment horizontal="right"/>
    </xf>
    <xf numFmtId="164" fontId="31" fillId="0" borderId="0" xfId="2" applyNumberFormat="1" applyFont="1"/>
    <xf numFmtId="166" fontId="31" fillId="0" borderId="0" xfId="2" applyNumberFormat="1" applyFont="1"/>
    <xf numFmtId="166" fontId="27" fillId="15" borderId="1" xfId="1" applyNumberFormat="1" applyFont="1" applyFill="1" applyBorder="1"/>
    <xf numFmtId="1" fontId="31" fillId="0" borderId="0" xfId="2" applyNumberFormat="1" applyFont="1"/>
    <xf numFmtId="0" fontId="31" fillId="0" borderId="0" xfId="2" applyAlignment="1">
      <alignment horizontal="left"/>
    </xf>
    <xf numFmtId="164" fontId="31" fillId="0" borderId="0" xfId="2" applyNumberFormat="1" applyFont="1" applyBorder="1"/>
    <xf numFmtId="2" fontId="31" fillId="0" borderId="0" xfId="2" applyNumberFormat="1" applyFont="1" applyBorder="1"/>
    <xf numFmtId="166" fontId="31" fillId="0" borderId="0" xfId="2" applyNumberFormat="1" applyFont="1" applyBorder="1"/>
    <xf numFmtId="166" fontId="31" fillId="0" borderId="2" xfId="2" applyNumberFormat="1" applyFont="1" applyBorder="1"/>
    <xf numFmtId="0" fontId="28" fillId="0" borderId="2" xfId="0" applyFont="1" applyBorder="1" applyAlignment="1">
      <alignment horizontal="left"/>
    </xf>
    <xf numFmtId="0" fontId="33" fillId="0" borderId="12" xfId="2" applyFont="1" applyBorder="1"/>
    <xf numFmtId="164" fontId="31" fillId="0" borderId="15" xfId="2" applyNumberFormat="1" applyFont="1" applyBorder="1"/>
    <xf numFmtId="0" fontId="28" fillId="0" borderId="15" xfId="0" applyFont="1" applyBorder="1" applyAlignment="1">
      <alignment horizontal="left"/>
    </xf>
    <xf numFmtId="0" fontId="31" fillId="0" borderId="16" xfId="2" applyBorder="1"/>
    <xf numFmtId="0" fontId="0" fillId="0" borderId="10" xfId="0" applyFill="1" applyBorder="1" applyAlignment="1"/>
    <xf numFmtId="0" fontId="51" fillId="0" borderId="11" xfId="0" applyFont="1" applyBorder="1"/>
    <xf numFmtId="0" fontId="31" fillId="0" borderId="10" xfId="2" applyBorder="1"/>
    <xf numFmtId="0" fontId="31" fillId="0" borderId="11" xfId="2" applyBorder="1"/>
    <xf numFmtId="0" fontId="0" fillId="0" borderId="10" xfId="0" applyFill="1" applyBorder="1" applyAlignment="1">
      <alignment horizontal="left" indent="1"/>
    </xf>
    <xf numFmtId="0" fontId="31" fillId="0" borderId="7" xfId="2" applyBorder="1"/>
    <xf numFmtId="0" fontId="31" fillId="0" borderId="0" xfId="2" applyAlignment="1">
      <alignment horizontal="center"/>
    </xf>
    <xf numFmtId="0" fontId="31" fillId="0" borderId="1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31" fillId="0" borderId="10" xfId="0" applyFont="1" applyBorder="1" applyAlignment="1">
      <alignment vertical="center"/>
    </xf>
    <xf numFmtId="9" fontId="0" fillId="0" borderId="0" xfId="1" applyFont="1" applyBorder="1" applyAlignment="1">
      <alignment horizontal="center"/>
    </xf>
    <xf numFmtId="0" fontId="51" fillId="0" borderId="8" xfId="0" applyFont="1" applyBorder="1"/>
    <xf numFmtId="1" fontId="0" fillId="0" borderId="0" xfId="1" applyNumberFormat="1" applyFont="1" applyBorder="1" applyAlignment="1">
      <alignment horizontal="center"/>
    </xf>
    <xf numFmtId="0" fontId="31" fillId="0" borderId="0" xfId="2" applyFont="1" applyAlignment="1">
      <alignment horizontal="center"/>
    </xf>
    <xf numFmtId="0" fontId="31" fillId="0" borderId="7" xfId="0" applyFont="1" applyBorder="1" applyAlignment="1">
      <alignment horizontal="left" vertical="center"/>
    </xf>
    <xf numFmtId="1" fontId="0" fillId="0" borderId="2" xfId="1" applyNumberFormat="1" applyFont="1" applyBorder="1" applyAlignment="1">
      <alignment horizontal="center"/>
    </xf>
    <xf numFmtId="0" fontId="45" fillId="0" borderId="2" xfId="0" quotePrefix="1" applyFont="1" applyBorder="1"/>
    <xf numFmtId="0" fontId="0" fillId="0" borderId="7" xfId="0" applyFill="1" applyBorder="1" applyAlignment="1">
      <alignment horizontal="left" indent="1"/>
    </xf>
    <xf numFmtId="2" fontId="31" fillId="0" borderId="2" xfId="2" applyNumberFormat="1" applyFont="1" applyBorder="1"/>
    <xf numFmtId="2" fontId="31" fillId="0" borderId="17" xfId="2" applyNumberFormat="1" applyFont="1" applyFill="1" applyBorder="1"/>
    <xf numFmtId="0" fontId="28" fillId="0" borderId="17" xfId="0" applyFont="1" applyFill="1" applyBorder="1" applyAlignment="1">
      <alignment horizontal="left"/>
    </xf>
    <xf numFmtId="0" fontId="51" fillId="0" borderId="5" xfId="0" applyFont="1" applyFill="1" applyBorder="1"/>
    <xf numFmtId="0" fontId="31" fillId="0" borderId="0" xfId="2" applyFill="1" applyBorder="1"/>
    <xf numFmtId="0" fontId="33" fillId="0" borderId="0" xfId="2" applyFont="1" applyFill="1" applyBorder="1"/>
    <xf numFmtId="164" fontId="31" fillId="0" borderId="0" xfId="2" applyNumberFormat="1" applyFill="1" applyBorder="1"/>
    <xf numFmtId="0" fontId="0" fillId="13" borderId="12" xfId="0" applyFill="1" applyBorder="1" applyAlignment="1"/>
    <xf numFmtId="2" fontId="33" fillId="13" borderId="15" xfId="2" applyNumberFormat="1" applyFont="1" applyFill="1" applyBorder="1"/>
    <xf numFmtId="0" fontId="28" fillId="13" borderId="15" xfId="0" applyFont="1" applyFill="1" applyBorder="1" applyAlignment="1">
      <alignment horizontal="left"/>
    </xf>
    <xf numFmtId="0" fontId="51" fillId="13" borderId="16" xfId="0" applyFont="1" applyFill="1" applyBorder="1"/>
    <xf numFmtId="0" fontId="0" fillId="13" borderId="10" xfId="0" applyFill="1" applyBorder="1" applyAlignment="1"/>
    <xf numFmtId="2" fontId="33" fillId="13" borderId="0" xfId="2" applyNumberFormat="1" applyFont="1" applyFill="1" applyBorder="1"/>
    <xf numFmtId="0" fontId="28" fillId="13" borderId="0" xfId="0" applyFont="1" applyFill="1" applyBorder="1" applyAlignment="1">
      <alignment horizontal="left"/>
    </xf>
    <xf numFmtId="0" fontId="51" fillId="13" borderId="11" xfId="0" applyFont="1" applyFill="1" applyBorder="1"/>
    <xf numFmtId="0" fontId="31" fillId="13" borderId="7" xfId="2" applyFill="1" applyBorder="1"/>
    <xf numFmtId="166" fontId="33" fillId="13" borderId="2" xfId="2" applyNumberFormat="1" applyFont="1" applyFill="1" applyBorder="1"/>
    <xf numFmtId="0" fontId="28" fillId="13" borderId="2" xfId="0" applyFont="1" applyFill="1" applyBorder="1" applyAlignment="1">
      <alignment horizontal="left"/>
    </xf>
    <xf numFmtId="0" fontId="51" fillId="13" borderId="8" xfId="0" applyFont="1" applyFill="1" applyBorder="1"/>
    <xf numFmtId="0" fontId="33" fillId="10" borderId="4" xfId="2" applyFont="1" applyFill="1" applyBorder="1"/>
    <xf numFmtId="0" fontId="33" fillId="10" borderId="17" xfId="2" applyFont="1" applyFill="1" applyBorder="1"/>
    <xf numFmtId="0" fontId="6" fillId="10" borderId="17" xfId="0" applyFont="1" applyFill="1" applyBorder="1" applyAlignment="1">
      <alignment horizontal="left"/>
    </xf>
    <xf numFmtId="0" fontId="6" fillId="10" borderId="5" xfId="0" applyFont="1" applyFill="1" applyBorder="1"/>
    <xf numFmtId="0" fontId="2" fillId="10" borderId="1" xfId="0" applyFont="1" applyFill="1" applyBorder="1" applyAlignment="1"/>
    <xf numFmtId="164" fontId="31" fillId="10" borderId="1" xfId="2" applyNumberFormat="1" applyFont="1" applyFill="1" applyBorder="1" applyAlignment="1">
      <alignment horizontal="right"/>
    </xf>
    <xf numFmtId="0" fontId="28" fillId="10" borderId="1" xfId="0" applyFont="1" applyFill="1" applyBorder="1" applyAlignment="1">
      <alignment horizontal="left"/>
    </xf>
    <xf numFmtId="0" fontId="51" fillId="10" borderId="1" xfId="0" applyFont="1" applyFill="1" applyBorder="1"/>
    <xf numFmtId="0" fontId="83" fillId="35" borderId="3" xfId="2" applyFont="1" applyFill="1" applyBorder="1" applyAlignment="1">
      <alignment horizontal="center"/>
    </xf>
    <xf numFmtId="0" fontId="83" fillId="35" borderId="9" xfId="2" applyFont="1" applyFill="1" applyBorder="1" applyAlignment="1">
      <alignment horizontal="center"/>
    </xf>
    <xf numFmtId="0" fontId="83" fillId="35" borderId="6" xfId="2" applyFont="1" applyFill="1" applyBorder="1" applyAlignment="1">
      <alignment horizontal="center"/>
    </xf>
    <xf numFmtId="0" fontId="84" fillId="36" borderId="0" xfId="2" applyFont="1" applyFill="1"/>
    <xf numFmtId="0" fontId="85" fillId="36" borderId="0" xfId="2" applyFont="1" applyFill="1"/>
    <xf numFmtId="165" fontId="2" fillId="37" borderId="1" xfId="6" applyNumberFormat="1" applyFont="1" applyFill="1" applyBorder="1" applyAlignment="1">
      <alignment horizontal="right"/>
    </xf>
    <xf numFmtId="0" fontId="71" fillId="29" borderId="1" xfId="7" applyBorder="1" applyAlignment="1">
      <alignment horizontal="center"/>
    </xf>
    <xf numFmtId="0" fontId="86" fillId="0" borderId="0" xfId="0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1" xfId="0" applyBorder="1" applyAlignment="1">
      <alignment horizontal="left"/>
    </xf>
    <xf numFmtId="0" fontId="40" fillId="11" borderId="18" xfId="4" applyBorder="1" applyAlignment="1">
      <alignment horizontal="center"/>
    </xf>
    <xf numFmtId="0" fontId="0" fillId="0" borderId="8" xfId="0" applyBorder="1" applyAlignment="1">
      <alignment horizontal="left"/>
    </xf>
    <xf numFmtId="0" fontId="71" fillId="29" borderId="20" xfId="7" applyBorder="1" applyAlignment="1">
      <alignment horizontal="center"/>
    </xf>
    <xf numFmtId="0" fontId="40" fillId="11" borderId="20" xfId="4" applyBorder="1" applyAlignment="1">
      <alignment horizontal="center"/>
    </xf>
    <xf numFmtId="0" fontId="0" fillId="0" borderId="21" xfId="0" applyBorder="1" applyAlignment="1">
      <alignment horizontal="center"/>
    </xf>
    <xf numFmtId="0" fontId="86" fillId="0" borderId="11" xfId="0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15" borderId="0" xfId="0" applyFill="1" applyBorder="1"/>
    <xf numFmtId="0" fontId="71" fillId="15" borderId="0" xfId="7" applyFill="1" applyBorder="1" applyAlignment="1">
      <alignment horizontal="center"/>
    </xf>
    <xf numFmtId="0" fontId="40" fillId="15" borderId="0" xfId="4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5" borderId="22" xfId="0" applyFill="1" applyBorder="1"/>
    <xf numFmtId="0" fontId="0" fillId="15" borderId="23" xfId="0" applyFill="1" applyBorder="1"/>
    <xf numFmtId="0" fontId="0" fillId="15" borderId="23" xfId="0" applyFill="1" applyBorder="1" applyAlignment="1">
      <alignment horizontal="center"/>
    </xf>
    <xf numFmtId="0" fontId="0" fillId="15" borderId="23" xfId="0" applyFill="1" applyBorder="1" applyAlignment="1">
      <alignment horizontal="left"/>
    </xf>
    <xf numFmtId="0" fontId="0" fillId="15" borderId="24" xfId="0" applyFill="1" applyBorder="1"/>
    <xf numFmtId="0" fontId="0" fillId="15" borderId="25" xfId="0" applyFill="1" applyBorder="1"/>
    <xf numFmtId="0" fontId="0" fillId="15" borderId="26" xfId="0" applyFill="1" applyBorder="1"/>
    <xf numFmtId="0" fontId="0" fillId="15" borderId="25" xfId="0" applyFill="1" applyBorder="1" applyAlignment="1">
      <alignment horizontal="center"/>
    </xf>
    <xf numFmtId="0" fontId="0" fillId="15" borderId="0" xfId="0" applyFill="1" applyBorder="1" applyAlignment="1">
      <alignment horizontal="left"/>
    </xf>
    <xf numFmtId="0" fontId="0" fillId="15" borderId="27" xfId="0" applyFill="1" applyBorder="1"/>
    <xf numFmtId="0" fontId="0" fillId="15" borderId="28" xfId="0" applyFill="1" applyBorder="1"/>
    <xf numFmtId="0" fontId="0" fillId="15" borderId="28" xfId="0" applyFill="1" applyBorder="1" applyAlignment="1">
      <alignment horizontal="center"/>
    </xf>
    <xf numFmtId="0" fontId="0" fillId="15" borderId="28" xfId="0" applyFill="1" applyBorder="1" applyAlignment="1">
      <alignment horizontal="left"/>
    </xf>
    <xf numFmtId="0" fontId="0" fillId="15" borderId="29" xfId="0" applyFill="1" applyBorder="1"/>
    <xf numFmtId="1" fontId="2" fillId="0" borderId="1" xfId="0" applyNumberFormat="1" applyFont="1" applyBorder="1" applyAlignment="1">
      <alignment horizontal="right"/>
    </xf>
    <xf numFmtId="0" fontId="88" fillId="16" borderId="0" xfId="0" applyFont="1" applyFill="1"/>
    <xf numFmtId="9" fontId="2" fillId="0" borderId="1" xfId="1" applyFont="1" applyBorder="1" applyAlignment="1">
      <alignment horizontal="right"/>
    </xf>
    <xf numFmtId="0" fontId="83" fillId="13" borderId="3" xfId="2" applyFont="1" applyFill="1" applyBorder="1" applyAlignment="1">
      <alignment horizontal="center"/>
    </xf>
    <xf numFmtId="0" fontId="83" fillId="13" borderId="9" xfId="2" applyFont="1" applyFill="1" applyBorder="1" applyAlignment="1">
      <alignment horizontal="center"/>
    </xf>
    <xf numFmtId="0" fontId="83" fillId="13" borderId="6" xfId="2" applyFont="1" applyFill="1" applyBorder="1" applyAlignment="1">
      <alignment horizontal="center"/>
    </xf>
    <xf numFmtId="0" fontId="83" fillId="38" borderId="3" xfId="2" applyFont="1" applyFill="1" applyBorder="1" applyAlignment="1">
      <alignment horizontal="center"/>
    </xf>
    <xf numFmtId="0" fontId="83" fillId="38" borderId="9" xfId="2" applyFont="1" applyFill="1" applyBorder="1" applyAlignment="1">
      <alignment horizontal="center"/>
    </xf>
    <xf numFmtId="0" fontId="83" fillId="38" borderId="6" xfId="2" applyFont="1" applyFill="1" applyBorder="1" applyAlignment="1">
      <alignment horizontal="center"/>
    </xf>
    <xf numFmtId="0" fontId="83" fillId="23" borderId="3" xfId="2" applyFont="1" applyFill="1" applyBorder="1" applyAlignment="1">
      <alignment horizontal="center"/>
    </xf>
    <xf numFmtId="0" fontId="83" fillId="23" borderId="9" xfId="2" applyFont="1" applyFill="1" applyBorder="1" applyAlignment="1">
      <alignment horizontal="center"/>
    </xf>
    <xf numFmtId="0" fontId="83" fillId="23" borderId="6" xfId="2" applyFont="1" applyFill="1" applyBorder="1" applyAlignment="1">
      <alignment horizontal="center"/>
    </xf>
    <xf numFmtId="0" fontId="83" fillId="14" borderId="3" xfId="2" applyFont="1" applyFill="1" applyBorder="1" applyAlignment="1">
      <alignment horizontal="center"/>
    </xf>
    <xf numFmtId="0" fontId="83" fillId="14" borderId="9" xfId="2" applyFont="1" applyFill="1" applyBorder="1" applyAlignment="1">
      <alignment horizontal="center"/>
    </xf>
    <xf numFmtId="0" fontId="83" fillId="14" borderId="6" xfId="2" applyFont="1" applyFill="1" applyBorder="1" applyAlignment="1">
      <alignment horizontal="center"/>
    </xf>
    <xf numFmtId="0" fontId="83" fillId="37" borderId="3" xfId="2" applyFont="1" applyFill="1" applyBorder="1" applyAlignment="1">
      <alignment horizontal="center"/>
    </xf>
    <xf numFmtId="0" fontId="83" fillId="37" borderId="9" xfId="2" applyFont="1" applyFill="1" applyBorder="1" applyAlignment="1">
      <alignment horizontal="center"/>
    </xf>
    <xf numFmtId="0" fontId="83" fillId="37" borderId="6" xfId="2" applyFont="1" applyFill="1" applyBorder="1" applyAlignment="1">
      <alignment horizontal="center"/>
    </xf>
    <xf numFmtId="0" fontId="31" fillId="15" borderId="12" xfId="2" applyFill="1" applyBorder="1"/>
    <xf numFmtId="0" fontId="31" fillId="15" borderId="15" xfId="2" applyFill="1" applyBorder="1"/>
    <xf numFmtId="0" fontId="33" fillId="15" borderId="15" xfId="2" applyFont="1" applyFill="1" applyBorder="1"/>
    <xf numFmtId="0" fontId="31" fillId="15" borderId="16" xfId="2" applyFill="1" applyBorder="1"/>
    <xf numFmtId="0" fontId="31" fillId="15" borderId="10" xfId="2" applyFill="1" applyBorder="1"/>
    <xf numFmtId="0" fontId="31" fillId="15" borderId="0" xfId="2" applyFill="1" applyBorder="1"/>
    <xf numFmtId="0" fontId="33" fillId="15" borderId="11" xfId="2" applyFont="1" applyFill="1" applyBorder="1"/>
    <xf numFmtId="0" fontId="33" fillId="15" borderId="0" xfId="2" applyFont="1" applyFill="1" applyBorder="1"/>
    <xf numFmtId="0" fontId="31" fillId="15" borderId="11" xfId="2" applyFill="1" applyBorder="1"/>
    <xf numFmtId="0" fontId="33" fillId="15" borderId="7" xfId="2" applyFont="1" applyFill="1" applyBorder="1"/>
    <xf numFmtId="0" fontId="31" fillId="15" borderId="2" xfId="2" applyFill="1" applyBorder="1"/>
    <xf numFmtId="0" fontId="33" fillId="15" borderId="2" xfId="2" applyFont="1" applyFill="1" applyBorder="1"/>
    <xf numFmtId="0" fontId="31" fillId="15" borderId="8" xfId="2" applyFill="1" applyBorder="1"/>
    <xf numFmtId="0" fontId="0" fillId="0" borderId="5" xfId="0" applyBorder="1" applyAlignment="1">
      <alignment horizontal="center" vertical="center"/>
    </xf>
    <xf numFmtId="0" fontId="41" fillId="13" borderId="8" xfId="0" applyFont="1" applyFill="1" applyBorder="1" applyAlignment="1">
      <alignment horizontal="center" vertical="center"/>
    </xf>
    <xf numFmtId="0" fontId="41" fillId="13" borderId="6" xfId="0" applyFont="1" applyFill="1" applyBorder="1" applyAlignment="1">
      <alignment horizontal="center" vertical="center"/>
    </xf>
    <xf numFmtId="0" fontId="41" fillId="13" borderId="6" xfId="5" applyFont="1" applyFill="1" applyBorder="1" applyAlignment="1">
      <alignment horizontal="center" vertical="center"/>
    </xf>
    <xf numFmtId="2" fontId="41" fillId="13" borderId="6" xfId="4" applyNumberFormat="1" applyFont="1" applyFill="1" applyBorder="1" applyAlignment="1">
      <alignment horizontal="center" vertical="center"/>
    </xf>
    <xf numFmtId="0" fontId="41" fillId="13" borderId="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25" fillId="12" borderId="3" xfId="5" applyFon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2" fontId="40" fillId="11" borderId="3" xfId="4" applyNumberFormat="1" applyBorder="1" applyAlignment="1">
      <alignment horizontal="center"/>
    </xf>
    <xf numFmtId="0" fontId="91" fillId="0" borderId="0" xfId="0" applyFont="1" applyAlignment="1">
      <alignment horizontal="center"/>
    </xf>
    <xf numFmtId="0" fontId="90" fillId="0" borderId="0" xfId="0" applyFont="1" applyAlignment="1">
      <alignment horizontal="center"/>
    </xf>
    <xf numFmtId="2" fontId="9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9" fontId="65" fillId="28" borderId="1" xfId="1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5" fontId="2" fillId="0" borderId="1" xfId="0" applyNumberFormat="1" applyFont="1" applyBorder="1" applyAlignment="1">
      <alignment horizontal="right"/>
    </xf>
    <xf numFmtId="0" fontId="18" fillId="16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14" borderId="0" xfId="0" applyFill="1" applyAlignment="1">
      <alignment horizontal="center"/>
    </xf>
    <xf numFmtId="167" fontId="31" fillId="37" borderId="1" xfId="6" applyNumberFormat="1" applyFont="1" applyFill="1" applyBorder="1" applyAlignment="1">
      <alignment horizontal="center"/>
    </xf>
    <xf numFmtId="2" fontId="93" fillId="0" borderId="1" xfId="4" applyNumberFormat="1" applyFont="1" applyFill="1" applyBorder="1" applyAlignment="1">
      <alignment horizontal="right" vertical="center"/>
    </xf>
    <xf numFmtId="2" fontId="93" fillId="37" borderId="1" xfId="4" applyNumberFormat="1" applyFont="1" applyFill="1" applyBorder="1" applyAlignment="1">
      <alignment horizontal="center" vertical="center"/>
    </xf>
    <xf numFmtId="2" fontId="0" fillId="37" borderId="1" xfId="0" applyNumberFormat="1" applyFill="1" applyBorder="1" applyAlignment="1">
      <alignment horizontal="right"/>
    </xf>
    <xf numFmtId="164" fontId="0" fillId="15" borderId="1" xfId="0" applyNumberFormat="1" applyFill="1" applyBorder="1" applyAlignment="1">
      <alignment horizontal="right"/>
    </xf>
    <xf numFmtId="2" fontId="31" fillId="0" borderId="12" xfId="2" applyNumberFormat="1" applyBorder="1" applyAlignment="1">
      <alignment horizontal="center"/>
    </xf>
    <xf numFmtId="0" fontId="31" fillId="0" borderId="16" xfId="2" applyBorder="1" applyAlignment="1">
      <alignment horizontal="center"/>
    </xf>
    <xf numFmtId="2" fontId="31" fillId="0" borderId="10" xfId="2" applyNumberFormat="1" applyBorder="1" applyAlignment="1">
      <alignment horizontal="center"/>
    </xf>
    <xf numFmtId="0" fontId="31" fillId="0" borderId="11" xfId="2" applyBorder="1" applyAlignment="1">
      <alignment horizontal="center"/>
    </xf>
    <xf numFmtId="2" fontId="31" fillId="0" borderId="7" xfId="2" applyNumberFormat="1" applyBorder="1" applyAlignment="1">
      <alignment horizontal="center"/>
    </xf>
    <xf numFmtId="0" fontId="31" fillId="0" borderId="8" xfId="2" applyBorder="1" applyAlignment="1">
      <alignment horizontal="center"/>
    </xf>
    <xf numFmtId="168" fontId="31" fillId="0" borderId="10" xfId="2" applyNumberFormat="1" applyBorder="1" applyAlignment="1">
      <alignment horizontal="center"/>
    </xf>
    <xf numFmtId="0" fontId="31" fillId="0" borderId="10" xfId="2" applyBorder="1" applyAlignment="1">
      <alignment horizontal="center"/>
    </xf>
    <xf numFmtId="0" fontId="31" fillId="0" borderId="7" xfId="2" applyBorder="1" applyAlignment="1">
      <alignment horizontal="center"/>
    </xf>
    <xf numFmtId="0" fontId="31" fillId="0" borderId="8" xfId="2" applyBorder="1"/>
    <xf numFmtId="164" fontId="31" fillId="0" borderId="12" xfId="2" applyNumberFormat="1" applyBorder="1" applyAlignment="1">
      <alignment horizontal="center"/>
    </xf>
    <xf numFmtId="164" fontId="31" fillId="0" borderId="10" xfId="2" applyNumberFormat="1" applyBorder="1" applyAlignment="1">
      <alignment horizontal="center"/>
    </xf>
    <xf numFmtId="164" fontId="31" fillId="0" borderId="7" xfId="2" applyNumberFormat="1" applyBorder="1" applyAlignment="1">
      <alignment horizontal="center"/>
    </xf>
    <xf numFmtId="0" fontId="40" fillId="11" borderId="1" xfId="4" applyBorder="1" applyAlignment="1">
      <alignment horizontal="center"/>
    </xf>
    <xf numFmtId="0" fontId="86" fillId="0" borderId="15" xfId="0" applyFont="1" applyBorder="1" applyAlignment="1">
      <alignment horizontal="center"/>
    </xf>
    <xf numFmtId="0" fontId="86" fillId="0" borderId="16" xfId="0" applyFont="1" applyBorder="1" applyAlignment="1">
      <alignment horizontal="center"/>
    </xf>
    <xf numFmtId="0" fontId="86" fillId="0" borderId="2" xfId="0" applyFont="1" applyBorder="1" applyAlignment="1">
      <alignment horizontal="center"/>
    </xf>
    <xf numFmtId="0" fontId="86" fillId="0" borderId="8" xfId="0" applyFont="1" applyBorder="1" applyAlignment="1">
      <alignment horizontal="center"/>
    </xf>
    <xf numFmtId="0" fontId="31" fillId="15" borderId="22" xfId="2" applyFill="1" applyBorder="1"/>
    <xf numFmtId="0" fontId="31" fillId="15" borderId="23" xfId="2" applyFill="1" applyBorder="1"/>
    <xf numFmtId="0" fontId="31" fillId="15" borderId="24" xfId="2" applyFill="1" applyBorder="1"/>
    <xf numFmtId="0" fontId="31" fillId="15" borderId="25" xfId="2" applyFill="1" applyBorder="1"/>
    <xf numFmtId="0" fontId="31" fillId="15" borderId="26" xfId="2" applyFill="1" applyBorder="1"/>
    <xf numFmtId="0" fontId="31" fillId="15" borderId="27" xfId="2" applyFill="1" applyBorder="1"/>
    <xf numFmtId="0" fontId="31" fillId="15" borderId="28" xfId="2" applyFill="1" applyBorder="1"/>
    <xf numFmtId="0" fontId="31" fillId="15" borderId="29" xfId="2" applyFill="1" applyBorder="1"/>
    <xf numFmtId="165" fontId="40" fillId="11" borderId="18" xfId="4" applyNumberFormat="1" applyBorder="1" applyAlignment="1">
      <alignment horizontal="center"/>
    </xf>
    <xf numFmtId="165" fontId="71" fillId="29" borderId="1" xfId="7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1" fontId="31" fillId="32" borderId="1" xfId="4" applyNumberFormat="1" applyFont="1" applyFill="1" applyBorder="1" applyAlignment="1">
      <alignment horizontal="center" vertical="center"/>
    </xf>
    <xf numFmtId="11" fontId="2" fillId="37" borderId="1" xfId="6" applyNumberFormat="1" applyFont="1" applyFill="1" applyBorder="1" applyAlignment="1">
      <alignment horizontal="right"/>
    </xf>
    <xf numFmtId="0" fontId="94" fillId="0" borderId="0" xfId="10"/>
    <xf numFmtId="0" fontId="0" fillId="0" borderId="1" xfId="0" applyBorder="1" applyAlignment="1">
      <alignment horizontal="left"/>
    </xf>
    <xf numFmtId="169" fontId="0" fillId="0" borderId="0" xfId="1" applyNumberFormat="1" applyFont="1"/>
    <xf numFmtId="0" fontId="2" fillId="0" borderId="0" xfId="0" applyFont="1" applyAlignment="1">
      <alignment horizontal="left" vertical="center"/>
    </xf>
    <xf numFmtId="0" fontId="50" fillId="17" borderId="13" xfId="6" applyAlignment="1">
      <alignment horizontal="center" vertical="center"/>
    </xf>
    <xf numFmtId="9" fontId="50" fillId="17" borderId="13" xfId="6" applyNumberFormat="1" applyAlignment="1">
      <alignment horizontal="center" vertical="center"/>
    </xf>
    <xf numFmtId="0" fontId="95" fillId="0" borderId="0" xfId="0" applyFont="1" applyAlignment="1">
      <alignment horizontal="center"/>
    </xf>
    <xf numFmtId="0" fontId="95" fillId="0" borderId="0" xfId="0" applyFont="1" applyAlignment="1">
      <alignment horizontal="left"/>
    </xf>
    <xf numFmtId="2" fontId="95" fillId="0" borderId="0" xfId="0" applyNumberFormat="1" applyFont="1" applyAlignment="1">
      <alignment horizontal="center"/>
    </xf>
    <xf numFmtId="166" fontId="95" fillId="0" borderId="0" xfId="0" applyNumberFormat="1" applyFont="1" applyAlignment="1">
      <alignment horizontal="center"/>
    </xf>
    <xf numFmtId="164" fontId="95" fillId="0" borderId="0" xfId="0" applyNumberFormat="1" applyFont="1" applyAlignment="1">
      <alignment horizontal="center"/>
    </xf>
    <xf numFmtId="0" fontId="96" fillId="0" borderId="0" xfId="0" applyFont="1" applyAlignment="1">
      <alignment horizontal="center"/>
    </xf>
    <xf numFmtId="0" fontId="96" fillId="0" borderId="0" xfId="0" applyFont="1" applyAlignment="1">
      <alignment horizontal="left"/>
    </xf>
    <xf numFmtId="11" fontId="31" fillId="0" borderId="0" xfId="2" applyNumberFormat="1"/>
    <xf numFmtId="0" fontId="31" fillId="0" borderId="0" xfId="2" applyAlignment="1">
      <alignment horizontal="right"/>
    </xf>
    <xf numFmtId="0" fontId="33" fillId="0" borderId="0" xfId="2" applyFont="1" applyAlignment="1">
      <alignment horizontal="right"/>
    </xf>
    <xf numFmtId="164" fontId="31" fillId="0" borderId="0" xfId="2" applyNumberFormat="1" applyAlignment="1">
      <alignment horizontal="center"/>
    </xf>
    <xf numFmtId="2" fontId="29" fillId="39" borderId="12" xfId="0" applyNumberFormat="1" applyFont="1" applyFill="1" applyBorder="1" applyAlignment="1">
      <alignment horizontal="right"/>
    </xf>
    <xf numFmtId="0" fontId="29" fillId="39" borderId="16" xfId="0" applyFont="1" applyFill="1" applyBorder="1"/>
    <xf numFmtId="2" fontId="79" fillId="39" borderId="7" xfId="0" applyNumberFormat="1" applyFont="1" applyFill="1" applyBorder="1"/>
    <xf numFmtId="0" fontId="80" fillId="39" borderId="8" xfId="0" applyFont="1" applyFill="1" applyBorder="1"/>
    <xf numFmtId="0" fontId="99" fillId="28" borderId="1" xfId="4" applyFont="1" applyFill="1" applyBorder="1" applyAlignment="1">
      <alignment horizontal="center" vertical="center"/>
    </xf>
    <xf numFmtId="0" fontId="100" fillId="0" borderId="0" xfId="0" quotePrefix="1" applyFont="1" applyBorder="1"/>
    <xf numFmtId="0" fontId="100" fillId="0" borderId="0" xfId="0" applyFont="1"/>
    <xf numFmtId="0" fontId="44" fillId="0" borderId="1" xfId="0" quotePrefix="1" applyFont="1" applyBorder="1" applyAlignment="1"/>
    <xf numFmtId="0" fontId="95" fillId="0" borderId="0" xfId="0" applyFont="1" applyAlignment="1">
      <alignment horizontal="center"/>
    </xf>
    <xf numFmtId="165" fontId="0" fillId="0" borderId="0" xfId="0" applyNumberFormat="1"/>
    <xf numFmtId="2" fontId="0" fillId="0" borderId="0" xfId="0" applyNumberFormat="1" applyFont="1" applyAlignment="1">
      <alignment horizontal="center"/>
    </xf>
    <xf numFmtId="166" fontId="0" fillId="0" borderId="0" xfId="0" applyNumberFormat="1"/>
    <xf numFmtId="0" fontId="76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01" fillId="30" borderId="0" xfId="8" applyFont="1" applyAlignment="1">
      <alignment horizontal="left"/>
    </xf>
    <xf numFmtId="0" fontId="101" fillId="30" borderId="0" xfId="8" applyFont="1" applyAlignment="1">
      <alignment horizontal="center"/>
    </xf>
    <xf numFmtId="0" fontId="101" fillId="3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95" fillId="0" borderId="0" xfId="0" applyFont="1" applyBorder="1" applyAlignment="1">
      <alignment horizontal="center"/>
    </xf>
    <xf numFmtId="0" fontId="98" fillId="0" borderId="0" xfId="2" applyFont="1" applyAlignment="1">
      <alignment horizontal="center"/>
    </xf>
    <xf numFmtId="0" fontId="102" fillId="0" borderId="0" xfId="2" applyFont="1" applyAlignment="1">
      <alignment horizontal="center"/>
    </xf>
    <xf numFmtId="0" fontId="103" fillId="0" borderId="0" xfId="0" applyFont="1" applyAlignment="1">
      <alignment horizontal="center"/>
    </xf>
    <xf numFmtId="0" fontId="104" fillId="0" borderId="0" xfId="2" applyFont="1" applyAlignment="1">
      <alignment horizontal="center"/>
    </xf>
    <xf numFmtId="0" fontId="102" fillId="0" borderId="0" xfId="2" applyFont="1"/>
    <xf numFmtId="0" fontId="63" fillId="0" borderId="0" xfId="2" applyFont="1" applyAlignment="1">
      <alignment horizontal="center"/>
    </xf>
    <xf numFmtId="0" fontId="105" fillId="0" borderId="0" xfId="2" applyFont="1"/>
    <xf numFmtId="11" fontId="105" fillId="0" borderId="0" xfId="2" applyNumberFormat="1" applyFont="1"/>
    <xf numFmtId="0" fontId="33" fillId="0" borderId="0" xfId="2" applyFont="1" applyAlignment="1">
      <alignment horizontal="left"/>
    </xf>
    <xf numFmtId="0" fontId="91" fillId="37" borderId="0" xfId="0" applyFont="1" applyFill="1" applyAlignment="1">
      <alignment horizontal="center"/>
    </xf>
    <xf numFmtId="0" fontId="95" fillId="37" borderId="0" xfId="0" applyFont="1" applyFill="1" applyAlignment="1">
      <alignment horizontal="center"/>
    </xf>
    <xf numFmtId="0" fontId="96" fillId="37" borderId="0" xfId="0" applyFont="1" applyFill="1" applyAlignment="1">
      <alignment horizontal="center"/>
    </xf>
    <xf numFmtId="0" fontId="31" fillId="37" borderId="0" xfId="2" applyFill="1"/>
    <xf numFmtId="165" fontId="98" fillId="0" borderId="0" xfId="2" applyNumberFormat="1" applyFont="1" applyAlignment="1">
      <alignment horizontal="center"/>
    </xf>
    <xf numFmtId="0" fontId="97" fillId="0" borderId="0" xfId="2" applyFont="1" applyAlignment="1">
      <alignment horizontal="center"/>
    </xf>
    <xf numFmtId="165" fontId="97" fillId="0" borderId="0" xfId="2" applyNumberFormat="1" applyFont="1" applyAlignment="1">
      <alignment horizontal="center"/>
    </xf>
    <xf numFmtId="2" fontId="31" fillId="0" borderId="0" xfId="2" applyNumberFormat="1" applyAlignment="1">
      <alignment horizontal="center"/>
    </xf>
    <xf numFmtId="0" fontId="18" fillId="16" borderId="0" xfId="0" applyFont="1" applyFill="1" applyAlignment="1">
      <alignment horizontal="left"/>
    </xf>
    <xf numFmtId="2" fontId="0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92" fillId="0" borderId="0" xfId="0" applyFont="1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33" fillId="0" borderId="0" xfId="0" applyFont="1"/>
    <xf numFmtId="0" fontId="92" fillId="0" borderId="0" xfId="0" applyFont="1" applyAlignment="1">
      <alignment horizontal="center"/>
    </xf>
    <xf numFmtId="0" fontId="0" fillId="0" borderId="0" xfId="0" applyFill="1" applyAlignment="1">
      <alignment horizontal="left"/>
    </xf>
    <xf numFmtId="11" fontId="0" fillId="0" borderId="0" xfId="0" applyNumberFormat="1" applyFill="1" applyAlignment="1">
      <alignment horizontal="left"/>
    </xf>
    <xf numFmtId="2" fontId="0" fillId="0" borderId="0" xfId="0" applyNumberFormat="1" applyFont="1" applyFill="1" applyAlignment="1">
      <alignment horizontal="left"/>
    </xf>
    <xf numFmtId="2" fontId="0" fillId="0" borderId="0" xfId="0" applyNumberFormat="1" applyFill="1" applyAlignment="1">
      <alignment horizontal="left"/>
    </xf>
    <xf numFmtId="2" fontId="107" fillId="0" borderId="0" xfId="0" applyNumberFormat="1" applyFont="1" applyFill="1" applyAlignment="1">
      <alignment horizontal="left"/>
    </xf>
    <xf numFmtId="0" fontId="106" fillId="0" borderId="0" xfId="0" applyFont="1" applyAlignment="1">
      <alignment horizontal="center" vertical="center"/>
    </xf>
    <xf numFmtId="0" fontId="109" fillId="0" borderId="0" xfId="0" applyFont="1" applyAlignment="1">
      <alignment horizontal="left"/>
    </xf>
    <xf numFmtId="0" fontId="110" fillId="0" borderId="0" xfId="0" applyFont="1" applyAlignment="1">
      <alignment horizontal="left"/>
    </xf>
    <xf numFmtId="164" fontId="111" fillId="0" borderId="0" xfId="0" applyNumberFormat="1" applyFont="1" applyAlignment="1">
      <alignment horizontal="left"/>
    </xf>
    <xf numFmtId="0" fontId="111" fillId="0" borderId="0" xfId="0" applyFont="1" applyFill="1" applyAlignment="1">
      <alignment horizontal="left"/>
    </xf>
    <xf numFmtId="11" fontId="111" fillId="0" borderId="0" xfId="0" applyNumberFormat="1" applyFont="1" applyFill="1" applyAlignment="1">
      <alignment horizontal="left"/>
    </xf>
    <xf numFmtId="167" fontId="111" fillId="0" borderId="0" xfId="0" applyNumberFormat="1" applyFont="1" applyFill="1" applyAlignment="1">
      <alignment horizontal="left"/>
    </xf>
    <xf numFmtId="167" fontId="111" fillId="0" borderId="0" xfId="0" applyNumberFormat="1" applyFont="1" applyAlignment="1">
      <alignment horizontal="left"/>
    </xf>
    <xf numFmtId="0" fontId="111" fillId="0" borderId="0" xfId="0" applyFont="1" applyAlignment="1">
      <alignment horizontal="left"/>
    </xf>
    <xf numFmtId="10" fontId="27" fillId="15" borderId="1" xfId="1" applyNumberFormat="1" applyFont="1" applyFill="1" applyBorder="1" applyAlignment="1">
      <alignment horizontal="right"/>
    </xf>
    <xf numFmtId="0" fontId="68" fillId="40" borderId="0" xfId="2" applyFont="1" applyFill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113" fillId="6" borderId="0" xfId="0" applyFont="1" applyFill="1"/>
    <xf numFmtId="0" fontId="114" fillId="8" borderId="0" xfId="2" applyFont="1" applyFill="1" applyAlignment="1">
      <alignment vertical="center"/>
    </xf>
    <xf numFmtId="0" fontId="1" fillId="8" borderId="0" xfId="2" applyFont="1" applyFill="1" applyAlignment="1">
      <alignment vertical="center"/>
    </xf>
    <xf numFmtId="164" fontId="31" fillId="0" borderId="0" xfId="2" applyNumberFormat="1" applyAlignment="1">
      <alignment vertical="center"/>
    </xf>
    <xf numFmtId="0" fontId="1" fillId="0" borderId="0" xfId="2" applyFont="1" applyAlignment="1">
      <alignment vertical="center"/>
    </xf>
    <xf numFmtId="0" fontId="31" fillId="6" borderId="1" xfId="2" applyFill="1" applyBorder="1" applyAlignment="1">
      <alignment vertical="center"/>
    </xf>
    <xf numFmtId="2" fontId="45" fillId="0" borderId="0" xfId="0" applyNumberFormat="1" applyFont="1" applyAlignment="1">
      <alignment horizontal="center"/>
    </xf>
    <xf numFmtId="168" fontId="33" fillId="0" borderId="1" xfId="2" applyNumberFormat="1" applyFont="1" applyBorder="1" applyAlignment="1">
      <alignment horizontal="center" vertical="center"/>
    </xf>
    <xf numFmtId="168" fontId="33" fillId="0" borderId="1" xfId="2" applyNumberFormat="1" applyFont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15" fillId="29" borderId="0" xfId="7" applyFont="1"/>
    <xf numFmtId="0" fontId="115" fillId="0" borderId="0" xfId="0" applyFont="1"/>
    <xf numFmtId="0" fontId="27" fillId="42" borderId="13" xfId="13" applyBorder="1" applyAlignment="1">
      <alignment horizontal="center" vertical="center"/>
    </xf>
    <xf numFmtId="1" fontId="27" fillId="42" borderId="13" xfId="13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110" fillId="0" borderId="1" xfId="0" applyNumberFormat="1" applyFont="1" applyBorder="1" applyAlignment="1">
      <alignment horizontal="center" vertical="center"/>
    </xf>
    <xf numFmtId="0" fontId="110" fillId="0" borderId="1" xfId="0" applyFont="1" applyBorder="1" applyAlignment="1">
      <alignment horizontal="center" vertical="center"/>
    </xf>
    <xf numFmtId="11" fontId="110" fillId="0" borderId="1" xfId="0" applyNumberFormat="1" applyFont="1" applyBorder="1" applyAlignment="1">
      <alignment horizontal="center" vertical="center"/>
    </xf>
    <xf numFmtId="168" fontId="110" fillId="0" borderId="1" xfId="0" applyNumberFormat="1" applyFont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0" fontId="117" fillId="23" borderId="1" xfId="0" applyFont="1" applyFill="1" applyBorder="1" applyAlignment="1">
      <alignment horizontal="center" vertical="center"/>
    </xf>
    <xf numFmtId="170" fontId="76" fillId="28" borderId="1" xfId="4" applyNumberFormat="1" applyFont="1" applyFill="1" applyBorder="1" applyAlignment="1">
      <alignment horizontal="center" vertical="center"/>
    </xf>
    <xf numFmtId="170" fontId="44" fillId="0" borderId="0" xfId="0" quotePrefix="1" applyNumberFormat="1" applyFont="1" applyBorder="1"/>
    <xf numFmtId="11" fontId="2" fillId="15" borderId="1" xfId="6" applyNumberFormat="1" applyFont="1" applyFill="1" applyBorder="1" applyAlignment="1">
      <alignment horizontal="right"/>
    </xf>
    <xf numFmtId="0" fontId="2" fillId="10" borderId="3" xfId="0" applyFont="1" applyFill="1" applyBorder="1"/>
    <xf numFmtId="0" fontId="2" fillId="10" borderId="3" xfId="0" applyFont="1" applyFill="1" applyBorder="1" applyAlignment="1">
      <alignment horizontal="center"/>
    </xf>
    <xf numFmtId="0" fontId="43" fillId="10" borderId="3" xfId="0" applyFont="1" applyFill="1" applyBorder="1" applyAlignment="1"/>
    <xf numFmtId="0" fontId="55" fillId="10" borderId="3" xfId="0" applyFont="1" applyFill="1" applyBorder="1"/>
    <xf numFmtId="0" fontId="119" fillId="41" borderId="0" xfId="12" quotePrefix="1" applyFont="1" applyBorder="1"/>
    <xf numFmtId="164" fontId="118" fillId="41" borderId="0" xfId="12" applyNumberFormat="1" applyFont="1" applyBorder="1" applyAlignment="1">
      <alignment horizontal="right"/>
    </xf>
    <xf numFmtId="11" fontId="118" fillId="41" borderId="15" xfId="12" applyNumberFormat="1" applyFont="1" applyBorder="1" applyAlignment="1">
      <alignment horizontal="right"/>
    </xf>
    <xf numFmtId="0" fontId="119" fillId="41" borderId="15" xfId="12" quotePrefix="1" applyFont="1" applyBorder="1"/>
    <xf numFmtId="0" fontId="119" fillId="41" borderId="2" xfId="12" quotePrefix="1" applyFont="1" applyBorder="1"/>
    <xf numFmtId="0" fontId="0" fillId="37" borderId="0" xfId="0" applyFill="1" applyAlignment="1">
      <alignment horizontal="left"/>
    </xf>
    <xf numFmtId="0" fontId="109" fillId="0" borderId="0" xfId="0" applyFont="1" applyAlignment="1">
      <alignment horizontal="center"/>
    </xf>
    <xf numFmtId="0" fontId="109" fillId="0" borderId="0" xfId="0" applyFont="1" applyFill="1" applyAlignment="1">
      <alignment horizontal="center"/>
    </xf>
    <xf numFmtId="2" fontId="109" fillId="0" borderId="0" xfId="0" applyNumberFormat="1" applyFont="1" applyAlignment="1">
      <alignment horizontal="left"/>
    </xf>
    <xf numFmtId="2" fontId="0" fillId="0" borderId="0" xfId="0" applyNumberFormat="1" applyFill="1" applyAlignment="1">
      <alignment horizontal="center"/>
    </xf>
    <xf numFmtId="2" fontId="95" fillId="0" borderId="0" xfId="0" applyNumberFormat="1" applyFont="1" applyAlignment="1">
      <alignment horizontal="left"/>
    </xf>
    <xf numFmtId="2" fontId="0" fillId="0" borderId="0" xfId="0" applyNumberFormat="1" applyAlignment="1">
      <alignment horizontal="center"/>
    </xf>
    <xf numFmtId="2" fontId="108" fillId="0" borderId="0" xfId="0" applyNumberFormat="1" applyFont="1" applyFill="1" applyAlignment="1">
      <alignment horizontal="center"/>
    </xf>
    <xf numFmtId="166" fontId="108" fillId="0" borderId="0" xfId="0" applyNumberFormat="1" applyFont="1" applyFill="1" applyAlignment="1">
      <alignment horizontal="center"/>
    </xf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9" fontId="0" fillId="0" borderId="1" xfId="1" applyNumberFormat="1" applyFont="1" applyBorder="1" applyAlignment="1">
      <alignment horizontal="center"/>
    </xf>
    <xf numFmtId="11" fontId="108" fillId="0" borderId="0" xfId="7" applyNumberFormat="1" applyFont="1" applyFill="1" applyAlignment="1">
      <alignment horizontal="left"/>
    </xf>
    <xf numFmtId="0" fontId="108" fillId="0" borderId="0" xfId="0" applyFont="1" applyAlignment="1">
      <alignment horizontal="left"/>
    </xf>
    <xf numFmtId="2" fontId="93" fillId="0" borderId="0" xfId="0" applyNumberFormat="1" applyFont="1" applyAlignment="1">
      <alignment horizontal="left"/>
    </xf>
    <xf numFmtId="0" fontId="91" fillId="0" borderId="0" xfId="0" applyFont="1" applyFill="1" applyAlignment="1">
      <alignment horizontal="center"/>
    </xf>
    <xf numFmtId="11" fontId="95" fillId="37" borderId="0" xfId="0" applyNumberFormat="1" applyFont="1" applyFill="1" applyAlignment="1">
      <alignment horizontal="left"/>
    </xf>
    <xf numFmtId="0" fontId="39" fillId="37" borderId="0" xfId="0" applyFont="1" applyFill="1" applyAlignment="1">
      <alignment horizontal="center"/>
    </xf>
    <xf numFmtId="2" fontId="39" fillId="37" borderId="0" xfId="0" applyNumberFormat="1" applyFont="1" applyFill="1" applyAlignment="1">
      <alignment horizontal="left"/>
    </xf>
    <xf numFmtId="2" fontId="39" fillId="37" borderId="0" xfId="0" applyNumberFormat="1" applyFont="1" applyFill="1" applyAlignment="1">
      <alignment horizontal="center"/>
    </xf>
    <xf numFmtId="0" fontId="39" fillId="37" borderId="0" xfId="0" applyFont="1" applyFill="1" applyAlignment="1">
      <alignment horizontal="left"/>
    </xf>
    <xf numFmtId="0" fontId="121" fillId="37" borderId="0" xfId="0" applyFont="1" applyFill="1" applyAlignment="1">
      <alignment horizontal="center"/>
    </xf>
    <xf numFmtId="2" fontId="121" fillId="37" borderId="0" xfId="0" applyNumberFormat="1" applyFont="1" applyFill="1" applyAlignment="1">
      <alignment horizontal="left"/>
    </xf>
    <xf numFmtId="2" fontId="121" fillId="37" borderId="0" xfId="0" applyNumberFormat="1" applyFont="1" applyFill="1" applyAlignment="1">
      <alignment horizontal="center"/>
    </xf>
    <xf numFmtId="0" fontId="121" fillId="37" borderId="0" xfId="0" applyFont="1" applyFill="1" applyAlignment="1">
      <alignment horizontal="left"/>
    </xf>
    <xf numFmtId="2" fontId="50" fillId="17" borderId="13" xfId="6" applyNumberFormat="1" applyAlignment="1">
      <alignment horizontal="center" vertical="center"/>
    </xf>
    <xf numFmtId="11" fontId="0" fillId="0" borderId="0" xfId="0" applyNumberFormat="1"/>
    <xf numFmtId="164" fontId="118" fillId="41" borderId="2" xfId="12" applyNumberFormat="1" applyFont="1" applyBorder="1" applyAlignment="1">
      <alignment horizontal="right"/>
    </xf>
    <xf numFmtId="166" fontId="31" fillId="0" borderId="1" xfId="4" applyNumberFormat="1" applyFont="1" applyFill="1" applyBorder="1" applyAlignment="1">
      <alignment horizontal="center" vertical="center"/>
    </xf>
    <xf numFmtId="2" fontId="76" fillId="28" borderId="1" xfId="4" applyNumberFormat="1" applyFont="1" applyFill="1" applyBorder="1" applyAlignment="1">
      <alignment horizontal="center" vertical="center"/>
    </xf>
    <xf numFmtId="0" fontId="0" fillId="0" borderId="0" xfId="0" applyFont="1"/>
    <xf numFmtId="166" fontId="27" fillId="42" borderId="13" xfId="13" applyNumberFormat="1" applyBorder="1" applyAlignment="1">
      <alignment horizontal="center" vertical="center"/>
    </xf>
    <xf numFmtId="2" fontId="27" fillId="42" borderId="13" xfId="13" applyNumberFormat="1" applyBorder="1" applyAlignment="1">
      <alignment horizontal="center" vertical="center"/>
    </xf>
    <xf numFmtId="0" fontId="0" fillId="42" borderId="13" xfId="13" applyFon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1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2" fontId="24" fillId="0" borderId="1" xfId="0" applyNumberFormat="1" applyFont="1" applyBorder="1" applyAlignment="1">
      <alignment horizontal="center" vertical="center"/>
    </xf>
    <xf numFmtId="166" fontId="103" fillId="0" borderId="1" xfId="0" applyNumberFormat="1" applyFont="1" applyBorder="1" applyAlignment="1">
      <alignment horizontal="center" vertical="center"/>
    </xf>
    <xf numFmtId="167" fontId="2" fillId="0" borderId="1" xfId="0" applyNumberFormat="1" applyFont="1" applyFill="1" applyBorder="1" applyAlignment="1">
      <alignment horizontal="right"/>
    </xf>
    <xf numFmtId="0" fontId="28" fillId="0" borderId="5" xfId="0" applyFont="1" applyFill="1" applyBorder="1" applyAlignment="1">
      <alignment horizontal="left"/>
    </xf>
    <xf numFmtId="0" fontId="123" fillId="0" borderId="1" xfId="16" applyBorder="1"/>
    <xf numFmtId="0" fontId="90" fillId="0" borderId="0" xfId="15"/>
    <xf numFmtId="0" fontId="0" fillId="37" borderId="1" xfId="0" applyFill="1" applyBorder="1" applyAlignment="1">
      <alignment horizontal="left"/>
    </xf>
    <xf numFmtId="0" fontId="45" fillId="37" borderId="1" xfId="0" quotePrefix="1" applyFont="1" applyFill="1" applyBorder="1"/>
    <xf numFmtId="0" fontId="51" fillId="37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11" fontId="0" fillId="35" borderId="1" xfId="0" applyNumberFormat="1" applyFill="1" applyBorder="1"/>
    <xf numFmtId="0" fontId="45" fillId="35" borderId="1" xfId="0" quotePrefix="1" applyFont="1" applyFill="1" applyBorder="1"/>
    <xf numFmtId="0" fontId="51" fillId="35" borderId="1" xfId="0" applyFont="1" applyFill="1" applyBorder="1" applyAlignment="1">
      <alignment horizontal="left"/>
    </xf>
    <xf numFmtId="11" fontId="26" fillId="37" borderId="1" xfId="0" applyNumberFormat="1" applyFont="1" applyFill="1" applyBorder="1" applyAlignment="1">
      <alignment horizontal="right"/>
    </xf>
    <xf numFmtId="2" fontId="95" fillId="0" borderId="0" xfId="0" applyNumberFormat="1" applyFont="1" applyFill="1" applyAlignment="1">
      <alignment horizontal="center"/>
    </xf>
    <xf numFmtId="164" fontId="95" fillId="0" borderId="0" xfId="0" applyNumberFormat="1" applyFont="1" applyFill="1" applyAlignment="1">
      <alignment horizontal="center"/>
    </xf>
    <xf numFmtId="0" fontId="95" fillId="0" borderId="0" xfId="0" applyFont="1" applyFill="1" applyAlignment="1">
      <alignment horizontal="center"/>
    </xf>
    <xf numFmtId="11" fontId="0" fillId="37" borderId="0" xfId="0" applyNumberFormat="1" applyFill="1" applyAlignment="1">
      <alignment horizontal="center"/>
    </xf>
    <xf numFmtId="166" fontId="95" fillId="0" borderId="0" xfId="0" applyNumberFormat="1" applyFont="1" applyFill="1" applyAlignment="1">
      <alignment horizontal="center"/>
    </xf>
    <xf numFmtId="11" fontId="27" fillId="44" borderId="1" xfId="17" applyNumberFormat="1" applyBorder="1" applyAlignment="1">
      <alignment horizontal="right"/>
    </xf>
    <xf numFmtId="167" fontId="27" fillId="44" borderId="1" xfId="17" applyNumberFormat="1" applyBorder="1" applyAlignment="1">
      <alignment horizontal="right"/>
    </xf>
    <xf numFmtId="167" fontId="27" fillId="0" borderId="1" xfId="17" applyNumberFormat="1" applyFill="1" applyBorder="1" applyAlignment="1">
      <alignment horizontal="right"/>
    </xf>
    <xf numFmtId="0" fontId="124" fillId="15" borderId="1" xfId="0" applyFont="1" applyFill="1" applyBorder="1" applyAlignment="1">
      <alignment horizontal="left"/>
    </xf>
    <xf numFmtId="167" fontId="125" fillId="15" borderId="1" xfId="0" applyNumberFormat="1" applyFont="1" applyFill="1" applyBorder="1" applyAlignment="1">
      <alignment horizontal="right"/>
    </xf>
    <xf numFmtId="0" fontId="126" fillId="0" borderId="1" xfId="0" applyFont="1" applyBorder="1"/>
    <xf numFmtId="0" fontId="125" fillId="0" borderId="1" xfId="0" applyFont="1" applyBorder="1"/>
    <xf numFmtId="14" fontId="0" fillId="0" borderId="0" xfId="0" applyNumberFormat="1" applyAlignment="1">
      <alignment horizontal="left"/>
    </xf>
    <xf numFmtId="0" fontId="28" fillId="0" borderId="1" xfId="0" applyFont="1" applyBorder="1" applyAlignment="1">
      <alignment horizontal="left"/>
    </xf>
    <xf numFmtId="0" fontId="120" fillId="41" borderId="12" xfId="12" applyFont="1" applyBorder="1" applyAlignment="1">
      <alignment horizontal="center" vertical="center" wrapText="1"/>
    </xf>
    <xf numFmtId="0" fontId="120" fillId="41" borderId="10" xfId="12" applyFont="1" applyBorder="1" applyAlignment="1">
      <alignment horizontal="center" vertical="center"/>
    </xf>
    <xf numFmtId="0" fontId="120" fillId="41" borderId="7" xfId="12" applyFont="1" applyBorder="1" applyAlignment="1">
      <alignment horizontal="center" vertical="center"/>
    </xf>
    <xf numFmtId="0" fontId="119" fillId="41" borderId="16" xfId="12" applyFont="1" applyBorder="1" applyAlignment="1">
      <alignment horizontal="left" vertical="center" wrapText="1"/>
    </xf>
    <xf numFmtId="0" fontId="119" fillId="41" borderId="11" xfId="12" applyFont="1" applyBorder="1" applyAlignment="1">
      <alignment horizontal="left" vertical="center"/>
    </xf>
    <xf numFmtId="0" fontId="119" fillId="41" borderId="8" xfId="12" applyFont="1" applyBorder="1" applyAlignment="1">
      <alignment horizontal="left" vertical="center"/>
    </xf>
    <xf numFmtId="0" fontId="43" fillId="10" borderId="1" xfId="0" applyFont="1" applyFill="1" applyBorder="1" applyAlignment="1">
      <alignment horizontal="left"/>
    </xf>
    <xf numFmtId="0" fontId="54" fillId="43" borderId="0" xfId="14" applyFont="1" applyAlignment="1">
      <alignment horizontal="center"/>
    </xf>
    <xf numFmtId="0" fontId="86" fillId="0" borderId="0" xfId="0" applyFont="1" applyBorder="1" applyAlignment="1">
      <alignment horizontal="center"/>
    </xf>
    <xf numFmtId="0" fontId="86" fillId="0" borderId="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33" fillId="0" borderId="2" xfId="2" applyFont="1" applyBorder="1" applyAlignment="1">
      <alignment horizontal="center" vertical="center"/>
    </xf>
    <xf numFmtId="0" fontId="33" fillId="0" borderId="4" xfId="2" applyFont="1" applyBorder="1" applyAlignment="1">
      <alignment horizontal="center" vertical="center"/>
    </xf>
    <xf numFmtId="0" fontId="33" fillId="0" borderId="5" xfId="2" applyFont="1" applyBorder="1" applyAlignment="1">
      <alignment horizontal="center" vertical="center"/>
    </xf>
    <xf numFmtId="164" fontId="33" fillId="0" borderId="4" xfId="2" applyNumberFormat="1" applyFont="1" applyBorder="1" applyAlignment="1">
      <alignment horizontal="center" vertical="center"/>
    </xf>
    <xf numFmtId="164" fontId="33" fillId="0" borderId="5" xfId="2" applyNumberFormat="1" applyFont="1" applyBorder="1" applyAlignment="1">
      <alignment horizontal="center" vertical="center"/>
    </xf>
  </cellXfs>
  <cellStyles count="18">
    <cellStyle name="20% - Accent1" xfId="17" builtinId="30"/>
    <cellStyle name="40% - Accent5" xfId="13" builtinId="47"/>
    <cellStyle name="Accent1" xfId="14" builtinId="29"/>
    <cellStyle name="Accent5" xfId="12" builtinId="45"/>
    <cellStyle name="Bad 2" xfId="3"/>
    <cellStyle name="Calculation" xfId="6" builtinId="22"/>
    <cellStyle name="Comma" xfId="9" builtinId="3"/>
    <cellStyle name="Explanatory Text" xfId="16" builtinId="53"/>
    <cellStyle name="Followed Hyperlink" xfId="11" builtinId="9" hidden="1"/>
    <cellStyle name="Good" xfId="7" builtinId="26"/>
    <cellStyle name="Hyperlink" xfId="10" builtinId="8"/>
    <cellStyle name="Input" xfId="4" builtinId="20"/>
    <cellStyle name="Neutral" xfId="8" builtinId="28"/>
    <cellStyle name="Normal" xfId="0" builtinId="0"/>
    <cellStyle name="Normal 2" xfId="2"/>
    <cellStyle name="Note" xfId="5" builtinId="10"/>
    <cellStyle name="Percent" xfId="1" builtinId="5"/>
    <cellStyle name="Warning Text" xfId="15" builtinId="11"/>
  </cellStyles>
  <dxfs count="24"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5" tint="0.79998168889431442"/>
      </font>
    </dxf>
  </dxfs>
  <tableStyles count="0" defaultTableStyle="TableStyleMedium2" defaultPivotStyle="PivotStyleLight16"/>
  <colors>
    <mruColors>
      <color rgb="FF009999"/>
      <color rgb="FFE8F6DE"/>
      <color rgb="FF3C5B62"/>
      <color rgb="FFC13F3F"/>
      <color rgb="FF5C4860"/>
      <color rgb="FF585BC4"/>
      <color rgb="FF3366CC"/>
      <color rgb="FF3333CC"/>
      <color rgb="FF006666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Phase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4487737251201"/>
          <c:y val="0.17474293617011799"/>
          <c:w val="0.75398153660552802"/>
          <c:h val="0.61605878246082402"/>
        </c:manualLayout>
      </c:layout>
      <c:scatterChart>
        <c:scatterStyle val="smoothMarker"/>
        <c:varyColors val="0"/>
        <c:ser>
          <c:idx val="0"/>
          <c:order val="0"/>
          <c:tx>
            <c:v>Lewis (Cassini)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 Prime'!$AD$25:$AD$43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Prime'!$AE$25:$AE$43</c:f>
              <c:numCache>
                <c:formatCode>0.0000</c:formatCode>
                <c:ptCount val="19"/>
                <c:pt idx="0">
                  <c:v>0.37318772560000002</c:v>
                </c:pt>
                <c:pt idx="1">
                  <c:v>0.35652759627500008</c:v>
                </c:pt>
                <c:pt idx="2">
                  <c:v>0.33925137920000004</c:v>
                </c:pt>
                <c:pt idx="3">
                  <c:v>0.32151695312500006</c:v>
                </c:pt>
                <c:pt idx="4">
                  <c:v>0.30347604080000001</c:v>
                </c:pt>
                <c:pt idx="5">
                  <c:v>0.28527377997499997</c:v>
                </c:pt>
                <c:pt idx="6">
                  <c:v>0.26704829440000005</c:v>
                </c:pt>
                <c:pt idx="7">
                  <c:v>0.248930264825</c:v>
                </c:pt>
                <c:pt idx="8">
                  <c:v>0.23104250000000001</c:v>
                </c:pt>
                <c:pt idx="9">
                  <c:v>0.21349950767500003</c:v>
                </c:pt>
                <c:pt idx="10">
                  <c:v>0.19640706560000004</c:v>
                </c:pt>
                <c:pt idx="11">
                  <c:v>0.17986179252500001</c:v>
                </c:pt>
                <c:pt idx="12">
                  <c:v>0.16395071920000001</c:v>
                </c:pt>
                <c:pt idx="13">
                  <c:v>0.14875085937499999</c:v>
                </c:pt>
                <c:pt idx="14">
                  <c:v>0.13432878079999999</c:v>
                </c:pt>
                <c:pt idx="15">
                  <c:v>0.12074017622499998</c:v>
                </c:pt>
                <c:pt idx="16">
                  <c:v>0.10802943439999996</c:v>
                </c:pt>
                <c:pt idx="17">
                  <c:v>9.6229211075000015E-2</c:v>
                </c:pt>
                <c:pt idx="18">
                  <c:v>8.5359999999999978E-2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4-4ED2-B0F4-86963525978C}"/>
            </c:ext>
          </c:extLst>
        </c:ser>
        <c:ser>
          <c:idx val="1"/>
          <c:order val="1"/>
          <c:tx>
            <c:v>Traub etal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 Prime'!$AF$25:$AF$43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Prime'!$AG$25:$AG$43</c:f>
              <c:numCache>
                <c:formatCode>0.0000</c:formatCode>
                <c:ptCount val="19"/>
                <c:pt idx="0">
                  <c:v>0.98537014284737978</c:v>
                </c:pt>
                <c:pt idx="1">
                  <c:v>0.96781666822042667</c:v>
                </c:pt>
                <c:pt idx="2">
                  <c:v>0.94415072248203169</c:v>
                </c:pt>
                <c:pt idx="3">
                  <c:v>0.91495527629765538</c:v>
                </c:pt>
                <c:pt idx="4">
                  <c:v>0.88084277957892765</c:v>
                </c:pt>
                <c:pt idx="5">
                  <c:v>0.84244753029429353</c:v>
                </c:pt>
                <c:pt idx="6">
                  <c:v>0.80041799552776727</c:v>
                </c:pt>
                <c:pt idx="7">
                  <c:v>0.75540916492918719</c:v>
                </c:pt>
                <c:pt idx="8">
                  <c:v>0.70807501538564999</c:v>
                </c:pt>
                <c:pt idx="9">
                  <c:v>0.65906116367307499</c:v>
                </c:pt>
                <c:pt idx="10">
                  <c:v>0.60899778104422952</c:v>
                </c:pt>
                <c:pt idx="11">
                  <c:v>0.55849284020678835</c:v>
                </c:pt>
                <c:pt idx="12">
                  <c:v>0.50812576098024143</c:v>
                </c:pt>
                <c:pt idx="13">
                  <c:v>0.45844151613786105</c:v>
                </c:pt>
                <c:pt idx="14">
                  <c:v>0.40994525358919193</c:v>
                </c:pt>
                <c:pt idx="15">
                  <c:v>0.36309748519440987</c:v>
                </c:pt>
                <c:pt idx="16">
                  <c:v>0.31830988618379069</c:v>
                </c:pt>
                <c:pt idx="17">
                  <c:v>0.27594174244675179</c:v>
                </c:pt>
                <c:pt idx="18">
                  <c:v>0.23629707592226157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4-4ED2-B0F4-869635259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09664"/>
        <c:axId val="170212352"/>
      </c:scatterChart>
      <c:valAx>
        <c:axId val="170209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12352"/>
        <c:crosses val="autoZero"/>
        <c:crossBetween val="midCat"/>
      </c:valAx>
      <c:valAx>
        <c:axId val="17021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Albedo at Phase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169423408645896"/>
          <c:y val="0.19927556930948301"/>
          <c:w val="0.24318632097182399"/>
          <c:h val="0.1590082333135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HLC Contrast vs. Working Angle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Coronagraph!$C$9:$C$31</c:f>
              <c:numCache>
                <c:formatCode>0.0</c:formatCode>
                <c:ptCount val="23"/>
                <c:pt idx="0">
                  <c:v>2.7</c:v>
                </c:pt>
                <c:pt idx="1">
                  <c:v>3</c:v>
                </c:pt>
                <c:pt idx="2">
                  <c:v>3.3</c:v>
                </c:pt>
                <c:pt idx="3">
                  <c:v>3.5999999999999996</c:v>
                </c:pt>
                <c:pt idx="4">
                  <c:v>3.8999999999999995</c:v>
                </c:pt>
                <c:pt idx="5">
                  <c:v>4.1999999999999993</c:v>
                </c:pt>
                <c:pt idx="6">
                  <c:v>4.4999999999999991</c:v>
                </c:pt>
                <c:pt idx="7">
                  <c:v>4.7999999999999989</c:v>
                </c:pt>
                <c:pt idx="8">
                  <c:v>5.0999999999999988</c:v>
                </c:pt>
                <c:pt idx="9">
                  <c:v>5.3999999999999986</c:v>
                </c:pt>
                <c:pt idx="10">
                  <c:v>5.6999999999999984</c:v>
                </c:pt>
                <c:pt idx="11">
                  <c:v>5.9999999999999982</c:v>
                </c:pt>
                <c:pt idx="12">
                  <c:v>6.299999999999998</c:v>
                </c:pt>
                <c:pt idx="13">
                  <c:v>6.5999999999999979</c:v>
                </c:pt>
                <c:pt idx="14">
                  <c:v>6.8999999999999977</c:v>
                </c:pt>
                <c:pt idx="15">
                  <c:v>7.1999999999999975</c:v>
                </c:pt>
                <c:pt idx="16">
                  <c:v>7.4999999999999973</c:v>
                </c:pt>
                <c:pt idx="17">
                  <c:v>7.7999999999999972</c:v>
                </c:pt>
                <c:pt idx="18">
                  <c:v>8.0999999999999979</c:v>
                </c:pt>
                <c:pt idx="19">
                  <c:v>8.3999999999999986</c:v>
                </c:pt>
                <c:pt idx="20">
                  <c:v>8.6999999999999993</c:v>
                </c:pt>
                <c:pt idx="21">
                  <c:v>9</c:v>
                </c:pt>
                <c:pt idx="22">
                  <c:v>9.3000000000000007</c:v>
                </c:pt>
              </c:numCache>
            </c:numRef>
          </c:xVal>
          <c:yVal>
            <c:numRef>
              <c:f>Coronagraph!$F$9:$F$31</c:f>
              <c:numCache>
                <c:formatCode>0.00E+00</c:formatCode>
                <c:ptCount val="23"/>
                <c:pt idx="0">
                  <c:v>9.2502039000000006E-9</c:v>
                </c:pt>
                <c:pt idx="1">
                  <c:v>2.7798348000000002E-9</c:v>
                </c:pt>
                <c:pt idx="2">
                  <c:v>8.8589079999999997E-10</c:v>
                </c:pt>
                <c:pt idx="3">
                  <c:v>6.3911259000000004E-10</c:v>
                </c:pt>
                <c:pt idx="4">
                  <c:v>8.2759617000000002E-10</c:v>
                </c:pt>
                <c:pt idx="5">
                  <c:v>8.8488062000000002E-10</c:v>
                </c:pt>
                <c:pt idx="6">
                  <c:v>7.3746844000000002E-10</c:v>
                </c:pt>
                <c:pt idx="7">
                  <c:v>5.6289506000000001E-10</c:v>
                </c:pt>
                <c:pt idx="8">
                  <c:v>5.2406002000000004E-10</c:v>
                </c:pt>
                <c:pt idx="9">
                  <c:v>6.2135042999999998E-10</c:v>
                </c:pt>
                <c:pt idx="10">
                  <c:v>7.1478920999999997E-10</c:v>
                </c:pt>
                <c:pt idx="11">
                  <c:v>8.0231072E-10</c:v>
                </c:pt>
                <c:pt idx="12">
                  <c:v>8.8073717999999995E-10</c:v>
                </c:pt>
                <c:pt idx="13">
                  <c:v>9.0166087000000002E-10</c:v>
                </c:pt>
                <c:pt idx="14">
                  <c:v>8.2665285000000001E-10</c:v>
                </c:pt>
                <c:pt idx="15">
                  <c:v>7.9334459999999999E-10</c:v>
                </c:pt>
                <c:pt idx="16">
                  <c:v>8.5726722E-10</c:v>
                </c:pt>
                <c:pt idx="17">
                  <c:v>8.8959002000000001E-10</c:v>
                </c:pt>
                <c:pt idx="18">
                  <c:v>8.6787230999999997E-10</c:v>
                </c:pt>
                <c:pt idx="19">
                  <c:v>9.2232331000000004E-10</c:v>
                </c:pt>
                <c:pt idx="20">
                  <c:v>1.3854123E-9</c:v>
                </c:pt>
                <c:pt idx="21">
                  <c:v>1.2391286E-9</c:v>
                </c:pt>
                <c:pt idx="22">
                  <c:v>8.5120391999999993E-12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5B-41E8-B0BD-B8C2B339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1152"/>
        <c:axId val="22563072"/>
      </c:scatterChart>
      <c:valAx>
        <c:axId val="22561152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3072"/>
        <c:crosses val="autoZero"/>
        <c:crossBetween val="midCat"/>
      </c:valAx>
      <c:valAx>
        <c:axId val="2256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6115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SPC Contrast vs. Working Angle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Coronagraph!$P$9:$P$41</c:f>
              <c:numCache>
                <c:formatCode>0.00</c:formatCode>
                <c:ptCount val="33"/>
                <c:pt idx="0">
                  <c:v>2.6</c:v>
                </c:pt>
                <c:pt idx="1">
                  <c:v>2.8000000000000003</c:v>
                </c:pt>
                <c:pt idx="2">
                  <c:v>3.0000000000000004</c:v>
                </c:pt>
                <c:pt idx="3">
                  <c:v>3.2000000000000006</c:v>
                </c:pt>
                <c:pt idx="4">
                  <c:v>3.4000000000000008</c:v>
                </c:pt>
                <c:pt idx="5">
                  <c:v>3.600000000000001</c:v>
                </c:pt>
                <c:pt idx="6">
                  <c:v>3.8000000000000012</c:v>
                </c:pt>
                <c:pt idx="7">
                  <c:v>4.0000000000000009</c:v>
                </c:pt>
                <c:pt idx="8">
                  <c:v>4.2000000000000011</c:v>
                </c:pt>
                <c:pt idx="9">
                  <c:v>4.4000000000000012</c:v>
                </c:pt>
                <c:pt idx="10">
                  <c:v>4.6000000000000014</c:v>
                </c:pt>
                <c:pt idx="11">
                  <c:v>4.8000000000000016</c:v>
                </c:pt>
                <c:pt idx="12">
                  <c:v>5.0000000000000018</c:v>
                </c:pt>
                <c:pt idx="13">
                  <c:v>5.200000000000002</c:v>
                </c:pt>
                <c:pt idx="14">
                  <c:v>5.4000000000000021</c:v>
                </c:pt>
                <c:pt idx="15">
                  <c:v>5.6000000000000023</c:v>
                </c:pt>
                <c:pt idx="16">
                  <c:v>5.8000000000000025</c:v>
                </c:pt>
                <c:pt idx="17">
                  <c:v>6.0000000000000027</c:v>
                </c:pt>
                <c:pt idx="18">
                  <c:v>6.2000000000000028</c:v>
                </c:pt>
                <c:pt idx="19">
                  <c:v>6.400000000000003</c:v>
                </c:pt>
                <c:pt idx="20">
                  <c:v>6.6000000000000032</c:v>
                </c:pt>
                <c:pt idx="21">
                  <c:v>6.8000000000000034</c:v>
                </c:pt>
                <c:pt idx="22">
                  <c:v>7.0000000000000036</c:v>
                </c:pt>
                <c:pt idx="23">
                  <c:v>7.2000000000000037</c:v>
                </c:pt>
                <c:pt idx="24">
                  <c:v>7.4000000000000039</c:v>
                </c:pt>
                <c:pt idx="25">
                  <c:v>7.6000000000000041</c:v>
                </c:pt>
                <c:pt idx="26">
                  <c:v>7.8000000000000043</c:v>
                </c:pt>
                <c:pt idx="27">
                  <c:v>8.0000000000000036</c:v>
                </c:pt>
                <c:pt idx="28">
                  <c:v>8.2000000000000028</c:v>
                </c:pt>
                <c:pt idx="29">
                  <c:v>8.4000000000000021</c:v>
                </c:pt>
                <c:pt idx="30">
                  <c:v>8.6000000000000014</c:v>
                </c:pt>
                <c:pt idx="31">
                  <c:v>8.8000000000000007</c:v>
                </c:pt>
                <c:pt idx="32">
                  <c:v>9</c:v>
                </c:pt>
              </c:numCache>
            </c:numRef>
          </c:xVal>
          <c:yVal>
            <c:numRef>
              <c:f>Coronagraph!$S$9:$S$41</c:f>
              <c:numCache>
                <c:formatCode>0.00E+00</c:formatCode>
                <c:ptCount val="33"/>
                <c:pt idx="0">
                  <c:v>1.3656531999999999E-8</c:v>
                </c:pt>
                <c:pt idx="1">
                  <c:v>8.2937252999999998E-9</c:v>
                </c:pt>
                <c:pt idx="2">
                  <c:v>5.3207487000000003E-9</c:v>
                </c:pt>
                <c:pt idx="3">
                  <c:v>3.3664205999999998E-9</c:v>
                </c:pt>
                <c:pt idx="4">
                  <c:v>3.3282817000000001E-9</c:v>
                </c:pt>
                <c:pt idx="5">
                  <c:v>2.2051541E-9</c:v>
                </c:pt>
                <c:pt idx="6">
                  <c:v>1.9867921000000002E-9</c:v>
                </c:pt>
                <c:pt idx="7">
                  <c:v>1.6954474E-9</c:v>
                </c:pt>
                <c:pt idx="8">
                  <c:v>1.3700878999999999E-9</c:v>
                </c:pt>
                <c:pt idx="9">
                  <c:v>1.0938889999999999E-9</c:v>
                </c:pt>
                <c:pt idx="10">
                  <c:v>1.1552999999999999E-9</c:v>
                </c:pt>
                <c:pt idx="11">
                  <c:v>1.4692607E-9</c:v>
                </c:pt>
                <c:pt idx="12">
                  <c:v>1.8515626E-9</c:v>
                </c:pt>
                <c:pt idx="13">
                  <c:v>2.3703670999999999E-9</c:v>
                </c:pt>
                <c:pt idx="14">
                  <c:v>2.2222902999999999E-9</c:v>
                </c:pt>
                <c:pt idx="15">
                  <c:v>2.3097161000000002E-9</c:v>
                </c:pt>
                <c:pt idx="16">
                  <c:v>2.4016781000000001E-9</c:v>
                </c:pt>
                <c:pt idx="17">
                  <c:v>2.6987635000000002E-9</c:v>
                </c:pt>
                <c:pt idx="18">
                  <c:v>3.0374616000000001E-9</c:v>
                </c:pt>
                <c:pt idx="19">
                  <c:v>2.6770230000000001E-9</c:v>
                </c:pt>
                <c:pt idx="20">
                  <c:v>2.6305677E-9</c:v>
                </c:pt>
                <c:pt idx="21">
                  <c:v>2.5476428000000002E-9</c:v>
                </c:pt>
                <c:pt idx="22">
                  <c:v>2.8068757E-9</c:v>
                </c:pt>
                <c:pt idx="23">
                  <c:v>3.1685701E-9</c:v>
                </c:pt>
                <c:pt idx="24">
                  <c:v>3.3123959999999998E-9</c:v>
                </c:pt>
                <c:pt idx="25">
                  <c:v>3.0853417000000001E-9</c:v>
                </c:pt>
                <c:pt idx="26">
                  <c:v>2.9139084999999999E-9</c:v>
                </c:pt>
                <c:pt idx="27">
                  <c:v>2.6977739999999999E-9</c:v>
                </c:pt>
                <c:pt idx="28">
                  <c:v>3.1020396000000001E-9</c:v>
                </c:pt>
                <c:pt idx="29">
                  <c:v>4.6088999999999997E-9</c:v>
                </c:pt>
                <c:pt idx="30">
                  <c:v>8.3426315000000007E-9</c:v>
                </c:pt>
                <c:pt idx="31">
                  <c:v>1.5453628000000001E-8</c:v>
                </c:pt>
                <c:pt idx="32">
                  <c:v>3.0038766E-8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F-4EF5-A1B4-FEFCF1968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208"/>
        <c:axId val="22576128"/>
      </c:scatterChart>
      <c:valAx>
        <c:axId val="22574208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76128"/>
        <c:crosses val="autoZero"/>
        <c:crossBetween val="midCat"/>
      </c:valAx>
      <c:valAx>
        <c:axId val="2257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74208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Stellar Sample Spectra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5267219771764297E-2"/>
          <c:y val="0.130140350877193"/>
          <c:w val="0.72368169625918399"/>
          <c:h val="0.729251277800802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Spectra!$B$3:$B$803</c:f>
              <c:numCache>
                <c:formatCode>0.00E+00</c:formatCode>
                <c:ptCount val="801"/>
                <c:pt idx="0">
                  <c:v>7.9457711097600002E-19</c:v>
                </c:pt>
                <c:pt idx="1">
                  <c:v>7.9141146511553785E-19</c:v>
                </c:pt>
                <c:pt idx="2">
                  <c:v>7.8827094342857128E-19</c:v>
                </c:pt>
                <c:pt idx="3">
                  <c:v>7.85155248E-19</c:v>
                </c:pt>
                <c:pt idx="4">
                  <c:v>7.8206408560629913E-19</c:v>
                </c:pt>
                <c:pt idx="5">
                  <c:v>7.7899716762352945E-19</c:v>
                </c:pt>
                <c:pt idx="6">
                  <c:v>7.7595420993749993E-19</c:v>
                </c:pt>
                <c:pt idx="7">
                  <c:v>7.7293493285603116E-19</c:v>
                </c:pt>
                <c:pt idx="8">
                  <c:v>7.6993906102325579E-19</c:v>
                </c:pt>
                <c:pt idx="9">
                  <c:v>7.6696632333590724E-19</c:v>
                </c:pt>
                <c:pt idx="10">
                  <c:v>7.6401645286153849E-19</c:v>
                </c:pt>
                <c:pt idx="11">
                  <c:v>7.6108918675862061E-19</c:v>
                </c:pt>
                <c:pt idx="12">
                  <c:v>7.5818426619847332E-19</c:v>
                </c:pt>
                <c:pt idx="13">
                  <c:v>7.5530143628897333E-19</c:v>
                </c:pt>
                <c:pt idx="14">
                  <c:v>7.5244044599999988E-19</c:v>
                </c:pt>
                <c:pt idx="15">
                  <c:v>7.4960104809056598E-19</c:v>
                </c:pt>
                <c:pt idx="16">
                  <c:v>7.467829990375939E-19</c:v>
                </c:pt>
                <c:pt idx="17">
                  <c:v>7.439860589662921E-19</c:v>
                </c:pt>
                <c:pt idx="18">
                  <c:v>7.4120999158208953E-19</c:v>
                </c:pt>
                <c:pt idx="19">
                  <c:v>7.3845456410408923E-19</c:v>
                </c:pt>
                <c:pt idx="20">
                  <c:v>7.3571954719999993E-19</c:v>
                </c:pt>
                <c:pt idx="21">
                  <c:v>7.3300471492250912E-19</c:v>
                </c:pt>
                <c:pt idx="22">
                  <c:v>7.3030984464705882E-19</c:v>
                </c:pt>
                <c:pt idx="23">
                  <c:v>7.2763471701098891E-19</c:v>
                </c:pt>
                <c:pt idx="24">
                  <c:v>7.2497911585401463E-19</c:v>
                </c:pt>
                <c:pt idx="25">
                  <c:v>7.2234282815999994E-19</c:v>
                </c:pt>
                <c:pt idx="26">
                  <c:v>7.1972564399999986E-19</c:v>
                </c:pt>
                <c:pt idx="27">
                  <c:v>7.171273564765343E-19</c:v>
                </c:pt>
                <c:pt idx="28">
                  <c:v>7.1454776166906463E-19</c:v>
                </c:pt>
                <c:pt idx="29">
                  <c:v>7.1198665858064511E-19</c:v>
                </c:pt>
                <c:pt idx="30">
                  <c:v>7.0944384908571426E-19</c:v>
                </c:pt>
                <c:pt idx="31">
                  <c:v>7.0691913787900359E-19</c:v>
                </c:pt>
                <c:pt idx="32">
                  <c:v>7.044123324255319E-19</c:v>
                </c:pt>
                <c:pt idx="33">
                  <c:v>7.0192324291166069E-19</c:v>
                </c:pt>
                <c:pt idx="34">
                  <c:v>6.9945168219718311E-19</c:v>
                </c:pt>
                <c:pt idx="35">
                  <c:v>6.9699746576842102E-19</c:v>
                </c:pt>
                <c:pt idx="36">
                  <c:v>6.9456041169230773E-19</c:v>
                </c:pt>
                <c:pt idx="37">
                  <c:v>6.9214034057142852E-19</c:v>
                </c:pt>
                <c:pt idx="38">
                  <c:v>6.8973707550000005E-19</c:v>
                </c:pt>
                <c:pt idx="39">
                  <c:v>6.8735044202076119E-19</c:v>
                </c:pt>
                <c:pt idx="40">
                  <c:v>6.849802680827585E-19</c:v>
                </c:pt>
                <c:pt idx="41">
                  <c:v>6.8262638400000001E-19</c:v>
                </c:pt>
                <c:pt idx="42">
                  <c:v>6.8028862241095882E-19</c:v>
                </c:pt>
                <c:pt idx="43">
                  <c:v>6.7796681823890791E-19</c:v>
                </c:pt>
                <c:pt idx="44">
                  <c:v>6.7566080865306121E-19</c:v>
                </c:pt>
                <c:pt idx="45">
                  <c:v>6.7337043303050834E-19</c:v>
                </c:pt>
                <c:pt idx="46">
                  <c:v>6.7109553291891888E-19</c:v>
                </c:pt>
                <c:pt idx="47">
                  <c:v>6.6883595199999995E-19</c:v>
                </c:pt>
                <c:pt idx="48">
                  <c:v>6.6659153605369128E-19</c:v>
                </c:pt>
                <c:pt idx="49">
                  <c:v>6.6436213292307685E-19</c:v>
                </c:pt>
                <c:pt idx="50">
                  <c:v>6.6214759248000005E-19</c:v>
                </c:pt>
                <c:pt idx="51">
                  <c:v>6.5994776659136208E-19</c:v>
                </c:pt>
                <c:pt idx="52">
                  <c:v>6.5776250908609267E-19</c:v>
                </c:pt>
                <c:pt idx="53">
                  <c:v>6.5559167572277229E-19</c:v>
                </c:pt>
                <c:pt idx="54">
                  <c:v>6.5343512415789466E-19</c:v>
                </c:pt>
                <c:pt idx="55">
                  <c:v>6.5129271391475411E-19</c:v>
                </c:pt>
                <c:pt idx="56">
                  <c:v>6.491643063529411E-19</c:v>
                </c:pt>
                <c:pt idx="57">
                  <c:v>6.4704976463843642E-19</c:v>
                </c:pt>
                <c:pt idx="58">
                  <c:v>6.4494895371428568E-19</c:v>
                </c:pt>
                <c:pt idx="59">
                  <c:v>6.428617402718446E-19</c:v>
                </c:pt>
                <c:pt idx="60">
                  <c:v>6.4078799272258065E-19</c:v>
                </c:pt>
                <c:pt idx="61">
                  <c:v>6.38727581170418E-19</c:v>
                </c:pt>
                <c:pt idx="62">
                  <c:v>6.3668037738461539E-19</c:v>
                </c:pt>
                <c:pt idx="63">
                  <c:v>6.3464625477316288E-19</c:v>
                </c:pt>
                <c:pt idx="64">
                  <c:v>6.3262508835668783E-19</c:v>
                </c:pt>
                <c:pt idx="65">
                  <c:v>6.3061675474285714E-19</c:v>
                </c:pt>
                <c:pt idx="66">
                  <c:v>6.2862113210126574E-19</c:v>
                </c:pt>
                <c:pt idx="67">
                  <c:v>6.2663810013880126E-19</c:v>
                </c:pt>
                <c:pt idx="68">
                  <c:v>6.2466754007547165E-19</c:v>
                </c:pt>
                <c:pt idx="69">
                  <c:v>6.2270933462068953E-19</c:v>
                </c:pt>
                <c:pt idx="70">
                  <c:v>6.2076336794999994E-19</c:v>
                </c:pt>
                <c:pt idx="71">
                  <c:v>6.1882952568224295E-19</c:v>
                </c:pt>
                <c:pt idx="72">
                  <c:v>6.1690769485714288E-19</c:v>
                </c:pt>
                <c:pt idx="73">
                  <c:v>6.1499776391331268E-19</c:v>
                </c:pt>
                <c:pt idx="74">
                  <c:v>6.1309962266666666E-19</c:v>
                </c:pt>
                <c:pt idx="75">
                  <c:v>6.1121316228923073E-19</c:v>
                </c:pt>
                <c:pt idx="76">
                  <c:v>6.0933827528834351E-19</c:v>
                </c:pt>
                <c:pt idx="77">
                  <c:v>6.0747485548623849E-19</c:v>
                </c:pt>
                <c:pt idx="78">
                  <c:v>6.0562279799999991E-19</c:v>
                </c:pt>
                <c:pt idx="79">
                  <c:v>6.0378199922188448E-19</c:v>
                </c:pt>
                <c:pt idx="80">
                  <c:v>6.0195235679999996E-19</c:v>
                </c:pt>
                <c:pt idx="81">
                  <c:v>6.0013376961933537E-19</c:v>
                </c:pt>
                <c:pt idx="82">
                  <c:v>5.9832613778313254E-19</c:v>
                </c:pt>
                <c:pt idx="83">
                  <c:v>5.9652936259459457E-19</c:v>
                </c:pt>
                <c:pt idx="84">
                  <c:v>5.9474334653892218E-19</c:v>
                </c:pt>
                <c:pt idx="85">
                  <c:v>5.9296799326567161E-19</c:v>
                </c:pt>
                <c:pt idx="86">
                  <c:v>5.9120320757142853E-19</c:v>
                </c:pt>
                <c:pt idx="87">
                  <c:v>5.8944889538278927E-19</c:v>
                </c:pt>
                <c:pt idx="88">
                  <c:v>5.877049637396449E-19</c:v>
                </c:pt>
                <c:pt idx="89">
                  <c:v>5.85971320778761E-19</c:v>
                </c:pt>
                <c:pt idx="90">
                  <c:v>5.8424787571764702E-19</c:v>
                </c:pt>
                <c:pt idx="91">
                  <c:v>5.8253453883870972E-19</c:v>
                </c:pt>
                <c:pt idx="92">
                  <c:v>5.8083122147368416E-19</c:v>
                </c:pt>
                <c:pt idx="93">
                  <c:v>5.7913783598833817E-19</c:v>
                </c:pt>
                <c:pt idx="94">
                  <c:v>5.7745429576744184E-19</c:v>
                </c:pt>
                <c:pt idx="95">
                  <c:v>5.7578051519999989E-19</c:v>
                </c:pt>
                <c:pt idx="96">
                  <c:v>5.7411640966473987E-19</c:v>
                </c:pt>
                <c:pt idx="97">
                  <c:v>5.7246189551585006E-19</c:v>
                </c:pt>
                <c:pt idx="98">
                  <c:v>5.7081689006896548E-19</c:v>
                </c:pt>
                <c:pt idx="99">
                  <c:v>5.6918131158739251E-19</c:v>
                </c:pt>
                <c:pt idx="100">
                  <c:v>5.6755507926857133E-19</c:v>
                </c:pt>
                <c:pt idx="101">
                  <c:v>5.659381132307692E-19</c:v>
                </c:pt>
                <c:pt idx="102">
                  <c:v>5.6433033449999991E-19</c:v>
                </c:pt>
                <c:pt idx="103">
                  <c:v>5.6273166499716715E-19</c:v>
                </c:pt>
                <c:pt idx="104">
                  <c:v>5.6114202752542365E-19</c:v>
                </c:pt>
                <c:pt idx="105">
                  <c:v>5.5956134575774647E-19</c:v>
                </c:pt>
                <c:pt idx="106">
                  <c:v>5.5798954422471905E-19</c:v>
                </c:pt>
                <c:pt idx="107">
                  <c:v>5.5642654830252094E-19</c:v>
                </c:pt>
                <c:pt idx="108">
                  <c:v>5.5487228420111731E-19</c:v>
                </c:pt>
                <c:pt idx="109">
                  <c:v>5.533266789526462E-19</c:v>
                </c:pt>
                <c:pt idx="110">
                  <c:v>5.5178966040000002E-19</c:v>
                </c:pt>
                <c:pt idx="111">
                  <c:v>5.502611571855955E-19</c:v>
                </c:pt>
                <c:pt idx="112">
                  <c:v>5.4874109874033142E-19</c:v>
                </c:pt>
                <c:pt idx="113">
                  <c:v>5.4722941527272728E-19</c:v>
                </c:pt>
                <c:pt idx="114">
                  <c:v>5.4572603775824168E-19</c:v>
                </c:pt>
                <c:pt idx="115">
                  <c:v>5.4423089792876713E-19</c:v>
                </c:pt>
                <c:pt idx="116">
                  <c:v>5.4274392826229506E-19</c:v>
                </c:pt>
                <c:pt idx="117">
                  <c:v>5.412650619727521E-19</c:v>
                </c:pt>
                <c:pt idx="118">
                  <c:v>5.3979423299999995E-19</c:v>
                </c:pt>
                <c:pt idx="119">
                  <c:v>5.3833137599999998E-19</c:v>
                </c:pt>
                <c:pt idx="120">
                  <c:v>5.3687642633513514E-19</c:v>
                </c:pt>
                <c:pt idx="121">
                  <c:v>5.3542932006468997E-19</c:v>
                </c:pt>
                <c:pt idx="122">
                  <c:v>5.3398999393548386E-19</c:v>
                </c:pt>
                <c:pt idx="123">
                  <c:v>5.325583853726541E-19</c:v>
                </c:pt>
                <c:pt idx="124">
                  <c:v>5.3113443247058827E-19</c:v>
                </c:pt>
                <c:pt idx="125">
                  <c:v>5.2971807398399998E-19</c:v>
                </c:pt>
                <c:pt idx="126">
                  <c:v>5.2830924931914893E-19</c:v>
                </c:pt>
                <c:pt idx="127">
                  <c:v>5.269078985251989E-19</c:v>
                </c:pt>
                <c:pt idx="128">
                  <c:v>5.2551396228571425E-19</c:v>
                </c:pt>
                <c:pt idx="129">
                  <c:v>5.2412738191029027E-19</c:v>
                </c:pt>
                <c:pt idx="130">
                  <c:v>5.2274809932631579E-19</c:v>
                </c:pt>
                <c:pt idx="131">
                  <c:v>5.2137605707086609E-19</c:v>
                </c:pt>
                <c:pt idx="132">
                  <c:v>5.2001119828272252E-19</c:v>
                </c:pt>
                <c:pt idx="133">
                  <c:v>5.1865346669451691E-19</c:v>
                </c:pt>
                <c:pt idx="134">
                  <c:v>5.1730280662500002E-19</c:v>
                </c:pt>
                <c:pt idx="135">
                  <c:v>5.1595916297142853E-19</c:v>
                </c:pt>
                <c:pt idx="136">
                  <c:v>5.1462248120207251E-19</c:v>
                </c:pt>
                <c:pt idx="137">
                  <c:v>5.132927073488372E-19</c:v>
                </c:pt>
                <c:pt idx="138">
                  <c:v>5.1196978799999996E-19</c:v>
                </c:pt>
                <c:pt idx="139">
                  <c:v>5.1065367029305912E-19</c:v>
                </c:pt>
                <c:pt idx="140">
                  <c:v>5.0934430190769229E-19</c:v>
                </c:pt>
                <c:pt idx="141">
                  <c:v>5.0804163105882356E-19</c:v>
                </c:pt>
                <c:pt idx="142">
                  <c:v>5.0674560648979586E-19</c:v>
                </c:pt>
                <c:pt idx="143">
                  <c:v>5.0545617746564878E-19</c:v>
                </c:pt>
                <c:pt idx="144">
                  <c:v>5.0417329376649745E-19</c:v>
                </c:pt>
                <c:pt idx="145">
                  <c:v>5.0289690568101265E-19</c:v>
                </c:pt>
                <c:pt idx="146">
                  <c:v>5.0162696399999999E-19</c:v>
                </c:pt>
                <c:pt idx="147">
                  <c:v>5.0036342001007549E-19</c:v>
                </c:pt>
                <c:pt idx="148">
                  <c:v>4.991062254874372E-19</c:v>
                </c:pt>
                <c:pt idx="149">
                  <c:v>4.978553326917293E-19</c:v>
                </c:pt>
                <c:pt idx="150">
                  <c:v>4.9661069435999992E-19</c:v>
                </c:pt>
                <c:pt idx="151">
                  <c:v>4.9537226370074808E-19</c:v>
                </c:pt>
                <c:pt idx="152">
                  <c:v>4.9413999438805965E-19</c:v>
                </c:pt>
                <c:pt idx="153">
                  <c:v>4.9291384055583125E-19</c:v>
                </c:pt>
                <c:pt idx="154">
                  <c:v>4.9169375679207922E-19</c:v>
                </c:pt>
                <c:pt idx="155">
                  <c:v>4.9047969813333329E-19</c:v>
                </c:pt>
                <c:pt idx="156">
                  <c:v>4.8927162005911325E-19</c:v>
                </c:pt>
                <c:pt idx="157">
                  <c:v>4.8806947848648641E-19</c:v>
                </c:pt>
                <c:pt idx="158">
                  <c:v>4.8687322976470585E-19</c:v>
                </c:pt>
                <c:pt idx="159">
                  <c:v>4.856828306699266E-19</c:v>
                </c:pt>
                <c:pt idx="160">
                  <c:v>4.844982384E-19</c:v>
                </c:pt>
                <c:pt idx="161">
                  <c:v>4.8331941056934305E-19</c:v>
                </c:pt>
                <c:pt idx="162">
                  <c:v>4.821463052038834E-19</c:v>
                </c:pt>
                <c:pt idx="163">
                  <c:v>4.8097888073607746E-19</c:v>
                </c:pt>
                <c:pt idx="164">
                  <c:v>4.7981709599999994E-19</c:v>
                </c:pt>
                <c:pt idx="165">
                  <c:v>4.7866091022650605E-19</c:v>
                </c:pt>
                <c:pt idx="166">
                  <c:v>4.7751028303846149E-19</c:v>
                </c:pt>
                <c:pt idx="167">
                  <c:v>4.7636517444604315E-19</c:v>
                </c:pt>
                <c:pt idx="168">
                  <c:v>4.7522554484210526E-19</c:v>
                </c:pt>
                <c:pt idx="169">
                  <c:v>4.7409135499761334E-19</c:v>
                </c:pt>
                <c:pt idx="170">
                  <c:v>4.7296256605714281E-19</c:v>
                </c:pt>
                <c:pt idx="171">
                  <c:v>4.7183913953444173E-19</c:v>
                </c:pt>
                <c:pt idx="172">
                  <c:v>4.7072103730805685E-19</c:v>
                </c:pt>
                <c:pt idx="173">
                  <c:v>4.6960822161702124E-19</c:v>
                </c:pt>
                <c:pt idx="174">
                  <c:v>4.6850065505660374E-19</c:v>
                </c:pt>
                <c:pt idx="175">
                  <c:v>4.6739830057411761E-19</c:v>
                </c:pt>
                <c:pt idx="176">
                  <c:v>4.6630112146478871E-19</c:v>
                </c:pt>
                <c:pt idx="177">
                  <c:v>4.6520908136768147E-19</c:v>
                </c:pt>
                <c:pt idx="178">
                  <c:v>4.6412214426168219E-19</c:v>
                </c:pt>
                <c:pt idx="179">
                  <c:v>4.6304027446153846E-19</c:v>
                </c:pt>
                <c:pt idx="180">
                  <c:v>4.6196343661395346E-19</c:v>
                </c:pt>
                <c:pt idx="181">
                  <c:v>4.6089159569373546E-19</c:v>
                </c:pt>
                <c:pt idx="182">
                  <c:v>4.5982471699999997E-19</c:v>
                </c:pt>
                <c:pt idx="183">
                  <c:v>4.5876276615242489E-19</c:v>
                </c:pt>
                <c:pt idx="184">
                  <c:v>4.5770570908755759E-19</c:v>
                </c:pt>
                <c:pt idx="185">
                  <c:v>4.5665351205517236E-19</c:v>
                </c:pt>
                <c:pt idx="186">
                  <c:v>4.5560614161467889E-19</c:v>
                </c:pt>
                <c:pt idx="187">
                  <c:v>4.5456356463157896E-19</c:v>
                </c:pt>
                <c:pt idx="188">
                  <c:v>4.5352574827397261E-19</c:v>
                </c:pt>
                <c:pt idx="189">
                  <c:v>4.524926600091116E-19</c:v>
                </c:pt>
                <c:pt idx="190">
                  <c:v>4.5146426759999995E-19</c:v>
                </c:pt>
                <c:pt idx="191">
                  <c:v>4.5044053910204077E-19</c:v>
                </c:pt>
                <c:pt idx="192">
                  <c:v>4.4942144285972853E-19</c:v>
                </c:pt>
                <c:pt idx="193">
                  <c:v>4.48406947503386E-19</c:v>
                </c:pt>
                <c:pt idx="194">
                  <c:v>4.4739702194594595E-19</c:v>
                </c:pt>
                <c:pt idx="195">
                  <c:v>4.463916353797752E-19</c:v>
                </c:pt>
                <c:pt idx="196">
                  <c:v>4.4539075727354257E-19</c:v>
                </c:pt>
                <c:pt idx="197">
                  <c:v>4.4439435736912745E-19</c:v>
                </c:pt>
                <c:pt idx="198">
                  <c:v>4.434024056785714E-19</c:v>
                </c:pt>
                <c:pt idx="199">
                  <c:v>4.4241487248106901E-19</c:v>
                </c:pt>
                <c:pt idx="200">
                  <c:v>4.4143172832E-19</c:v>
                </c:pt>
                <c:pt idx="201">
                  <c:v>4.4045294400000003E-19</c:v>
                </c:pt>
                <c:pt idx="202">
                  <c:v>4.3947849058407077E-19</c:v>
                </c:pt>
                <c:pt idx="203">
                  <c:v>4.3850833939072848E-19</c:v>
                </c:pt>
                <c:pt idx="204">
                  <c:v>4.3754246199118941E-19</c:v>
                </c:pt>
                <c:pt idx="205">
                  <c:v>4.3658083020659332E-19</c:v>
                </c:pt>
                <c:pt idx="206">
                  <c:v>4.3562341610526317E-19</c:v>
                </c:pt>
                <c:pt idx="207">
                  <c:v>4.3467019199999993E-19</c:v>
                </c:pt>
                <c:pt idx="208">
                  <c:v>4.3372113044541481E-19</c:v>
                </c:pt>
                <c:pt idx="209">
                  <c:v>4.327762042352941E-19</c:v>
                </c:pt>
                <c:pt idx="210">
                  <c:v>4.3183538639999997E-19</c:v>
                </c:pt>
                <c:pt idx="211">
                  <c:v>4.3089865020390452E-19</c:v>
                </c:pt>
                <c:pt idx="212">
                  <c:v>4.2996596914285709E-19</c:v>
                </c:pt>
                <c:pt idx="213">
                  <c:v>4.2903731694168467E-19</c:v>
                </c:pt>
                <c:pt idx="214">
                  <c:v>4.2811266755172408E-19</c:v>
                </c:pt>
                <c:pt idx="215">
                  <c:v>4.2719199514838712E-19</c:v>
                </c:pt>
                <c:pt idx="216">
                  <c:v>4.2627527412875532E-19</c:v>
                </c:pt>
                <c:pt idx="217">
                  <c:v>4.2536247910920767E-19</c:v>
                </c:pt>
                <c:pt idx="218">
                  <c:v>4.2445358492307693E-19</c:v>
                </c:pt>
                <c:pt idx="219">
                  <c:v>4.2354856661833683E-19</c:v>
                </c:pt>
                <c:pt idx="220">
                  <c:v>4.2264739945531914E-19</c:v>
                </c:pt>
                <c:pt idx="221">
                  <c:v>4.2175005890445857E-19</c:v>
                </c:pt>
                <c:pt idx="222">
                  <c:v>4.2085652064406779E-19</c:v>
                </c:pt>
                <c:pt idx="223">
                  <c:v>4.1996676055813952E-19</c:v>
                </c:pt>
                <c:pt idx="224">
                  <c:v>4.1908075473417718E-19</c:v>
                </c:pt>
                <c:pt idx="225">
                  <c:v>4.1819847946105264E-19</c:v>
                </c:pt>
                <c:pt idx="226">
                  <c:v>4.173199112268907E-19</c:v>
                </c:pt>
                <c:pt idx="227">
                  <c:v>4.1644502671698109E-19</c:v>
                </c:pt>
                <c:pt idx="228">
                  <c:v>4.1557380281171544E-19</c:v>
                </c:pt>
                <c:pt idx="229">
                  <c:v>4.1470621658455115E-19</c:v>
                </c:pt>
                <c:pt idx="230">
                  <c:v>4.1384224529999995E-19</c:v>
                </c:pt>
                <c:pt idx="231">
                  <c:v>4.1298186641164237E-19</c:v>
                </c:pt>
                <c:pt idx="232">
                  <c:v>4.1212505756016596E-19</c:v>
                </c:pt>
                <c:pt idx="233">
                  <c:v>4.1127179657142857E-19</c:v>
                </c:pt>
                <c:pt idx="234">
                  <c:v>4.1042206145454539E-19</c:v>
                </c:pt>
                <c:pt idx="235">
                  <c:v>4.0957583039999998E-19</c:v>
                </c:pt>
                <c:pt idx="236">
                  <c:v>4.0873308177777781E-19</c:v>
                </c:pt>
                <c:pt idx="237">
                  <c:v>4.0789379413552357E-19</c:v>
                </c:pt>
                <c:pt idx="238">
                  <c:v>4.0705794619672127E-19</c:v>
                </c:pt>
                <c:pt idx="239">
                  <c:v>4.0622551685889569E-19</c:v>
                </c:pt>
                <c:pt idx="240">
                  <c:v>4.0539648519183675E-19</c:v>
                </c:pt>
                <c:pt idx="241">
                  <c:v>4.0457083043584516E-19</c:v>
                </c:pt>
                <c:pt idx="242">
                  <c:v>4.0374853199999999E-19</c:v>
                </c:pt>
                <c:pt idx="243">
                  <c:v>4.0292956946044626E-19</c:v>
                </c:pt>
                <c:pt idx="244">
                  <c:v>4.0211392255870439E-19</c:v>
                </c:pt>
                <c:pt idx="245">
                  <c:v>4.0130157119999996E-19</c:v>
                </c:pt>
                <c:pt idx="246">
                  <c:v>4.0049249545161292E-19</c:v>
                </c:pt>
                <c:pt idx="247">
                  <c:v>3.9968667554124744E-19</c:v>
                </c:pt>
                <c:pt idx="248">
                  <c:v>3.9888409185542166E-19</c:v>
                </c:pt>
                <c:pt idx="249">
                  <c:v>3.9808472493787576E-19</c:v>
                </c:pt>
                <c:pt idx="250">
                  <c:v>3.9728855548800001E-19</c:v>
                </c:pt>
                <c:pt idx="251">
                  <c:v>3.9649556435928138E-19</c:v>
                </c:pt>
                <c:pt idx="252">
                  <c:v>3.9570573255776892E-19</c:v>
                </c:pt>
                <c:pt idx="253">
                  <c:v>3.9491904124055668E-19</c:v>
                </c:pt>
                <c:pt idx="254">
                  <c:v>3.9413547171428564E-19</c:v>
                </c:pt>
                <c:pt idx="255">
                  <c:v>3.9335500543366335E-19</c:v>
                </c:pt>
                <c:pt idx="256">
                  <c:v>3.92577624E-19</c:v>
                </c:pt>
                <c:pt idx="257">
                  <c:v>3.9180330915976333E-19</c:v>
                </c:pt>
                <c:pt idx="258">
                  <c:v>3.9103204280314957E-19</c:v>
                </c:pt>
                <c:pt idx="259">
                  <c:v>3.9026380696267186E-19</c:v>
                </c:pt>
                <c:pt idx="260">
                  <c:v>3.8949858381176473E-19</c:v>
                </c:pt>
                <c:pt idx="261">
                  <c:v>3.8873635566340505E-19</c:v>
                </c:pt>
                <c:pt idx="262">
                  <c:v>3.8797710496874996E-19</c:v>
                </c:pt>
                <c:pt idx="263">
                  <c:v>3.8722081431578947E-19</c:v>
                </c:pt>
                <c:pt idx="264">
                  <c:v>3.8646746642801558E-19</c:v>
                </c:pt>
                <c:pt idx="265">
                  <c:v>3.8571704416310674E-19</c:v>
                </c:pt>
                <c:pt idx="266">
                  <c:v>3.849695305116279E-19</c:v>
                </c:pt>
                <c:pt idx="267">
                  <c:v>3.842249085957447E-19</c:v>
                </c:pt>
                <c:pt idx="268">
                  <c:v>3.8348316166795362E-19</c:v>
                </c:pt>
                <c:pt idx="269">
                  <c:v>3.8274427310982655E-19</c:v>
                </c:pt>
                <c:pt idx="270">
                  <c:v>3.8200822643076924E-19</c:v>
                </c:pt>
                <c:pt idx="271">
                  <c:v>3.8127500526679466E-19</c:v>
                </c:pt>
                <c:pt idx="272">
                  <c:v>3.805445933793103E-19</c:v>
                </c:pt>
                <c:pt idx="273">
                  <c:v>3.798169746539197E-19</c:v>
                </c:pt>
                <c:pt idx="274">
                  <c:v>3.7909213309923666E-19</c:v>
                </c:pt>
                <c:pt idx="275">
                  <c:v>3.7837005284571424E-19</c:v>
                </c:pt>
                <c:pt idx="276">
                  <c:v>3.7765071814448667E-19</c:v>
                </c:pt>
                <c:pt idx="277">
                  <c:v>3.7693411336622391E-19</c:v>
                </c:pt>
                <c:pt idx="278">
                  <c:v>3.7622022299999994E-19</c:v>
                </c:pt>
                <c:pt idx="279">
                  <c:v>3.7550903165217386E-19</c:v>
                </c:pt>
                <c:pt idx="280">
                  <c:v>3.7480052404528299E-19</c:v>
                </c:pt>
                <c:pt idx="281">
                  <c:v>3.7409468501694917E-19</c:v>
                </c:pt>
                <c:pt idx="282">
                  <c:v>3.7339149951879695E-19</c:v>
                </c:pt>
                <c:pt idx="283">
                  <c:v>3.726909526153846E-19</c:v>
                </c:pt>
                <c:pt idx="284">
                  <c:v>3.7199302948314605E-19</c:v>
                </c:pt>
                <c:pt idx="285">
                  <c:v>3.7129771540934572E-19</c:v>
                </c:pt>
                <c:pt idx="286">
                  <c:v>3.7060499579104477E-19</c:v>
                </c:pt>
                <c:pt idx="287">
                  <c:v>3.6991485613407821E-19</c:v>
                </c:pt>
                <c:pt idx="288">
                  <c:v>3.6922728205204462E-19</c:v>
                </c:pt>
                <c:pt idx="289">
                  <c:v>3.6854225926530608E-19</c:v>
                </c:pt>
                <c:pt idx="290">
                  <c:v>3.6785977359999997E-19</c:v>
                </c:pt>
                <c:pt idx="291">
                  <c:v>3.6717981098706098E-19</c:v>
                </c:pt>
                <c:pt idx="292">
                  <c:v>3.6650235746125456E-19</c:v>
                </c:pt>
                <c:pt idx="293">
                  <c:v>3.6582739916022096E-19</c:v>
                </c:pt>
                <c:pt idx="294">
                  <c:v>3.6515492232352941E-19</c:v>
                </c:pt>
                <c:pt idx="295">
                  <c:v>3.6448491329174315E-19</c:v>
                </c:pt>
                <c:pt idx="296">
                  <c:v>3.6381735850549445E-19</c:v>
                </c:pt>
                <c:pt idx="297">
                  <c:v>3.6315224450457035E-19</c:v>
                </c:pt>
                <c:pt idx="298">
                  <c:v>3.6248955792700731E-19</c:v>
                </c:pt>
                <c:pt idx="299">
                  <c:v>3.6182928550819666E-19</c:v>
                </c:pt>
                <c:pt idx="300">
                  <c:v>3.6117141407999997E-19</c:v>
                </c:pt>
                <c:pt idx="301">
                  <c:v>3.6051593056987293E-19</c:v>
                </c:pt>
                <c:pt idx="302">
                  <c:v>3.5986282199999993E-19</c:v>
                </c:pt>
                <c:pt idx="303">
                  <c:v>3.5921207548643759E-19</c:v>
                </c:pt>
                <c:pt idx="304">
                  <c:v>3.5856367823826715E-19</c:v>
                </c:pt>
                <c:pt idx="305">
                  <c:v>3.5791761755675676E-19</c:v>
                </c:pt>
                <c:pt idx="306">
                  <c:v>3.5727388083453232E-19</c:v>
                </c:pt>
                <c:pt idx="307">
                  <c:v>3.5663245555475761E-19</c:v>
                </c:pt>
                <c:pt idx="308">
                  <c:v>3.5599332929032256E-19</c:v>
                </c:pt>
                <c:pt idx="309">
                  <c:v>3.5535648970304108E-19</c:v>
                </c:pt>
                <c:pt idx="310">
                  <c:v>3.5472192454285713E-19</c:v>
                </c:pt>
                <c:pt idx="311">
                  <c:v>3.5408962164705883E-19</c:v>
                </c:pt>
                <c:pt idx="312">
                  <c:v>3.5345956893950179E-19</c:v>
                </c:pt>
                <c:pt idx="313">
                  <c:v>3.528317544298401E-19</c:v>
                </c:pt>
                <c:pt idx="314">
                  <c:v>3.5220616621276595E-19</c:v>
                </c:pt>
                <c:pt idx="315">
                  <c:v>3.5158279246725666E-19</c:v>
                </c:pt>
                <c:pt idx="316">
                  <c:v>3.5096162145583034E-19</c:v>
                </c:pt>
                <c:pt idx="317">
                  <c:v>3.5034264152380949E-19</c:v>
                </c:pt>
                <c:pt idx="318">
                  <c:v>3.4972584109859156E-19</c:v>
                </c:pt>
                <c:pt idx="319">
                  <c:v>3.4911120868892796E-19</c:v>
                </c:pt>
                <c:pt idx="320">
                  <c:v>3.4849873288421051E-19</c:v>
                </c:pt>
                <c:pt idx="321">
                  <c:v>3.4788840235376531E-19</c:v>
                </c:pt>
                <c:pt idx="322">
                  <c:v>3.4728020584615387E-19</c:v>
                </c:pt>
                <c:pt idx="323">
                  <c:v>3.4667413218848163E-19</c:v>
                </c:pt>
                <c:pt idx="324">
                  <c:v>3.4607017028571426E-19</c:v>
                </c:pt>
                <c:pt idx="325">
                  <c:v>3.4546830912E-19</c:v>
                </c:pt>
                <c:pt idx="326">
                  <c:v>3.4486853775000003E-19</c:v>
                </c:pt>
                <c:pt idx="327">
                  <c:v>3.4427084531022527E-19</c:v>
                </c:pt>
                <c:pt idx="328">
                  <c:v>3.4367522101038059E-19</c:v>
                </c:pt>
                <c:pt idx="329">
                  <c:v>3.4308165413471501E-19</c:v>
                </c:pt>
                <c:pt idx="330">
                  <c:v>3.4249013404137925E-19</c:v>
                </c:pt>
                <c:pt idx="331">
                  <c:v>3.4190065016178999E-19</c:v>
                </c:pt>
                <c:pt idx="332">
                  <c:v>3.4131319200000001E-19</c:v>
                </c:pt>
                <c:pt idx="333">
                  <c:v>3.4072774913207541E-19</c:v>
                </c:pt>
                <c:pt idx="334">
                  <c:v>3.4014431120547941E-19</c:v>
                </c:pt>
                <c:pt idx="335">
                  <c:v>3.3956286793846151E-19</c:v>
                </c:pt>
                <c:pt idx="336">
                  <c:v>3.3898340911945395E-19</c:v>
                </c:pt>
                <c:pt idx="337">
                  <c:v>3.3840592460647358E-19</c:v>
                </c:pt>
                <c:pt idx="338">
                  <c:v>3.378304043265306E-19</c:v>
                </c:pt>
                <c:pt idx="339">
                  <c:v>3.3725683827504243E-19</c:v>
                </c:pt>
                <c:pt idx="340">
                  <c:v>3.3668521651525417E-19</c:v>
                </c:pt>
                <c:pt idx="341">
                  <c:v>3.3611552917766497E-19</c:v>
                </c:pt>
                <c:pt idx="342">
                  <c:v>3.3554776645945944E-19</c:v>
                </c:pt>
                <c:pt idx="343">
                  <c:v>3.3498191862394603E-19</c:v>
                </c:pt>
                <c:pt idx="344">
                  <c:v>3.3441797599999997E-19</c:v>
                </c:pt>
                <c:pt idx="345">
                  <c:v>3.3385592898151257E-19</c:v>
                </c:pt>
                <c:pt idx="346">
                  <c:v>3.3329576802684564E-19</c:v>
                </c:pt>
                <c:pt idx="347">
                  <c:v>3.327374836582914E-19</c:v>
                </c:pt>
                <c:pt idx="348">
                  <c:v>3.3218106646153842E-19</c:v>
                </c:pt>
                <c:pt idx="349">
                  <c:v>3.3162650708514189E-19</c:v>
                </c:pt>
                <c:pt idx="350">
                  <c:v>3.3107379624000002E-19</c:v>
                </c:pt>
                <c:pt idx="351">
                  <c:v>3.3052292469883522E-19</c:v>
                </c:pt>
                <c:pt idx="352">
                  <c:v>3.2997388329568104E-19</c:v>
                </c:pt>
                <c:pt idx="353">
                  <c:v>3.2942666292537314E-19</c:v>
                </c:pt>
                <c:pt idx="354">
                  <c:v>3.2888125454304634E-19</c:v>
                </c:pt>
                <c:pt idx="355">
                  <c:v>3.2833764916363632E-19</c:v>
                </c:pt>
                <c:pt idx="356">
                  <c:v>3.2779583786138615E-19</c:v>
                </c:pt>
                <c:pt idx="357">
                  <c:v>3.2725581176935749E-19</c:v>
                </c:pt>
                <c:pt idx="358">
                  <c:v>3.2671756207894733E-19</c:v>
                </c:pt>
                <c:pt idx="359">
                  <c:v>3.2618108003940885E-19</c:v>
                </c:pt>
                <c:pt idx="360">
                  <c:v>3.2564635695737706E-19</c:v>
                </c:pt>
                <c:pt idx="361">
                  <c:v>3.2511338419639929E-19</c:v>
                </c:pt>
                <c:pt idx="362">
                  <c:v>3.2458215317647055E-19</c:v>
                </c:pt>
                <c:pt idx="363">
                  <c:v>3.2405265537357257E-19</c:v>
                </c:pt>
                <c:pt idx="364">
                  <c:v>3.2352488231921821E-19</c:v>
                </c:pt>
                <c:pt idx="365">
                  <c:v>3.2299882559999997E-19</c:v>
                </c:pt>
                <c:pt idx="366">
                  <c:v>3.2247447685714284E-19</c:v>
                </c:pt>
                <c:pt idx="367">
                  <c:v>3.219518277860616E-19</c:v>
                </c:pt>
                <c:pt idx="368">
                  <c:v>3.214308701359223E-19</c:v>
                </c:pt>
                <c:pt idx="369">
                  <c:v>3.2091159570920836E-19</c:v>
                </c:pt>
                <c:pt idx="370">
                  <c:v>3.2039399636129033E-19</c:v>
                </c:pt>
                <c:pt idx="371">
                  <c:v>3.1987806399999994E-19</c:v>
                </c:pt>
                <c:pt idx="372">
                  <c:v>3.19363790585209E-19</c:v>
                </c:pt>
                <c:pt idx="373">
                  <c:v>3.1885116812841089E-19</c:v>
                </c:pt>
                <c:pt idx="374">
                  <c:v>3.1834018869230769E-19</c:v>
                </c:pt>
                <c:pt idx="375">
                  <c:v>3.1783084439039999E-19</c:v>
                </c:pt>
                <c:pt idx="376">
                  <c:v>3.1732312738658144E-19</c:v>
                </c:pt>
                <c:pt idx="377">
                  <c:v>3.1681702989473686E-19</c:v>
                </c:pt>
                <c:pt idx="378">
                  <c:v>3.1631254417834392E-19</c:v>
                </c:pt>
                <c:pt idx="379">
                  <c:v>3.1580966255007949E-19</c:v>
                </c:pt>
                <c:pt idx="380">
                  <c:v>3.1530837737142857E-19</c:v>
                </c:pt>
                <c:pt idx="381">
                  <c:v>3.1480868105229797E-19</c:v>
                </c:pt>
                <c:pt idx="382">
                  <c:v>3.1431056605063287E-19</c:v>
                </c:pt>
                <c:pt idx="383">
                  <c:v>3.1381402487203792E-19</c:v>
                </c:pt>
                <c:pt idx="384">
                  <c:v>3.1331905006940063E-19</c:v>
                </c:pt>
                <c:pt idx="385">
                  <c:v>3.1282563424251964E-19</c:v>
                </c:pt>
                <c:pt idx="386">
                  <c:v>3.1233377003773583E-19</c:v>
                </c:pt>
                <c:pt idx="387">
                  <c:v>3.1184345014756671E-19</c:v>
                </c:pt>
                <c:pt idx="388">
                  <c:v>3.1135466731034476E-19</c:v>
                </c:pt>
                <c:pt idx="389">
                  <c:v>3.1086741430985912E-19</c:v>
                </c:pt>
                <c:pt idx="390">
                  <c:v>3.1038168397499997E-19</c:v>
                </c:pt>
                <c:pt idx="391">
                  <c:v>3.0989746917940719E-19</c:v>
                </c:pt>
                <c:pt idx="392">
                  <c:v>3.0941476284112147E-19</c:v>
                </c:pt>
                <c:pt idx="393">
                  <c:v>3.0893355792223948E-19</c:v>
                </c:pt>
                <c:pt idx="394">
                  <c:v>3.0845384742857144E-19</c:v>
                </c:pt>
                <c:pt idx="395">
                  <c:v>3.0797562440930229E-19</c:v>
                </c:pt>
                <c:pt idx="396">
                  <c:v>3.0749888195665634E-19</c:v>
                </c:pt>
                <c:pt idx="397">
                  <c:v>3.0702361320556415E-19</c:v>
                </c:pt>
                <c:pt idx="398">
                  <c:v>3.0654981133333333E-19</c:v>
                </c:pt>
                <c:pt idx="399">
                  <c:v>3.0607746955932201E-19</c:v>
                </c:pt>
                <c:pt idx="400">
                  <c:v>3.0560658114461537E-19</c:v>
                </c:pt>
                <c:pt idx="401">
                  <c:v>3.0513713939170506E-19</c:v>
                </c:pt>
                <c:pt idx="402">
                  <c:v>3.0466913764417176E-19</c:v>
                </c:pt>
                <c:pt idx="403">
                  <c:v>3.0420256928637059E-19</c:v>
                </c:pt>
                <c:pt idx="404">
                  <c:v>3.0373742774311924E-19</c:v>
                </c:pt>
                <c:pt idx="405">
                  <c:v>3.0327370647938931E-19</c:v>
                </c:pt>
                <c:pt idx="406">
                  <c:v>3.0281139899999995E-19</c:v>
                </c:pt>
                <c:pt idx="407">
                  <c:v>3.0235049884931504E-19</c:v>
                </c:pt>
                <c:pt idx="408">
                  <c:v>3.0189099961094224E-19</c:v>
                </c:pt>
                <c:pt idx="409">
                  <c:v>3.0143289490743546E-19</c:v>
                </c:pt>
                <c:pt idx="410">
                  <c:v>3.0097617839999998E-19</c:v>
                </c:pt>
                <c:pt idx="411">
                  <c:v>3.0052084378819971E-19</c:v>
                </c:pt>
                <c:pt idx="412">
                  <c:v>3.0006688480966768E-19</c:v>
                </c:pt>
                <c:pt idx="413">
                  <c:v>2.9961429523981899E-19</c:v>
                </c:pt>
                <c:pt idx="414">
                  <c:v>2.9916306889156627E-19</c:v>
                </c:pt>
                <c:pt idx="415">
                  <c:v>2.9871319961503758E-19</c:v>
                </c:pt>
                <c:pt idx="416">
                  <c:v>2.9826468129729729E-19</c:v>
                </c:pt>
                <c:pt idx="417">
                  <c:v>2.9781750786206896E-19</c:v>
                </c:pt>
                <c:pt idx="418">
                  <c:v>2.9737167326946109E-19</c:v>
                </c:pt>
                <c:pt idx="419">
                  <c:v>2.9692717151569503E-19</c:v>
                </c:pt>
                <c:pt idx="420">
                  <c:v>2.964839966328358E-19</c:v>
                </c:pt>
                <c:pt idx="421">
                  <c:v>2.9604214268852456E-19</c:v>
                </c:pt>
                <c:pt idx="422">
                  <c:v>2.9560160378571427E-19</c:v>
                </c:pt>
                <c:pt idx="423">
                  <c:v>2.9516237406240709E-19</c:v>
                </c:pt>
                <c:pt idx="424">
                  <c:v>2.9472444769139464E-19</c:v>
                </c:pt>
                <c:pt idx="425">
                  <c:v>2.9428781887999998E-19</c:v>
                </c:pt>
                <c:pt idx="426">
                  <c:v>2.9385248186982245E-19</c:v>
                </c:pt>
                <c:pt idx="427">
                  <c:v>2.9341843093648445E-19</c:v>
                </c:pt>
                <c:pt idx="428">
                  <c:v>2.929856603893805E-19</c:v>
                </c:pt>
                <c:pt idx="429">
                  <c:v>2.9255416457142856E-19</c:v>
                </c:pt>
                <c:pt idx="430">
                  <c:v>2.9212393785882351E-19</c:v>
                </c:pt>
                <c:pt idx="431">
                  <c:v>2.9169497466079292E-19</c:v>
                </c:pt>
                <c:pt idx="432">
                  <c:v>2.9126726941935486E-19</c:v>
                </c:pt>
                <c:pt idx="433">
                  <c:v>2.9084081660907754E-19</c:v>
                </c:pt>
                <c:pt idx="434">
                  <c:v>2.9041561073684208E-19</c:v>
                </c:pt>
                <c:pt idx="435">
                  <c:v>2.8999164634160584E-19</c:v>
                </c:pt>
                <c:pt idx="436">
                  <c:v>2.8956891799416908E-19</c:v>
                </c:pt>
                <c:pt idx="437">
                  <c:v>2.8914742029694322E-19</c:v>
                </c:pt>
                <c:pt idx="438">
                  <c:v>2.8872714788372092E-19</c:v>
                </c:pt>
                <c:pt idx="439">
                  <c:v>2.883080954194485E-19</c:v>
                </c:pt>
                <c:pt idx="440">
                  <c:v>2.8789025759999995E-19</c:v>
                </c:pt>
                <c:pt idx="441">
                  <c:v>2.8747362915195365E-19</c:v>
                </c:pt>
                <c:pt idx="442">
                  <c:v>2.8705820483236994E-19</c:v>
                </c:pt>
                <c:pt idx="443">
                  <c:v>2.8664397942857139E-19</c:v>
                </c:pt>
                <c:pt idx="444">
                  <c:v>2.8623094775792503E-19</c:v>
                </c:pt>
                <c:pt idx="445">
                  <c:v>2.8581910466762589E-19</c:v>
                </c:pt>
                <c:pt idx="446">
                  <c:v>2.8540844503448274E-19</c:v>
                </c:pt>
                <c:pt idx="447">
                  <c:v>2.8499896376470583E-19</c:v>
                </c:pt>
                <c:pt idx="448">
                  <c:v>2.8459065579369625E-19</c:v>
                </c:pt>
                <c:pt idx="449">
                  <c:v>2.8418351608583688E-19</c:v>
                </c:pt>
                <c:pt idx="450">
                  <c:v>2.8377753963428567E-19</c:v>
                </c:pt>
                <c:pt idx="451">
                  <c:v>2.8337272146077033E-19</c:v>
                </c:pt>
                <c:pt idx="452">
                  <c:v>2.829690566153846E-19</c:v>
                </c:pt>
                <c:pt idx="453">
                  <c:v>2.8256654017638693E-19</c:v>
                </c:pt>
                <c:pt idx="454">
                  <c:v>2.8216516724999996E-19</c:v>
                </c:pt>
                <c:pt idx="455">
                  <c:v>2.8176493297021276E-19</c:v>
                </c:pt>
                <c:pt idx="456">
                  <c:v>2.8136583249858357E-19</c:v>
                </c:pt>
                <c:pt idx="457">
                  <c:v>2.8096786102404521E-19</c:v>
                </c:pt>
                <c:pt idx="458">
                  <c:v>2.8057101376271183E-19</c:v>
                </c:pt>
                <c:pt idx="459">
                  <c:v>2.8017528595768686E-19</c:v>
                </c:pt>
                <c:pt idx="460">
                  <c:v>2.7978067287887324E-19</c:v>
                </c:pt>
                <c:pt idx="461">
                  <c:v>2.7938716982278477E-19</c:v>
                </c:pt>
                <c:pt idx="462">
                  <c:v>2.7899477211235953E-19</c:v>
                </c:pt>
                <c:pt idx="463">
                  <c:v>2.786034750967742E-19</c:v>
                </c:pt>
                <c:pt idx="464">
                  <c:v>2.7821327415126047E-19</c:v>
                </c:pt>
                <c:pt idx="465">
                  <c:v>2.7782416467692306E-19</c:v>
                </c:pt>
                <c:pt idx="466">
                  <c:v>2.7743614210055866E-19</c:v>
                </c:pt>
                <c:pt idx="467">
                  <c:v>2.7704920187447701E-19</c:v>
                </c:pt>
                <c:pt idx="468">
                  <c:v>2.766633394763231E-19</c:v>
                </c:pt>
                <c:pt idx="469">
                  <c:v>2.7627855040890125E-19</c:v>
                </c:pt>
                <c:pt idx="470">
                  <c:v>2.7589483020000001E-19</c:v>
                </c:pt>
                <c:pt idx="471">
                  <c:v>2.7551217440221909E-19</c:v>
                </c:pt>
                <c:pt idx="472">
                  <c:v>2.7513057859279775E-19</c:v>
                </c:pt>
                <c:pt idx="473">
                  <c:v>2.7475003837344398E-19</c:v>
                </c:pt>
                <c:pt idx="474">
                  <c:v>2.7437054937016571E-19</c:v>
                </c:pt>
                <c:pt idx="475">
                  <c:v>2.7399210723310342E-19</c:v>
                </c:pt>
                <c:pt idx="476">
                  <c:v>2.7361470763636364E-19</c:v>
                </c:pt>
                <c:pt idx="477">
                  <c:v>2.732383462778542E-19</c:v>
                </c:pt>
                <c:pt idx="478">
                  <c:v>2.7286301887912084E-19</c:v>
                </c:pt>
                <c:pt idx="479">
                  <c:v>2.7248872118518517E-19</c:v>
                </c:pt>
                <c:pt idx="480">
                  <c:v>2.7211544896438357E-19</c:v>
                </c:pt>
                <c:pt idx="481">
                  <c:v>2.717431980082079E-19</c:v>
                </c:pt>
                <c:pt idx="482">
                  <c:v>2.7137196413114753E-19</c:v>
                </c:pt>
                <c:pt idx="483">
                  <c:v>2.7100174317053205E-19</c:v>
                </c:pt>
                <c:pt idx="484">
                  <c:v>2.7063253098637605E-19</c:v>
                </c:pt>
                <c:pt idx="485">
                  <c:v>2.7026432346122446E-19</c:v>
                </c:pt>
                <c:pt idx="486">
                  <c:v>2.6989711649999997E-19</c:v>
                </c:pt>
                <c:pt idx="487">
                  <c:v>2.6953090602985073E-19</c:v>
                </c:pt>
                <c:pt idx="488">
                  <c:v>2.6916568799999999E-19</c:v>
                </c:pt>
                <c:pt idx="489">
                  <c:v>2.6880145838159675E-19</c:v>
                </c:pt>
                <c:pt idx="490">
                  <c:v>2.6843821316756757E-19</c:v>
                </c:pt>
                <c:pt idx="491">
                  <c:v>2.6807594837246964E-19</c:v>
                </c:pt>
                <c:pt idx="492">
                  <c:v>2.6771466003234499E-19</c:v>
                </c:pt>
                <c:pt idx="493">
                  <c:v>2.6735434420457601E-19</c:v>
                </c:pt>
                <c:pt idx="494">
                  <c:v>2.6699499696774193E-19</c:v>
                </c:pt>
                <c:pt idx="495">
                  <c:v>2.6663661442147649E-19</c:v>
                </c:pt>
                <c:pt idx="496">
                  <c:v>2.6627919268632705E-19</c:v>
                </c:pt>
                <c:pt idx="497">
                  <c:v>2.6592272790361444E-19</c:v>
                </c:pt>
                <c:pt idx="498">
                  <c:v>2.6556721623529413E-19</c:v>
                </c:pt>
                <c:pt idx="499">
                  <c:v>2.6521265386381842E-19</c:v>
                </c:pt>
                <c:pt idx="500">
                  <c:v>2.6485903699199999E-19</c:v>
                </c:pt>
                <c:pt idx="501">
                  <c:v>2.6450636184287615E-19</c:v>
                </c:pt>
                <c:pt idx="502">
                  <c:v>2.6415462465957446E-19</c:v>
                </c:pt>
                <c:pt idx="503">
                  <c:v>2.6380382170517925E-19</c:v>
                </c:pt>
                <c:pt idx="504">
                  <c:v>2.6345394926259945E-19</c:v>
                </c:pt>
                <c:pt idx="505">
                  <c:v>2.6310500363443707E-19</c:v>
                </c:pt>
                <c:pt idx="506">
                  <c:v>2.6275698114285713E-19</c:v>
                </c:pt>
                <c:pt idx="507">
                  <c:v>2.6240987812945839E-19</c:v>
                </c:pt>
                <c:pt idx="508">
                  <c:v>2.6206369095514513E-19</c:v>
                </c:pt>
                <c:pt idx="509">
                  <c:v>2.6171841599999997E-19</c:v>
                </c:pt>
                <c:pt idx="510">
                  <c:v>2.6137404966315789E-19</c:v>
                </c:pt>
                <c:pt idx="511">
                  <c:v>2.610305883626807E-19</c:v>
                </c:pt>
                <c:pt idx="512">
                  <c:v>2.6068802853543304E-19</c:v>
                </c:pt>
                <c:pt idx="513">
                  <c:v>2.6034636663695935E-19</c:v>
                </c:pt>
                <c:pt idx="514">
                  <c:v>2.6000559914136126E-19</c:v>
                </c:pt>
                <c:pt idx="515">
                  <c:v>2.5966572254117647E-19</c:v>
                </c:pt>
                <c:pt idx="516">
                  <c:v>2.5932673334725845E-19</c:v>
                </c:pt>
                <c:pt idx="517">
                  <c:v>2.5898862808865708E-19</c:v>
                </c:pt>
                <c:pt idx="518">
                  <c:v>2.5865140331250001E-19</c:v>
                </c:pt>
                <c:pt idx="519">
                  <c:v>2.5831505558387514E-19</c:v>
                </c:pt>
                <c:pt idx="520">
                  <c:v>2.5797958148571426E-19</c:v>
                </c:pt>
                <c:pt idx="521">
                  <c:v>2.5764497761867704E-19</c:v>
                </c:pt>
                <c:pt idx="522">
                  <c:v>2.5731124060103626E-19</c:v>
                </c:pt>
                <c:pt idx="523">
                  <c:v>2.5697836706856402E-19</c:v>
                </c:pt>
                <c:pt idx="524">
                  <c:v>2.566463536744186E-19</c:v>
                </c:pt>
                <c:pt idx="525">
                  <c:v>2.5631519708903228E-19</c:v>
                </c:pt>
                <c:pt idx="526">
                  <c:v>2.5598489399999998E-19</c:v>
                </c:pt>
                <c:pt idx="527">
                  <c:v>2.5565544111196909E-19</c:v>
                </c:pt>
                <c:pt idx="528">
                  <c:v>2.5532683514652956E-19</c:v>
                </c:pt>
                <c:pt idx="529">
                  <c:v>2.5499907284210525E-19</c:v>
                </c:pt>
                <c:pt idx="530">
                  <c:v>2.5467215095384615E-19</c:v>
                </c:pt>
                <c:pt idx="531">
                  <c:v>2.543460662535211E-19</c:v>
                </c:pt>
                <c:pt idx="532">
                  <c:v>2.5402081552941178E-19</c:v>
                </c:pt>
                <c:pt idx="533">
                  <c:v>2.5369639558620685E-19</c:v>
                </c:pt>
                <c:pt idx="534">
                  <c:v>2.5337280324489793E-19</c:v>
                </c:pt>
                <c:pt idx="535">
                  <c:v>2.5305003534267514E-19</c:v>
                </c:pt>
                <c:pt idx="536">
                  <c:v>2.5272808873282439E-19</c:v>
                </c:pt>
                <c:pt idx="537">
                  <c:v>2.5240696028462512E-19</c:v>
                </c:pt>
                <c:pt idx="538">
                  <c:v>2.5208664688324872E-19</c:v>
                </c:pt>
                <c:pt idx="539">
                  <c:v>2.5176714542965779E-19</c:v>
                </c:pt>
                <c:pt idx="540">
                  <c:v>2.5144845284050633E-19</c:v>
                </c:pt>
                <c:pt idx="541">
                  <c:v>2.5113056604804046E-19</c:v>
                </c:pt>
                <c:pt idx="542">
                  <c:v>2.5081348199999999E-19</c:v>
                </c:pt>
                <c:pt idx="543">
                  <c:v>2.5049719765952078E-19</c:v>
                </c:pt>
                <c:pt idx="544">
                  <c:v>2.5018171000503775E-19</c:v>
                </c:pt>
                <c:pt idx="545">
                  <c:v>2.4986701603018866E-19</c:v>
                </c:pt>
                <c:pt idx="546">
                  <c:v>2.495531127437186E-19</c:v>
                </c:pt>
                <c:pt idx="547">
                  <c:v>2.4923999716938518E-19</c:v>
                </c:pt>
                <c:pt idx="548">
                  <c:v>2.4892766634586465E-19</c:v>
                </c:pt>
                <c:pt idx="549">
                  <c:v>2.4861611732665834E-19</c:v>
                </c:pt>
                <c:pt idx="550">
                  <c:v>2.4830534717999996E-19</c:v>
                </c:pt>
                <c:pt idx="551">
                  <c:v>2.4799535298876405E-19</c:v>
                </c:pt>
                <c:pt idx="552">
                  <c:v>2.4768613185037404E-19</c:v>
                </c:pt>
                <c:pt idx="553">
                  <c:v>2.4737768087671232E-19</c:v>
                </c:pt>
                <c:pt idx="554">
                  <c:v>2.4706999719402983E-19</c:v>
                </c:pt>
                <c:pt idx="555">
                  <c:v>2.4676307794285715E-19</c:v>
                </c:pt>
                <c:pt idx="556">
                  <c:v>2.4645692027791562E-19</c:v>
                </c:pt>
                <c:pt idx="557">
                  <c:v>2.4615152136802973E-19</c:v>
                </c:pt>
                <c:pt idx="558">
                  <c:v>2.4584687839603961E-19</c:v>
                </c:pt>
                <c:pt idx="559">
                  <c:v>2.4554298855871447E-19</c:v>
                </c:pt>
                <c:pt idx="560">
                  <c:v>2.4523984906666664E-19</c:v>
                </c:pt>
                <c:pt idx="561">
                  <c:v>2.4493745714426632E-19</c:v>
                </c:pt>
                <c:pt idx="562">
                  <c:v>2.4463581002955663E-19</c:v>
                </c:pt>
                <c:pt idx="563">
                  <c:v>2.4433490497416976E-19</c:v>
                </c:pt>
                <c:pt idx="564">
                  <c:v>2.440347392432432E-19</c:v>
                </c:pt>
                <c:pt idx="565">
                  <c:v>2.4373531011533742E-19</c:v>
                </c:pt>
                <c:pt idx="566">
                  <c:v>2.4343661488235292E-19</c:v>
                </c:pt>
                <c:pt idx="567">
                  <c:v>2.4313865084944917E-19</c:v>
                </c:pt>
                <c:pt idx="568">
                  <c:v>2.428414153349633E-19</c:v>
                </c:pt>
                <c:pt idx="569">
                  <c:v>2.4254490567032965E-19</c:v>
                </c:pt>
                <c:pt idx="570">
                  <c:v>2.422491192E-19</c:v>
                </c:pt>
                <c:pt idx="571">
                  <c:v>2.4195405328136417E-19</c:v>
                </c:pt>
                <c:pt idx="572">
                  <c:v>2.4165970528467153E-19</c:v>
                </c:pt>
                <c:pt idx="573">
                  <c:v>2.4136607259295261E-19</c:v>
                </c:pt>
                <c:pt idx="574">
                  <c:v>2.410731526019417E-19</c:v>
                </c:pt>
                <c:pt idx="575">
                  <c:v>2.4078094272E-19</c:v>
                </c:pt>
                <c:pt idx="576">
                  <c:v>2.4048944036803873E-19</c:v>
                </c:pt>
                <c:pt idx="577">
                  <c:v>2.4019864297944377E-19</c:v>
                </c:pt>
                <c:pt idx="578">
                  <c:v>2.3990854799999997E-19</c:v>
                </c:pt>
                <c:pt idx="579">
                  <c:v>2.3961915288781666E-19</c:v>
                </c:pt>
                <c:pt idx="580">
                  <c:v>2.3933045511325302E-19</c:v>
                </c:pt>
                <c:pt idx="581">
                  <c:v>2.3904245215884477E-19</c:v>
                </c:pt>
                <c:pt idx="582">
                  <c:v>2.3875514151923075E-19</c:v>
                </c:pt>
                <c:pt idx="583">
                  <c:v>2.3846852070108044E-19</c:v>
                </c:pt>
                <c:pt idx="584">
                  <c:v>2.3818258722302158E-19</c:v>
                </c:pt>
                <c:pt idx="585">
                  <c:v>2.3789733861556884E-19</c:v>
                </c:pt>
                <c:pt idx="586">
                  <c:v>2.3761277242105263E-19</c:v>
                </c:pt>
                <c:pt idx="587">
                  <c:v>2.373288861935484E-19</c:v>
                </c:pt>
                <c:pt idx="588">
                  <c:v>2.3704567749880667E-19</c:v>
                </c:pt>
                <c:pt idx="589">
                  <c:v>2.3676314391418354E-19</c:v>
                </c:pt>
                <c:pt idx="590">
                  <c:v>2.364812830285714E-19</c:v>
                </c:pt>
                <c:pt idx="591">
                  <c:v>2.3620009244233054E-19</c:v>
                </c:pt>
                <c:pt idx="592">
                  <c:v>2.3591956976722087E-19</c:v>
                </c:pt>
                <c:pt idx="593">
                  <c:v>2.3563971262633451E-19</c:v>
                </c:pt>
                <c:pt idx="594">
                  <c:v>2.3536051865402843E-19</c:v>
                </c:pt>
                <c:pt idx="595">
                  <c:v>2.3508198549585797E-19</c:v>
                </c:pt>
                <c:pt idx="596">
                  <c:v>2.3480411080851062E-19</c:v>
                </c:pt>
                <c:pt idx="597">
                  <c:v>2.3452689225974024E-19</c:v>
                </c:pt>
                <c:pt idx="598">
                  <c:v>2.3425032752830187E-19</c:v>
                </c:pt>
                <c:pt idx="599">
                  <c:v>2.3397441430388691E-19</c:v>
                </c:pt>
                <c:pt idx="600">
                  <c:v>2.3369915028705881E-19</c:v>
                </c:pt>
                <c:pt idx="601">
                  <c:v>2.3342453318918921E-19</c:v>
                </c:pt>
                <c:pt idx="602">
                  <c:v>2.3315056073239436E-19</c:v>
                </c:pt>
                <c:pt idx="603">
                  <c:v>2.3287723064947244E-19</c:v>
                </c:pt>
                <c:pt idx="604">
                  <c:v>2.3260454068384073E-19</c:v>
                </c:pt>
                <c:pt idx="605">
                  <c:v>2.3233248858947366E-19</c:v>
                </c:pt>
                <c:pt idx="606">
                  <c:v>2.3206107213084109E-19</c:v>
                </c:pt>
                <c:pt idx="607">
                  <c:v>2.3179028908284714E-19</c:v>
                </c:pt>
                <c:pt idx="608">
                  <c:v>2.3152013723076923E-19</c:v>
                </c:pt>
                <c:pt idx="609">
                  <c:v>2.3125061437019787E-19</c:v>
                </c:pt>
                <c:pt idx="610">
                  <c:v>2.3098171830697673E-19</c:v>
                </c:pt>
                <c:pt idx="611">
                  <c:v>2.3071344685714286E-19</c:v>
                </c:pt>
                <c:pt idx="612">
                  <c:v>2.3044579784686773E-19</c:v>
                </c:pt>
                <c:pt idx="613">
                  <c:v>2.3017876911239862E-19</c:v>
                </c:pt>
                <c:pt idx="614">
                  <c:v>2.2991235849999999E-19</c:v>
                </c:pt>
                <c:pt idx="615">
                  <c:v>2.2964656386589591E-19</c:v>
                </c:pt>
                <c:pt idx="616">
                  <c:v>2.2938138307621244E-19</c:v>
                </c:pt>
                <c:pt idx="617">
                  <c:v>2.2911681400692041E-19</c:v>
                </c:pt>
                <c:pt idx="618">
                  <c:v>2.288528545437788E-19</c:v>
                </c:pt>
                <c:pt idx="619">
                  <c:v>2.2858950258227845E-19</c:v>
                </c:pt>
                <c:pt idx="620">
                  <c:v>2.2832675602758618E-19</c:v>
                </c:pt>
                <c:pt idx="621">
                  <c:v>2.2806461279448908E-19</c:v>
                </c:pt>
                <c:pt idx="622">
                  <c:v>2.2780307080733945E-19</c:v>
                </c:pt>
                <c:pt idx="623">
                  <c:v>2.2754212799999997E-19</c:v>
                </c:pt>
                <c:pt idx="624">
                  <c:v>2.2728178231578948E-19</c:v>
                </c:pt>
                <c:pt idx="625">
                  <c:v>2.2702203170742859E-19</c:v>
                </c:pt>
                <c:pt idx="626">
                  <c:v>2.267628741369863E-19</c:v>
                </c:pt>
                <c:pt idx="627">
                  <c:v>2.2650430757582668E-19</c:v>
                </c:pt>
                <c:pt idx="628">
                  <c:v>2.262463300045558E-19</c:v>
                </c:pt>
                <c:pt idx="629">
                  <c:v>2.2598893941296925E-19</c:v>
                </c:pt>
                <c:pt idx="630">
                  <c:v>2.2573213379999997E-19</c:v>
                </c:pt>
                <c:pt idx="631">
                  <c:v>2.2547591117366628E-19</c:v>
                </c:pt>
                <c:pt idx="632">
                  <c:v>2.2522026955102039E-19</c:v>
                </c:pt>
                <c:pt idx="633">
                  <c:v>2.2496520695809736E-19</c:v>
                </c:pt>
                <c:pt idx="634">
                  <c:v>2.2471072142986427E-19</c:v>
                </c:pt>
                <c:pt idx="635">
                  <c:v>2.2445681101016948E-19</c:v>
                </c:pt>
                <c:pt idx="636">
                  <c:v>2.24203473751693E-19</c:v>
                </c:pt>
                <c:pt idx="637">
                  <c:v>2.2395070771589625E-19</c:v>
                </c:pt>
                <c:pt idx="638">
                  <c:v>2.2369851097297298E-19</c:v>
                </c:pt>
                <c:pt idx="639">
                  <c:v>2.2344688160179977E-19</c:v>
                </c:pt>
                <c:pt idx="640">
                  <c:v>2.231958176898876E-19</c:v>
                </c:pt>
                <c:pt idx="641">
                  <c:v>2.229453173333333E-19</c:v>
                </c:pt>
                <c:pt idx="642">
                  <c:v>2.2269537863677128E-19</c:v>
                </c:pt>
                <c:pt idx="643">
                  <c:v>2.2244599971332585E-19</c:v>
                </c:pt>
                <c:pt idx="644">
                  <c:v>2.2219717868456373E-19</c:v>
                </c:pt>
                <c:pt idx="645">
                  <c:v>2.2194891368044694E-19</c:v>
                </c:pt>
                <c:pt idx="646">
                  <c:v>2.217012028392857E-19</c:v>
                </c:pt>
                <c:pt idx="647">
                  <c:v>2.214540443076923E-19</c:v>
                </c:pt>
                <c:pt idx="648">
                  <c:v>2.2120743624053451E-19</c:v>
                </c:pt>
                <c:pt idx="649">
                  <c:v>2.2096137680088986E-19</c:v>
                </c:pt>
                <c:pt idx="650">
                  <c:v>2.2071586416E-19</c:v>
                </c:pt>
                <c:pt idx="651">
                  <c:v>2.2047089649722529E-19</c:v>
                </c:pt>
                <c:pt idx="652">
                  <c:v>2.2022647200000001E-19</c:v>
                </c:pt>
                <c:pt idx="653">
                  <c:v>2.1998258886378738E-19</c:v>
                </c:pt>
                <c:pt idx="654">
                  <c:v>2.1973924529203539E-19</c:v>
                </c:pt>
                <c:pt idx="655">
                  <c:v>2.1949643949613257E-19</c:v>
                </c:pt>
                <c:pt idx="656">
                  <c:v>2.1925416969536424E-19</c:v>
                </c:pt>
                <c:pt idx="657">
                  <c:v>2.190124341168688E-19</c:v>
                </c:pt>
                <c:pt idx="658">
                  <c:v>2.1877123099559471E-19</c:v>
                </c:pt>
                <c:pt idx="659">
                  <c:v>2.1853055857425743E-19</c:v>
                </c:pt>
                <c:pt idx="660">
                  <c:v>2.1829041510329666E-19</c:v>
                </c:pt>
                <c:pt idx="661">
                  <c:v>2.1805079884083424E-19</c:v>
                </c:pt>
                <c:pt idx="662">
                  <c:v>2.1781170805263159E-19</c:v>
                </c:pt>
                <c:pt idx="663">
                  <c:v>2.1757314101204821E-19</c:v>
                </c:pt>
                <c:pt idx="664">
                  <c:v>2.1733509599999996E-19</c:v>
                </c:pt>
                <c:pt idx="665">
                  <c:v>2.1709757130491801E-19</c:v>
                </c:pt>
                <c:pt idx="666">
                  <c:v>2.168605652227074E-19</c:v>
                </c:pt>
                <c:pt idx="667">
                  <c:v>2.1662407605670662E-19</c:v>
                </c:pt>
                <c:pt idx="668">
                  <c:v>2.1638810211764705E-19</c:v>
                </c:pt>
                <c:pt idx="669">
                  <c:v>2.1615264172361261E-19</c:v>
                </c:pt>
                <c:pt idx="670">
                  <c:v>2.1591769319999998E-19</c:v>
                </c:pt>
                <c:pt idx="671">
                  <c:v>2.1568325487947881E-19</c:v>
                </c:pt>
                <c:pt idx="672">
                  <c:v>2.1544932510195226E-19</c:v>
                </c:pt>
                <c:pt idx="673">
                  <c:v>2.1521590221451789E-19</c:v>
                </c:pt>
                <c:pt idx="674">
                  <c:v>2.1498298457142854E-19</c:v>
                </c:pt>
                <c:pt idx="675">
                  <c:v>2.1475057053405405E-19</c:v>
                </c:pt>
                <c:pt idx="676">
                  <c:v>2.1451865847084234E-19</c:v>
                </c:pt>
                <c:pt idx="677">
                  <c:v>2.1428724675728154E-19</c:v>
                </c:pt>
                <c:pt idx="678">
                  <c:v>2.1405633377586204E-19</c:v>
                </c:pt>
                <c:pt idx="679">
                  <c:v>2.1382591791603874E-19</c:v>
                </c:pt>
                <c:pt idx="680">
                  <c:v>2.1359599757419356E-19</c:v>
                </c:pt>
                <c:pt idx="681">
                  <c:v>2.1336657115359826E-19</c:v>
                </c:pt>
                <c:pt idx="682">
                  <c:v>2.1313763706437766E-19</c:v>
                </c:pt>
                <c:pt idx="683">
                  <c:v>2.1290919372347266E-19</c:v>
                </c:pt>
                <c:pt idx="684">
                  <c:v>2.1268123955460384E-19</c:v>
                </c:pt>
                <c:pt idx="685">
                  <c:v>2.1245377298823529E-19</c:v>
                </c:pt>
                <c:pt idx="686">
                  <c:v>2.1222679246153846E-19</c:v>
                </c:pt>
                <c:pt idx="687">
                  <c:v>2.1200029641835646E-19</c:v>
                </c:pt>
                <c:pt idx="688">
                  <c:v>2.1177428330916842E-19</c:v>
                </c:pt>
                <c:pt idx="689">
                  <c:v>2.115487515910543E-19</c:v>
                </c:pt>
                <c:pt idx="690">
                  <c:v>2.1132369972765957E-19</c:v>
                </c:pt>
                <c:pt idx="691">
                  <c:v>2.1109912618916046E-19</c:v>
                </c:pt>
                <c:pt idx="692">
                  <c:v>2.1087502945222929E-19</c:v>
                </c:pt>
                <c:pt idx="693">
                  <c:v>2.10651408E-19</c:v>
                </c:pt>
                <c:pt idx="694">
                  <c:v>2.1042826032203389E-19</c:v>
                </c:pt>
                <c:pt idx="695">
                  <c:v>2.1020558491428571E-19</c:v>
                </c:pt>
                <c:pt idx="696">
                  <c:v>2.0998338027906976E-19</c:v>
                </c:pt>
                <c:pt idx="697">
                  <c:v>2.0976164492502639E-19</c:v>
                </c:pt>
                <c:pt idx="698">
                  <c:v>2.0954037736708859E-19</c:v>
                </c:pt>
                <c:pt idx="699">
                  <c:v>2.0931957612644889E-19</c:v>
                </c:pt>
                <c:pt idx="700">
                  <c:v>2.0909923973052632E-19</c:v>
                </c:pt>
                <c:pt idx="701">
                  <c:v>2.0887936671293372E-19</c:v>
                </c:pt>
                <c:pt idx="702">
                  <c:v>2.0865995561344535E-19</c:v>
                </c:pt>
                <c:pt idx="703">
                  <c:v>2.0844100497796432E-19</c:v>
                </c:pt>
                <c:pt idx="704">
                  <c:v>2.0822251335849054E-19</c:v>
                </c:pt>
                <c:pt idx="705">
                  <c:v>2.0800447931308901E-19</c:v>
                </c:pt>
                <c:pt idx="706">
                  <c:v>2.0778690140585772E-19</c:v>
                </c:pt>
                <c:pt idx="707">
                  <c:v>2.0756977820689652E-19</c:v>
                </c:pt>
                <c:pt idx="708">
                  <c:v>2.0735310829227557E-19</c:v>
                </c:pt>
                <c:pt idx="709">
                  <c:v>2.0713689024400415E-19</c:v>
                </c:pt>
                <c:pt idx="710">
                  <c:v>2.0692112264999997E-19</c:v>
                </c:pt>
                <c:pt idx="711">
                  <c:v>2.0670580410405827E-19</c:v>
                </c:pt>
                <c:pt idx="712">
                  <c:v>2.0649093320582118E-19</c:v>
                </c:pt>
                <c:pt idx="713">
                  <c:v>2.0627650856074763E-19</c:v>
                </c:pt>
                <c:pt idx="714">
                  <c:v>2.0606252878008298E-19</c:v>
                </c:pt>
                <c:pt idx="715">
                  <c:v>2.05848992480829E-19</c:v>
                </c:pt>
                <c:pt idx="716">
                  <c:v>2.0563589828571428E-19</c:v>
                </c:pt>
                <c:pt idx="717">
                  <c:v>2.0542324482316441E-19</c:v>
                </c:pt>
                <c:pt idx="718">
                  <c:v>2.052110307272727E-19</c:v>
                </c:pt>
                <c:pt idx="719">
                  <c:v>2.0499925463777089E-19</c:v>
                </c:pt>
                <c:pt idx="720">
                  <c:v>2.0478791519999999E-19</c:v>
                </c:pt>
                <c:pt idx="721">
                  <c:v>2.0457701106488155E-19</c:v>
                </c:pt>
                <c:pt idx="722">
                  <c:v>2.043665408888889E-19</c:v>
                </c:pt>
                <c:pt idx="723">
                  <c:v>2.0415650333401849E-19</c:v>
                </c:pt>
                <c:pt idx="724">
                  <c:v>2.0394689706776179E-19</c:v>
                </c:pt>
                <c:pt idx="725">
                  <c:v>2.0373772076307693E-19</c:v>
                </c:pt>
                <c:pt idx="726">
                  <c:v>2.0352897309836064E-19</c:v>
                </c:pt>
                <c:pt idx="727">
                  <c:v>2.0332065275742064E-19</c:v>
                </c:pt>
                <c:pt idx="728">
                  <c:v>2.0311275842944784E-19</c:v>
                </c:pt>
                <c:pt idx="729">
                  <c:v>2.0290528880898873E-19</c:v>
                </c:pt>
                <c:pt idx="730">
                  <c:v>2.0269824259591838E-19</c:v>
                </c:pt>
                <c:pt idx="731">
                  <c:v>2.0249161849541284E-19</c:v>
                </c:pt>
                <c:pt idx="732">
                  <c:v>2.0228541521792258E-19</c:v>
                </c:pt>
                <c:pt idx="733">
                  <c:v>2.0207963147914548E-19</c:v>
                </c:pt>
                <c:pt idx="734">
                  <c:v>2.0187426599999999E-19</c:v>
                </c:pt>
                <c:pt idx="735">
                  <c:v>2.0166931750659896E-19</c:v>
                </c:pt>
                <c:pt idx="736">
                  <c:v>2.0146478473022313E-19</c:v>
                </c:pt>
                <c:pt idx="737">
                  <c:v>2.0126066640729483E-19</c:v>
                </c:pt>
                <c:pt idx="738">
                  <c:v>2.0105696127935219E-19</c:v>
                </c:pt>
                <c:pt idx="739">
                  <c:v>2.0085366809302326E-19</c:v>
                </c:pt>
                <c:pt idx="740">
                  <c:v>2.0065078559999998E-19</c:v>
                </c:pt>
                <c:pt idx="741">
                  <c:v>2.0044831255701308E-19</c:v>
                </c:pt>
                <c:pt idx="742">
                  <c:v>2.0024624772580646E-19</c:v>
                </c:pt>
                <c:pt idx="743">
                  <c:v>2.0004458987311177E-19</c:v>
                </c:pt>
                <c:pt idx="744">
                  <c:v>1.9984333777062372E-19</c:v>
                </c:pt>
                <c:pt idx="745">
                  <c:v>1.9964249019497487E-19</c:v>
                </c:pt>
                <c:pt idx="746">
                  <c:v>1.9944204592771083E-19</c:v>
                </c:pt>
                <c:pt idx="747">
                  <c:v>1.9924200375526581E-19</c:v>
                </c:pt>
                <c:pt idx="748">
                  <c:v>1.9904236246893788E-19</c:v>
                </c:pt>
                <c:pt idx="749">
                  <c:v>1.9884312086486484E-19</c:v>
                </c:pt>
                <c:pt idx="750">
                  <c:v>1.98644277744E-19</c:v>
                </c:pt>
                <c:pt idx="751">
                  <c:v>1.9844583191208791E-19</c:v>
                </c:pt>
                <c:pt idx="752">
                  <c:v>1.9824778217964069E-19</c:v>
                </c:pt>
                <c:pt idx="753">
                  <c:v>1.9805012736191425E-19</c:v>
                </c:pt>
                <c:pt idx="754">
                  <c:v>1.9785286627888446E-19</c:v>
                </c:pt>
                <c:pt idx="755">
                  <c:v>1.9765599775522385E-19</c:v>
                </c:pt>
                <c:pt idx="756">
                  <c:v>1.9745952062027834E-19</c:v>
                </c:pt>
                <c:pt idx="757">
                  <c:v>1.9726343370804367E-19</c:v>
                </c:pt>
                <c:pt idx="758">
                  <c:v>1.9706773585714282E-19</c:v>
                </c:pt>
                <c:pt idx="759">
                  <c:v>1.9687242591080278E-19</c:v>
                </c:pt>
                <c:pt idx="760">
                  <c:v>1.9667750271683167E-19</c:v>
                </c:pt>
                <c:pt idx="761">
                  <c:v>1.9648296512759645E-19</c:v>
                </c:pt>
                <c:pt idx="762">
                  <c:v>1.96288812E-19</c:v>
                </c:pt>
                <c:pt idx="763">
                  <c:v>1.96095042195459E-19</c:v>
                </c:pt>
                <c:pt idx="764">
                  <c:v>1.9590165457988167E-19</c:v>
                </c:pt>
                <c:pt idx="765">
                  <c:v>1.9570864802364532E-19</c:v>
                </c:pt>
                <c:pt idx="766">
                  <c:v>1.9551602140157478E-19</c:v>
                </c:pt>
                <c:pt idx="767">
                  <c:v>1.9532377359292035E-19</c:v>
                </c:pt>
                <c:pt idx="768">
                  <c:v>1.9513190348133593E-19</c:v>
                </c:pt>
                <c:pt idx="769">
                  <c:v>1.9494040995485769E-19</c:v>
                </c:pt>
                <c:pt idx="770">
                  <c:v>1.9474929190588236E-19</c:v>
                </c:pt>
                <c:pt idx="771">
                  <c:v>1.9455854823114593E-19</c:v>
                </c:pt>
                <c:pt idx="772">
                  <c:v>1.9436817783170253E-19</c:v>
                </c:pt>
                <c:pt idx="773">
                  <c:v>1.9417817961290322E-19</c:v>
                </c:pt>
                <c:pt idx="774">
                  <c:v>1.9398855248437498E-19</c:v>
                </c:pt>
                <c:pt idx="775">
                  <c:v>1.9379929535999996E-19</c:v>
                </c:pt>
                <c:pt idx="776">
                  <c:v>1.9361040715789474E-19</c:v>
                </c:pt>
                <c:pt idx="777">
                  <c:v>1.9342188680038946E-19</c:v>
                </c:pt>
                <c:pt idx="778">
                  <c:v>1.9323373321400779E-19</c:v>
                </c:pt>
                <c:pt idx="779">
                  <c:v>1.9304594532944606E-19</c:v>
                </c:pt>
                <c:pt idx="780">
                  <c:v>1.9285852208155337E-19</c:v>
                </c:pt>
                <c:pt idx="781">
                  <c:v>1.9267146240931136E-19</c:v>
                </c:pt>
                <c:pt idx="782">
                  <c:v>1.9248476525581395E-19</c:v>
                </c:pt>
                <c:pt idx="783">
                  <c:v>1.922984295682478E-19</c:v>
                </c:pt>
                <c:pt idx="784">
                  <c:v>1.9211245429787235E-19</c:v>
                </c:pt>
                <c:pt idx="785">
                  <c:v>1.919268384E-19</c:v>
                </c:pt>
                <c:pt idx="786">
                  <c:v>1.9174158083397681E-19</c:v>
                </c:pt>
                <c:pt idx="787">
                  <c:v>1.9155668056316298E-19</c:v>
                </c:pt>
                <c:pt idx="788">
                  <c:v>1.9137213655491328E-19</c:v>
                </c:pt>
                <c:pt idx="789">
                  <c:v>1.911879477805582E-19</c:v>
                </c:pt>
                <c:pt idx="790">
                  <c:v>1.9100411321538462E-19</c:v>
                </c:pt>
                <c:pt idx="791">
                  <c:v>1.908206318386167E-19</c:v>
                </c:pt>
                <c:pt idx="792">
                  <c:v>1.9063750263339733E-19</c:v>
                </c:pt>
                <c:pt idx="793">
                  <c:v>1.9045472458676893E-19</c:v>
                </c:pt>
                <c:pt idx="794">
                  <c:v>1.9027229668965515E-19</c:v>
                </c:pt>
                <c:pt idx="795">
                  <c:v>1.900902179368421E-19</c:v>
                </c:pt>
                <c:pt idx="796">
                  <c:v>1.8990848732695985E-19</c:v>
                </c:pt>
                <c:pt idx="797">
                  <c:v>1.8972710386246416E-19</c:v>
                </c:pt>
                <c:pt idx="798">
                  <c:v>1.8954606654961833E-19</c:v>
                </c:pt>
                <c:pt idx="799">
                  <c:v>1.8936537439847472E-19</c:v>
                </c:pt>
                <c:pt idx="800">
                  <c:v>1.8918502642285712E-19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E-4C71-A014-FF2ADB0F709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Spectra!$C$3:$C$803</c:f>
              <c:numCache>
                <c:formatCode>0.00E+00</c:formatCode>
                <c:ptCount val="801"/>
                <c:pt idx="0">
                  <c:v>4.0141385007278041E-2</c:v>
                </c:pt>
                <c:pt idx="1">
                  <c:v>4.0067627636363484E-2</c:v>
                </c:pt>
                <c:pt idx="2">
                  <c:v>3.8142772925764158E-2</c:v>
                </c:pt>
                <c:pt idx="3">
                  <c:v>3.4623499999999974E-2</c:v>
                </c:pt>
                <c:pt idx="4">
                  <c:v>3.367713973799126E-2</c:v>
                </c:pt>
                <c:pt idx="5">
                  <c:v>3.3362731441047996E-2</c:v>
                </c:pt>
                <c:pt idx="6">
                  <c:v>3.8476650655021746E-2</c:v>
                </c:pt>
                <c:pt idx="7">
                  <c:v>3.9769470160116407E-2</c:v>
                </c:pt>
                <c:pt idx="8">
                  <c:v>3.907540829694317E-2</c:v>
                </c:pt>
                <c:pt idx="9">
                  <c:v>3.9034710334788933E-2</c:v>
                </c:pt>
                <c:pt idx="10">
                  <c:v>3.5144144104803474E-2</c:v>
                </c:pt>
                <c:pt idx="11">
                  <c:v>3.6658139737991313E-2</c:v>
                </c:pt>
                <c:pt idx="12">
                  <c:v>3.7885989810771403E-2</c:v>
                </c:pt>
                <c:pt idx="13">
                  <c:v>3.6741783114992606E-2</c:v>
                </c:pt>
                <c:pt idx="14">
                  <c:v>3.992682678311503E-2</c:v>
                </c:pt>
                <c:pt idx="15">
                  <c:v>4.1303025491624137E-2</c:v>
                </c:pt>
                <c:pt idx="16">
                  <c:v>3.9625443231441036E-2</c:v>
                </c:pt>
                <c:pt idx="17">
                  <c:v>3.8771644573925693E-2</c:v>
                </c:pt>
                <c:pt idx="18">
                  <c:v>3.878467225054625E-2</c:v>
                </c:pt>
                <c:pt idx="19">
                  <c:v>3.7934856518572473E-2</c:v>
                </c:pt>
                <c:pt idx="20">
                  <c:v>3.7383426491994012E-2</c:v>
                </c:pt>
                <c:pt idx="21">
                  <c:v>3.6770162299854407E-2</c:v>
                </c:pt>
                <c:pt idx="22">
                  <c:v>3.7081052439912582E-2</c:v>
                </c:pt>
                <c:pt idx="23">
                  <c:v>3.7829776402039321E-2</c:v>
                </c:pt>
                <c:pt idx="24">
                  <c:v>3.6618138383102627E-2</c:v>
                </c:pt>
                <c:pt idx="25">
                  <c:v>3.3003621267297792E-2</c:v>
                </c:pt>
                <c:pt idx="26">
                  <c:v>3.6584307580174939E-2</c:v>
                </c:pt>
                <c:pt idx="27">
                  <c:v>3.5752140568099E-2</c:v>
                </c:pt>
                <c:pt idx="28">
                  <c:v>3.5936055353241056E-2</c:v>
                </c:pt>
                <c:pt idx="29">
                  <c:v>3.6859276239067047E-2</c:v>
                </c:pt>
                <c:pt idx="30">
                  <c:v>3.2241332847778498E-2</c:v>
                </c:pt>
                <c:pt idx="31">
                  <c:v>3.7842120174799689E-2</c:v>
                </c:pt>
                <c:pt idx="32">
                  <c:v>3.8186746355685114E-2</c:v>
                </c:pt>
                <c:pt idx="33">
                  <c:v>3.6965935860058322E-2</c:v>
                </c:pt>
                <c:pt idx="34">
                  <c:v>3.593427405247808E-2</c:v>
                </c:pt>
                <c:pt idx="35">
                  <c:v>3.5343457725947526E-2</c:v>
                </c:pt>
                <c:pt idx="36">
                  <c:v>3.5461519679300162E-2</c:v>
                </c:pt>
                <c:pt idx="37">
                  <c:v>3.5308607142857142E-2</c:v>
                </c:pt>
                <c:pt idx="38">
                  <c:v>3.5524358600583082E-2</c:v>
                </c:pt>
                <c:pt idx="39">
                  <c:v>3.53127448979592E-2</c:v>
                </c:pt>
                <c:pt idx="40">
                  <c:v>3.6413673469387696E-2</c:v>
                </c:pt>
                <c:pt idx="41">
                  <c:v>3.6704293216630192E-2</c:v>
                </c:pt>
                <c:pt idx="42">
                  <c:v>3.7533164723032066E-2</c:v>
                </c:pt>
                <c:pt idx="43">
                  <c:v>3.5515638949671816E-2</c:v>
                </c:pt>
                <c:pt idx="44">
                  <c:v>3.5731148796498927E-2</c:v>
                </c:pt>
                <c:pt idx="45">
                  <c:v>3.5510592997811813E-2</c:v>
                </c:pt>
                <c:pt idx="46">
                  <c:v>3.6939306345733003E-2</c:v>
                </c:pt>
                <c:pt idx="47">
                  <c:v>3.6147816921954658E-2</c:v>
                </c:pt>
                <c:pt idx="48">
                  <c:v>3.6103547445255457E-2</c:v>
                </c:pt>
                <c:pt idx="49">
                  <c:v>3.6746242888402655E-2</c:v>
                </c:pt>
                <c:pt idx="50">
                  <c:v>3.6698957664233561E-2</c:v>
                </c:pt>
                <c:pt idx="51">
                  <c:v>3.6988939416058395E-2</c:v>
                </c:pt>
                <c:pt idx="52">
                  <c:v>3.6314524087591241E-2</c:v>
                </c:pt>
                <c:pt idx="53">
                  <c:v>3.6514105109489034E-2</c:v>
                </c:pt>
                <c:pt idx="54">
                  <c:v>3.6216640145985413E-2</c:v>
                </c:pt>
                <c:pt idx="55">
                  <c:v>3.5645350364963496E-2</c:v>
                </c:pt>
                <c:pt idx="56">
                  <c:v>3.5383440145985406E-2</c:v>
                </c:pt>
                <c:pt idx="57">
                  <c:v>3.5410541514930796E-2</c:v>
                </c:pt>
                <c:pt idx="58">
                  <c:v>3.5492643845593613E-2</c:v>
                </c:pt>
                <c:pt idx="59">
                  <c:v>3.4917888565185726E-2</c:v>
                </c:pt>
                <c:pt idx="60">
                  <c:v>3.5065802257829577E-2</c:v>
                </c:pt>
                <c:pt idx="61">
                  <c:v>3.5230900218499631E-2</c:v>
                </c:pt>
                <c:pt idx="62">
                  <c:v>3.4335318529304687E-2</c:v>
                </c:pt>
                <c:pt idx="63">
                  <c:v>3.4408914056809903E-2</c:v>
                </c:pt>
                <c:pt idx="64">
                  <c:v>3.5068244355426069E-2</c:v>
                </c:pt>
                <c:pt idx="65">
                  <c:v>3.4827016381507092E-2</c:v>
                </c:pt>
                <c:pt idx="66">
                  <c:v>3.3892900946831742E-2</c:v>
                </c:pt>
                <c:pt idx="67">
                  <c:v>3.4438926101201292E-2</c:v>
                </c:pt>
                <c:pt idx="68">
                  <c:v>3.3230007647487264E-2</c:v>
                </c:pt>
                <c:pt idx="69">
                  <c:v>3.3735548434085945E-2</c:v>
                </c:pt>
                <c:pt idx="70">
                  <c:v>3.4174798325445926E-2</c:v>
                </c:pt>
                <c:pt idx="71">
                  <c:v>3.3589507462686526E-2</c:v>
                </c:pt>
                <c:pt idx="72">
                  <c:v>3.357199235529669E-2</c:v>
                </c:pt>
                <c:pt idx="73">
                  <c:v>3.2923428467418997E-2</c:v>
                </c:pt>
                <c:pt idx="74">
                  <c:v>3.2929593010556979E-2</c:v>
                </c:pt>
                <c:pt idx="75">
                  <c:v>3.3213032751091692E-2</c:v>
                </c:pt>
                <c:pt idx="76">
                  <c:v>3.3429611576265006E-2</c:v>
                </c:pt>
                <c:pt idx="77">
                  <c:v>3.3401945394976332E-2</c:v>
                </c:pt>
                <c:pt idx="78">
                  <c:v>3.3015337336244524E-2</c:v>
                </c:pt>
                <c:pt idx="79">
                  <c:v>3.3314721514379322E-2</c:v>
                </c:pt>
                <c:pt idx="80">
                  <c:v>3.3496275836972338E-2</c:v>
                </c:pt>
                <c:pt idx="81">
                  <c:v>3.3203901382823857E-2</c:v>
                </c:pt>
                <c:pt idx="82">
                  <c:v>3.3087401018922866E-2</c:v>
                </c:pt>
                <c:pt idx="83">
                  <c:v>3.2725778748180487E-2</c:v>
                </c:pt>
                <c:pt idx="84">
                  <c:v>3.2204831816527113E-2</c:v>
                </c:pt>
                <c:pt idx="85">
                  <c:v>3.2023820960698682E-2</c:v>
                </c:pt>
                <c:pt idx="86">
                  <c:v>3.2069366448326052E-2</c:v>
                </c:pt>
                <c:pt idx="87">
                  <c:v>3.2182731441048031E-2</c:v>
                </c:pt>
                <c:pt idx="88">
                  <c:v>3.2046939592430865E-2</c:v>
                </c:pt>
                <c:pt idx="89">
                  <c:v>3.2188286026200857E-2</c:v>
                </c:pt>
                <c:pt idx="90">
                  <c:v>3.240202620087336E-2</c:v>
                </c:pt>
                <c:pt idx="91">
                  <c:v>3.2201300582241611E-2</c:v>
                </c:pt>
                <c:pt idx="92">
                  <c:v>3.210361426491995E-2</c:v>
                </c:pt>
                <c:pt idx="93">
                  <c:v>3.2344067321688492E-2</c:v>
                </c:pt>
                <c:pt idx="94">
                  <c:v>3.1774171761280952E-2</c:v>
                </c:pt>
                <c:pt idx="95">
                  <c:v>3.2035269286753987E-2</c:v>
                </c:pt>
                <c:pt idx="96">
                  <c:v>3.1643543668122269E-2</c:v>
                </c:pt>
                <c:pt idx="97">
                  <c:v>3.1825120087336241E-2</c:v>
                </c:pt>
                <c:pt idx="98">
                  <c:v>3.1546999999999992E-2</c:v>
                </c:pt>
                <c:pt idx="99">
                  <c:v>3.1217778020378451E-2</c:v>
                </c:pt>
                <c:pt idx="100">
                  <c:v>3.1374091305929427E-2</c:v>
                </c:pt>
                <c:pt idx="101">
                  <c:v>3.1125632957439066E-2</c:v>
                </c:pt>
                <c:pt idx="102">
                  <c:v>3.1455123726346429E-2</c:v>
                </c:pt>
                <c:pt idx="103">
                  <c:v>3.1221414332484536E-2</c:v>
                </c:pt>
                <c:pt idx="104">
                  <c:v>3.1229935976718803E-2</c:v>
                </c:pt>
                <c:pt idx="105">
                  <c:v>3.1376128046562382E-2</c:v>
                </c:pt>
                <c:pt idx="106">
                  <c:v>3.1081697344488905E-2</c:v>
                </c:pt>
                <c:pt idx="107">
                  <c:v>3.0666332484539826E-2</c:v>
                </c:pt>
                <c:pt idx="108">
                  <c:v>3.0610155692979264E-2</c:v>
                </c:pt>
                <c:pt idx="109">
                  <c:v>3.0658622771917055E-2</c:v>
                </c:pt>
                <c:pt idx="110">
                  <c:v>3.0661583697234342E-2</c:v>
                </c:pt>
                <c:pt idx="111">
                  <c:v>3.0448321571480537E-2</c:v>
                </c:pt>
                <c:pt idx="112">
                  <c:v>3.0455379410694795E-2</c:v>
                </c:pt>
                <c:pt idx="113">
                  <c:v>3.0306499090578386E-2</c:v>
                </c:pt>
                <c:pt idx="114">
                  <c:v>3.0362088395780282E-2</c:v>
                </c:pt>
                <c:pt idx="115">
                  <c:v>3.0264964350672968E-2</c:v>
                </c:pt>
                <c:pt idx="116">
                  <c:v>3.0210345818181817E-2</c:v>
                </c:pt>
                <c:pt idx="117">
                  <c:v>3.0163623135685696E-2</c:v>
                </c:pt>
                <c:pt idx="118">
                  <c:v>2.9917001091305927E-2</c:v>
                </c:pt>
                <c:pt idx="119">
                  <c:v>2.9956047653692246E-2</c:v>
                </c:pt>
                <c:pt idx="120">
                  <c:v>3.0613310658421246E-2</c:v>
                </c:pt>
                <c:pt idx="121">
                  <c:v>3.0952683157511804E-2</c:v>
                </c:pt>
                <c:pt idx="122">
                  <c:v>3.1892388141142244E-2</c:v>
                </c:pt>
                <c:pt idx="123">
                  <c:v>3.6673127682793918E-2</c:v>
                </c:pt>
                <c:pt idx="124">
                  <c:v>3.8650581818181769E-2</c:v>
                </c:pt>
                <c:pt idx="125">
                  <c:v>3.2116435067297174E-2</c:v>
                </c:pt>
                <c:pt idx="126">
                  <c:v>4.7593600000000007E-2</c:v>
                </c:pt>
                <c:pt idx="127">
                  <c:v>3.3330661818181721E-2</c:v>
                </c:pt>
                <c:pt idx="128">
                  <c:v>5.3705776646053263E-2</c:v>
                </c:pt>
                <c:pt idx="129">
                  <c:v>5.5029029101491572E-2</c:v>
                </c:pt>
                <c:pt idx="130">
                  <c:v>3.4896469625318331E-2</c:v>
                </c:pt>
                <c:pt idx="131">
                  <c:v>6.3111813022917226E-2</c:v>
                </c:pt>
                <c:pt idx="132">
                  <c:v>7.0936118952346305E-2</c:v>
                </c:pt>
                <c:pt idx="133">
                  <c:v>4.861081957075275E-2</c:v>
                </c:pt>
                <c:pt idx="134">
                  <c:v>4.0460126591488219E-2</c:v>
                </c:pt>
                <c:pt idx="135">
                  <c:v>7.0672967272727538E-2</c:v>
                </c:pt>
                <c:pt idx="136">
                  <c:v>8.1326989090909116E-2</c:v>
                </c:pt>
                <c:pt idx="137">
                  <c:v>8.0382083999999965E-2</c:v>
                </c:pt>
                <c:pt idx="138">
                  <c:v>6.1679262545455166E-2</c:v>
                </c:pt>
                <c:pt idx="139">
                  <c:v>3.4895327272727358E-2</c:v>
                </c:pt>
                <c:pt idx="140">
                  <c:v>6.1085666787922703E-2</c:v>
                </c:pt>
                <c:pt idx="141">
                  <c:v>8.0670890545454413E-2</c:v>
                </c:pt>
                <c:pt idx="142">
                  <c:v>8.6541595853037459E-2</c:v>
                </c:pt>
                <c:pt idx="143">
                  <c:v>8.5357059658057441E-2</c:v>
                </c:pt>
                <c:pt idx="144">
                  <c:v>8.4668656966169459E-2</c:v>
                </c:pt>
                <c:pt idx="145">
                  <c:v>7.9867565090908865E-2</c:v>
                </c:pt>
                <c:pt idx="146">
                  <c:v>6.2433880000000122E-2</c:v>
                </c:pt>
                <c:pt idx="147">
                  <c:v>3.4482889778101093E-2</c:v>
                </c:pt>
                <c:pt idx="148">
                  <c:v>5.6540742545454797E-2</c:v>
                </c:pt>
                <c:pt idx="149">
                  <c:v>7.6232807999999791E-2</c:v>
                </c:pt>
                <c:pt idx="150">
                  <c:v>8.3352801018552164E-2</c:v>
                </c:pt>
                <c:pt idx="151">
                  <c:v>8.5806995636363612E-2</c:v>
                </c:pt>
                <c:pt idx="152">
                  <c:v>8.6410336122226247E-2</c:v>
                </c:pt>
                <c:pt idx="153">
                  <c:v>8.5873530909090917E-2</c:v>
                </c:pt>
                <c:pt idx="154">
                  <c:v>8.598769309090909E-2</c:v>
                </c:pt>
                <c:pt idx="155">
                  <c:v>8.4749548563113855E-2</c:v>
                </c:pt>
                <c:pt idx="156">
                  <c:v>8.2905397818181792E-2</c:v>
                </c:pt>
                <c:pt idx="157">
                  <c:v>8.0392809090909151E-2</c:v>
                </c:pt>
                <c:pt idx="158">
                  <c:v>7.5513179701709621E-2</c:v>
                </c:pt>
                <c:pt idx="159">
                  <c:v>6.197736485994907E-2</c:v>
                </c:pt>
                <c:pt idx="160">
                  <c:v>3.5830963259367361E-2</c:v>
                </c:pt>
                <c:pt idx="161">
                  <c:v>4.821512768279429E-2</c:v>
                </c:pt>
                <c:pt idx="162">
                  <c:v>6.7620016363635946E-2</c:v>
                </c:pt>
                <c:pt idx="163">
                  <c:v>7.4943311272727173E-2</c:v>
                </c:pt>
                <c:pt idx="164">
                  <c:v>7.8725074572571857E-2</c:v>
                </c:pt>
                <c:pt idx="165">
                  <c:v>7.9493451272727264E-2</c:v>
                </c:pt>
                <c:pt idx="166">
                  <c:v>7.9820329090909081E-2</c:v>
                </c:pt>
                <c:pt idx="167">
                  <c:v>7.9192150545454476E-2</c:v>
                </c:pt>
                <c:pt idx="168">
                  <c:v>7.8467165878501263E-2</c:v>
                </c:pt>
                <c:pt idx="169">
                  <c:v>7.8822909057839202E-2</c:v>
                </c:pt>
                <c:pt idx="170">
                  <c:v>7.7955608886389249E-2</c:v>
                </c:pt>
                <c:pt idx="171">
                  <c:v>7.787788225829384E-2</c:v>
                </c:pt>
                <c:pt idx="172">
                  <c:v>7.6998785777146889E-2</c:v>
                </c:pt>
                <c:pt idx="173">
                  <c:v>7.5763946229933932E-2</c:v>
                </c:pt>
                <c:pt idx="174">
                  <c:v>7.5591989861143807E-2</c:v>
                </c:pt>
                <c:pt idx="175">
                  <c:v>7.4890094133395937E-2</c:v>
                </c:pt>
                <c:pt idx="176">
                  <c:v>7.4639512521657667E-2</c:v>
                </c:pt>
                <c:pt idx="177">
                  <c:v>7.3987956735218491E-2</c:v>
                </c:pt>
                <c:pt idx="178">
                  <c:v>7.3577641842350716E-2</c:v>
                </c:pt>
                <c:pt idx="179">
                  <c:v>7.2417567449430384E-2</c:v>
                </c:pt>
                <c:pt idx="180">
                  <c:v>7.0305940626595509E-2</c:v>
                </c:pt>
                <c:pt idx="181">
                  <c:v>6.815653007179244E-2</c:v>
                </c:pt>
                <c:pt idx="182">
                  <c:v>6.3484791067714277E-2</c:v>
                </c:pt>
                <c:pt idx="183">
                  <c:v>4.9925041604056322E-2</c:v>
                </c:pt>
                <c:pt idx="184">
                  <c:v>2.9668498942042619E-2</c:v>
                </c:pt>
                <c:pt idx="185">
                  <c:v>4.2439929903603263E-2</c:v>
                </c:pt>
                <c:pt idx="186">
                  <c:v>5.9401705711670576E-2</c:v>
                </c:pt>
                <c:pt idx="187">
                  <c:v>6.5544843112582851E-2</c:v>
                </c:pt>
                <c:pt idx="188">
                  <c:v>6.7142624817684571E-2</c:v>
                </c:pt>
                <c:pt idx="189">
                  <c:v>6.7159762824358107E-2</c:v>
                </c:pt>
                <c:pt idx="190">
                  <c:v>6.7597306958493988E-2</c:v>
                </c:pt>
                <c:pt idx="191">
                  <c:v>6.7623486634985283E-2</c:v>
                </c:pt>
                <c:pt idx="192">
                  <c:v>6.7105814960469828E-2</c:v>
                </c:pt>
                <c:pt idx="193">
                  <c:v>6.7336541483900003E-2</c:v>
                </c:pt>
                <c:pt idx="194">
                  <c:v>6.6795868701123584E-2</c:v>
                </c:pt>
                <c:pt idx="195">
                  <c:v>6.6284718383045518E-2</c:v>
                </c:pt>
                <c:pt idx="196">
                  <c:v>6.6084953643688438E-2</c:v>
                </c:pt>
                <c:pt idx="197">
                  <c:v>6.5038004838205765E-2</c:v>
                </c:pt>
                <c:pt idx="198">
                  <c:v>6.3945537992871448E-2</c:v>
                </c:pt>
                <c:pt idx="199">
                  <c:v>6.4287942920649016E-2</c:v>
                </c:pt>
                <c:pt idx="200">
                  <c:v>6.4301141435544718E-2</c:v>
                </c:pt>
                <c:pt idx="201">
                  <c:v>6.3723816156741192E-2</c:v>
                </c:pt>
                <c:pt idx="202">
                  <c:v>6.3066918291390717E-2</c:v>
                </c:pt>
                <c:pt idx="203">
                  <c:v>6.2868674878854641E-2</c:v>
                </c:pt>
                <c:pt idx="204">
                  <c:v>6.2568704671356334E-2</c:v>
                </c:pt>
                <c:pt idx="205">
                  <c:v>6.1348523042333875E-2</c:v>
                </c:pt>
                <c:pt idx="206">
                  <c:v>6.1276885382088878E-2</c:v>
                </c:pt>
                <c:pt idx="207">
                  <c:v>6.1480900403841965E-2</c:v>
                </c:pt>
                <c:pt idx="208">
                  <c:v>6.070071424836597E-2</c:v>
                </c:pt>
                <c:pt idx="209">
                  <c:v>6.0308004500978465E-2</c:v>
                </c:pt>
                <c:pt idx="210">
                  <c:v>6.0629011431980899E-2</c:v>
                </c:pt>
                <c:pt idx="211">
                  <c:v>6.0333217173489287E-2</c:v>
                </c:pt>
                <c:pt idx="212">
                  <c:v>5.944897325264753E-2</c:v>
                </c:pt>
                <c:pt idx="213">
                  <c:v>5.8966555905172413E-2</c:v>
                </c:pt>
                <c:pt idx="214">
                  <c:v>5.8911100683870961E-2</c:v>
                </c:pt>
                <c:pt idx="215">
                  <c:v>5.8778274115879818E-2</c:v>
                </c:pt>
                <c:pt idx="216">
                  <c:v>5.8333723092739348E-2</c:v>
                </c:pt>
                <c:pt idx="217">
                  <c:v>5.7865188572039324E-2</c:v>
                </c:pt>
                <c:pt idx="218">
                  <c:v>5.771688505119453E-2</c:v>
                </c:pt>
                <c:pt idx="219">
                  <c:v>5.7340710538641669E-2</c:v>
                </c:pt>
                <c:pt idx="220">
                  <c:v>5.6939103238539873E-2</c:v>
                </c:pt>
                <c:pt idx="221">
                  <c:v>5.653825406058037E-2</c:v>
                </c:pt>
                <c:pt idx="222">
                  <c:v>5.6157599723102927E-2</c:v>
                </c:pt>
                <c:pt idx="223">
                  <c:v>5.5741386367088606E-2</c:v>
                </c:pt>
                <c:pt idx="224">
                  <c:v>5.5394443289113499E-2</c:v>
                </c:pt>
                <c:pt idx="225">
                  <c:v>5.5125171796595922E-2</c:v>
                </c:pt>
                <c:pt idx="226">
                  <c:v>5.4728383020134233E-2</c:v>
                </c:pt>
                <c:pt idx="227">
                  <c:v>5.4307860238593533E-2</c:v>
                </c:pt>
                <c:pt idx="228">
                  <c:v>5.3890138748694381E-2</c:v>
                </c:pt>
                <c:pt idx="229">
                  <c:v>5.3451003868415572E-2</c:v>
                </c:pt>
                <c:pt idx="230">
                  <c:v>5.2877644543753863E-2</c:v>
                </c:pt>
                <c:pt idx="231">
                  <c:v>5.2158611124481329E-2</c:v>
                </c:pt>
                <c:pt idx="232">
                  <c:v>5.1141539227903106E-2</c:v>
                </c:pt>
                <c:pt idx="233">
                  <c:v>4.9366753049586841E-2</c:v>
                </c:pt>
                <c:pt idx="234">
                  <c:v>4.5782883764948393E-2</c:v>
                </c:pt>
                <c:pt idx="235">
                  <c:v>3.7532726551440278E-2</c:v>
                </c:pt>
                <c:pt idx="236">
                  <c:v>2.5084923408624022E-2</c:v>
                </c:pt>
                <c:pt idx="237">
                  <c:v>3.0327029159664325E-2</c:v>
                </c:pt>
                <c:pt idx="238">
                  <c:v>4.1398235616690746E-2</c:v>
                </c:pt>
                <c:pt idx="239">
                  <c:v>4.6298366384976447E-2</c:v>
                </c:pt>
                <c:pt idx="240">
                  <c:v>4.8244765865933147E-2</c:v>
                </c:pt>
                <c:pt idx="241">
                  <c:v>4.8857526619231553E-2</c:v>
                </c:pt>
                <c:pt idx="242">
                  <c:v>4.8552349673361701E-2</c:v>
                </c:pt>
                <c:pt idx="243">
                  <c:v>4.8697365198460928E-2</c:v>
                </c:pt>
                <c:pt idx="244">
                  <c:v>4.8865113441794658E-2</c:v>
                </c:pt>
                <c:pt idx="245">
                  <c:v>4.863998773295683E-2</c:v>
                </c:pt>
                <c:pt idx="246">
                  <c:v>4.8229737451690832E-2</c:v>
                </c:pt>
                <c:pt idx="247">
                  <c:v>4.8204355391723581E-2</c:v>
                </c:pt>
                <c:pt idx="248">
                  <c:v>4.7865500064153958E-2</c:v>
                </c:pt>
                <c:pt idx="249">
                  <c:v>4.7551950430172067E-2</c:v>
                </c:pt>
                <c:pt idx="250">
                  <c:v>4.7189067396685935E-2</c:v>
                </c:pt>
                <c:pt idx="251">
                  <c:v>4.6883182797927449E-2</c:v>
                </c:pt>
                <c:pt idx="252">
                  <c:v>4.6187844647971342E-2</c:v>
                </c:pt>
                <c:pt idx="253">
                  <c:v>4.6437051730845572E-2</c:v>
                </c:pt>
                <c:pt idx="254">
                  <c:v>4.6045736488413536E-2</c:v>
                </c:pt>
                <c:pt idx="255">
                  <c:v>4.588603733544179E-2</c:v>
                </c:pt>
                <c:pt idx="256">
                  <c:v>4.5561434969421971E-2</c:v>
                </c:pt>
                <c:pt idx="257">
                  <c:v>4.5467509862150465E-2</c:v>
                </c:pt>
                <c:pt idx="258">
                  <c:v>4.5217863202357572E-2</c:v>
                </c:pt>
                <c:pt idx="259">
                  <c:v>4.4981175228476167E-2</c:v>
                </c:pt>
                <c:pt idx="260">
                  <c:v>4.4613651060665352E-2</c:v>
                </c:pt>
                <c:pt idx="261">
                  <c:v>4.4466169374999996E-2</c:v>
                </c:pt>
                <c:pt idx="262">
                  <c:v>4.4216482947368421E-2</c:v>
                </c:pt>
                <c:pt idx="263">
                  <c:v>4.3884738957198445E-2</c:v>
                </c:pt>
                <c:pt idx="264">
                  <c:v>4.3565730908561445E-2</c:v>
                </c:pt>
                <c:pt idx="265">
                  <c:v>4.3323692199186206E-2</c:v>
                </c:pt>
                <c:pt idx="266">
                  <c:v>4.3034633064578505E-2</c:v>
                </c:pt>
                <c:pt idx="267">
                  <c:v>4.2018923593207254E-2</c:v>
                </c:pt>
                <c:pt idx="268">
                  <c:v>4.2247430791754949E-2</c:v>
                </c:pt>
                <c:pt idx="269">
                  <c:v>4.2027645203767769E-2</c:v>
                </c:pt>
                <c:pt idx="270">
                  <c:v>4.1874821237528774E-2</c:v>
                </c:pt>
                <c:pt idx="271">
                  <c:v>4.1869169743245831E-2</c:v>
                </c:pt>
                <c:pt idx="272">
                  <c:v>4.160389224942615E-2</c:v>
                </c:pt>
                <c:pt idx="273">
                  <c:v>4.106393625501048E-2</c:v>
                </c:pt>
                <c:pt idx="274">
                  <c:v>4.0958996618403493E-2</c:v>
                </c:pt>
                <c:pt idx="275">
                  <c:v>4.0961240935361215E-2</c:v>
                </c:pt>
                <c:pt idx="276">
                  <c:v>4.0576217080250415E-2</c:v>
                </c:pt>
                <c:pt idx="277">
                  <c:v>4.0147918632834706E-2</c:v>
                </c:pt>
                <c:pt idx="278">
                  <c:v>3.9962134984882838E-2</c:v>
                </c:pt>
                <c:pt idx="279">
                  <c:v>4.0062310550631711E-2</c:v>
                </c:pt>
                <c:pt idx="280">
                  <c:v>3.9883734133258048E-2</c:v>
                </c:pt>
                <c:pt idx="281">
                  <c:v>3.9521235667544174E-2</c:v>
                </c:pt>
                <c:pt idx="282">
                  <c:v>3.9041583454681922E-2</c:v>
                </c:pt>
                <c:pt idx="283">
                  <c:v>3.8944777797752808E-2</c:v>
                </c:pt>
                <c:pt idx="284">
                  <c:v>3.8835638185385907E-2</c:v>
                </c:pt>
                <c:pt idx="285">
                  <c:v>3.878868714605483E-2</c:v>
                </c:pt>
                <c:pt idx="286">
                  <c:v>3.85083126880119E-2</c:v>
                </c:pt>
                <c:pt idx="287">
                  <c:v>3.8191423654096231E-2</c:v>
                </c:pt>
                <c:pt idx="288">
                  <c:v>3.808610250185597E-2</c:v>
                </c:pt>
                <c:pt idx="289">
                  <c:v>3.7878834265604733E-2</c:v>
                </c:pt>
                <c:pt idx="290">
                  <c:v>3.7569150327232383E-2</c:v>
                </c:pt>
                <c:pt idx="291">
                  <c:v>3.7335784857037452E-2</c:v>
                </c:pt>
                <c:pt idx="292">
                  <c:v>3.7201697210458476E-2</c:v>
                </c:pt>
                <c:pt idx="293">
                  <c:v>3.6977676015065221E-2</c:v>
                </c:pt>
                <c:pt idx="294">
                  <c:v>3.6869088415841564E-2</c:v>
                </c:pt>
                <c:pt idx="295">
                  <c:v>3.6666646622091952E-2</c:v>
                </c:pt>
                <c:pt idx="296">
                  <c:v>3.645288875319927E-2</c:v>
                </c:pt>
                <c:pt idx="297">
                  <c:v>3.6269321817518241E-2</c:v>
                </c:pt>
                <c:pt idx="298">
                  <c:v>3.606178494537509E-2</c:v>
                </c:pt>
                <c:pt idx="299">
                  <c:v>3.5874649712883871E-2</c:v>
                </c:pt>
                <c:pt idx="300">
                  <c:v>3.5687854749455336E-2</c:v>
                </c:pt>
                <c:pt idx="301">
                  <c:v>3.5476165009965574E-2</c:v>
                </c:pt>
                <c:pt idx="302">
                  <c:v>3.5329234772151899E-2</c:v>
                </c:pt>
                <c:pt idx="303">
                  <c:v>3.502903713228659E-2</c:v>
                </c:pt>
                <c:pt idx="304">
                  <c:v>3.4891634278768222E-2</c:v>
                </c:pt>
                <c:pt idx="305">
                  <c:v>3.4743139385334285E-2</c:v>
                </c:pt>
                <c:pt idx="306">
                  <c:v>3.4558390078994604E-2</c:v>
                </c:pt>
                <c:pt idx="307">
                  <c:v>3.4348341910051969E-2</c:v>
                </c:pt>
                <c:pt idx="308">
                  <c:v>3.4166102763369691E-2</c:v>
                </c:pt>
                <c:pt idx="309">
                  <c:v>3.397113357130109E-2</c:v>
                </c:pt>
                <c:pt idx="310">
                  <c:v>3.3830010476105565E-2</c:v>
                </c:pt>
                <c:pt idx="311">
                  <c:v>3.3649295758007111E-2</c:v>
                </c:pt>
                <c:pt idx="312">
                  <c:v>3.3449365051509763E-2</c:v>
                </c:pt>
                <c:pt idx="313">
                  <c:v>3.3294956143211624E-2</c:v>
                </c:pt>
                <c:pt idx="314">
                  <c:v>3.3123042037495574E-2</c:v>
                </c:pt>
                <c:pt idx="315">
                  <c:v>3.2933963877010072E-2</c:v>
                </c:pt>
                <c:pt idx="316">
                  <c:v>3.2723873576719575E-2</c:v>
                </c:pt>
                <c:pt idx="317">
                  <c:v>3.2580221040126714E-2</c:v>
                </c:pt>
                <c:pt idx="318">
                  <c:v>3.2422061078517472E-2</c:v>
                </c:pt>
                <c:pt idx="319">
                  <c:v>3.2241497203018069E-2</c:v>
                </c:pt>
                <c:pt idx="320">
                  <c:v>3.2082199641043599E-2</c:v>
                </c:pt>
                <c:pt idx="321">
                  <c:v>3.1908217990564383E-2</c:v>
                </c:pt>
                <c:pt idx="322">
                  <c:v>3.1750335160446466E-2</c:v>
                </c:pt>
                <c:pt idx="323">
                  <c:v>3.1584843035372019E-2</c:v>
                </c:pt>
                <c:pt idx="324">
                  <c:v>3.141965254042775E-2</c:v>
                </c:pt>
                <c:pt idx="325">
                  <c:v>3.1243965411315508E-2</c:v>
                </c:pt>
                <c:pt idx="326">
                  <c:v>3.1082169009352258E-2</c:v>
                </c:pt>
                <c:pt idx="327">
                  <c:v>3.0924357778546706E-2</c:v>
                </c:pt>
                <c:pt idx="328">
                  <c:v>3.0749393702296658E-2</c:v>
                </c:pt>
                <c:pt idx="329">
                  <c:v>3.0592204171980011E-2</c:v>
                </c:pt>
                <c:pt idx="330">
                  <c:v>3.0434420061919491E-2</c:v>
                </c:pt>
                <c:pt idx="331">
                  <c:v>3.0279109546391743E-2</c:v>
                </c:pt>
                <c:pt idx="332">
                  <c:v>3.011963264529401E-2</c:v>
                </c:pt>
                <c:pt idx="333">
                  <c:v>2.9969345222450372E-2</c:v>
                </c:pt>
                <c:pt idx="334">
                  <c:v>2.9813766042058466E-2</c:v>
                </c:pt>
                <c:pt idx="335">
                  <c:v>2.9660711231661543E-2</c:v>
                </c:pt>
                <c:pt idx="336">
                  <c:v>2.9493116950451211E-2</c:v>
                </c:pt>
                <c:pt idx="337">
                  <c:v>2.9329626632080285E-2</c:v>
                </c:pt>
                <c:pt idx="338">
                  <c:v>2.9139107929044304E-2</c:v>
                </c:pt>
                <c:pt idx="339">
                  <c:v>2.8848592084039303E-2</c:v>
                </c:pt>
                <c:pt idx="340">
                  <c:v>2.873594082008793E-2</c:v>
                </c:pt>
                <c:pt idx="341">
                  <c:v>2.873150822635135E-2</c:v>
                </c:pt>
                <c:pt idx="342">
                  <c:v>2.860048840863115E-2</c:v>
                </c:pt>
                <c:pt idx="343">
                  <c:v>2.8453900874831763E-2</c:v>
                </c:pt>
                <c:pt idx="344">
                  <c:v>2.8313933589312723E-2</c:v>
                </c:pt>
                <c:pt idx="345">
                  <c:v>2.8150023498825893E-2</c:v>
                </c:pt>
                <c:pt idx="346">
                  <c:v>2.7978581439571472E-2</c:v>
                </c:pt>
                <c:pt idx="347">
                  <c:v>2.785945779264214E-2</c:v>
                </c:pt>
                <c:pt idx="348">
                  <c:v>2.7696979866488652E-2</c:v>
                </c:pt>
                <c:pt idx="349">
                  <c:v>2.7572996612258489E-2</c:v>
                </c:pt>
                <c:pt idx="350">
                  <c:v>2.7447899534109817E-2</c:v>
                </c:pt>
                <c:pt idx="351">
                  <c:v>2.7298042779807366E-2</c:v>
                </c:pt>
                <c:pt idx="352">
                  <c:v>2.7156051786542922E-2</c:v>
                </c:pt>
                <c:pt idx="353">
                  <c:v>2.7038111258278142E-2</c:v>
                </c:pt>
                <c:pt idx="354">
                  <c:v>2.6905095152015855E-2</c:v>
                </c:pt>
                <c:pt idx="355">
                  <c:v>2.6762335422163584E-2</c:v>
                </c:pt>
                <c:pt idx="356">
                  <c:v>2.6631937985504853E-2</c:v>
                </c:pt>
                <c:pt idx="357">
                  <c:v>2.6501759279960544E-2</c:v>
                </c:pt>
                <c:pt idx="358">
                  <c:v>2.6363874644790813E-2</c:v>
                </c:pt>
                <c:pt idx="359">
                  <c:v>2.6234133712506144E-2</c:v>
                </c:pt>
                <c:pt idx="360">
                  <c:v>2.6101977281203989E-2</c:v>
                </c:pt>
                <c:pt idx="361">
                  <c:v>2.5967350411764702E-2</c:v>
                </c:pt>
                <c:pt idx="362">
                  <c:v>2.5838242999021523E-2</c:v>
                </c:pt>
                <c:pt idx="363">
                  <c:v>2.570141088867187E-2</c:v>
                </c:pt>
                <c:pt idx="364">
                  <c:v>2.5559212195121944E-2</c:v>
                </c:pt>
                <c:pt idx="365">
                  <c:v>2.5339036465433291E-2</c:v>
                </c:pt>
                <c:pt idx="366">
                  <c:v>2.5152112244897953E-2</c:v>
                </c:pt>
                <c:pt idx="367">
                  <c:v>2.5167811484956323E-2</c:v>
                </c:pt>
                <c:pt idx="368">
                  <c:v>2.5073235641853701E-2</c:v>
                </c:pt>
                <c:pt idx="369">
                  <c:v>2.4963599888691724E-2</c:v>
                </c:pt>
                <c:pt idx="370">
                  <c:v>2.4836578242394981E-2</c:v>
                </c:pt>
                <c:pt idx="371">
                  <c:v>2.4717243228915661E-2</c:v>
                </c:pt>
                <c:pt idx="372">
                  <c:v>2.4596321428571422E-2</c:v>
                </c:pt>
                <c:pt idx="373">
                  <c:v>2.4451479698910948E-2</c:v>
                </c:pt>
                <c:pt idx="374">
                  <c:v>2.4266453584573539E-2</c:v>
                </c:pt>
                <c:pt idx="375">
                  <c:v>2.4138119792365433E-2</c:v>
                </c:pt>
                <c:pt idx="376">
                  <c:v>2.4096045542629473E-2</c:v>
                </c:pt>
                <c:pt idx="377">
                  <c:v>2.3995747643312096E-2</c:v>
                </c:pt>
                <c:pt idx="378">
                  <c:v>2.388250737210041E-2</c:v>
                </c:pt>
                <c:pt idx="379">
                  <c:v>2.3761989053968258E-2</c:v>
                </c:pt>
                <c:pt idx="380">
                  <c:v>2.363657181083649E-2</c:v>
                </c:pt>
                <c:pt idx="381">
                  <c:v>2.3511343672727274E-2</c:v>
                </c:pt>
                <c:pt idx="382">
                  <c:v>2.3386311486337064E-2</c:v>
                </c:pt>
                <c:pt idx="383">
                  <c:v>2.3285219319148932E-2</c:v>
                </c:pt>
                <c:pt idx="384">
                  <c:v>2.3113871270866143E-2</c:v>
                </c:pt>
                <c:pt idx="385">
                  <c:v>2.2904291441144115E-2</c:v>
                </c:pt>
                <c:pt idx="386">
                  <c:v>2.2926287736263741E-2</c:v>
                </c:pt>
                <c:pt idx="387">
                  <c:v>2.2736940535882169E-2</c:v>
                </c:pt>
                <c:pt idx="388">
                  <c:v>2.2655812992495306E-2</c:v>
                </c:pt>
                <c:pt idx="389">
                  <c:v>2.2604048492423055E-2</c:v>
                </c:pt>
                <c:pt idx="390">
                  <c:v>2.2496017357343308E-2</c:v>
                </c:pt>
                <c:pt idx="391">
                  <c:v>2.2372747048746301E-2</c:v>
                </c:pt>
                <c:pt idx="392">
                  <c:v>2.2247415839291261E-2</c:v>
                </c:pt>
                <c:pt idx="393">
                  <c:v>2.2149101582298131E-2</c:v>
                </c:pt>
                <c:pt idx="394">
                  <c:v>2.202782242677824E-2</c:v>
                </c:pt>
                <c:pt idx="395">
                  <c:v>2.1880900185614841E-2</c:v>
                </c:pt>
                <c:pt idx="396">
                  <c:v>2.1717999576703222E-2</c:v>
                </c:pt>
                <c:pt idx="397">
                  <c:v>2.167748267653407E-2</c:v>
                </c:pt>
                <c:pt idx="398">
                  <c:v>2.1552512811585267E-2</c:v>
                </c:pt>
                <c:pt idx="399">
                  <c:v>2.1387728170637964E-2</c:v>
                </c:pt>
                <c:pt idx="400">
                  <c:v>2.1223226604729729E-2</c:v>
                </c:pt>
                <c:pt idx="401">
                  <c:v>2.1021801091355007E-2</c:v>
                </c:pt>
                <c:pt idx="402">
                  <c:v>2.0712084790263312E-2</c:v>
                </c:pt>
                <c:pt idx="403">
                  <c:v>2.022780096256686E-2</c:v>
                </c:pt>
                <c:pt idx="404">
                  <c:v>1.9287750465648817E-2</c:v>
                </c:pt>
                <c:pt idx="405">
                  <c:v>1.7201544023461204E-2</c:v>
                </c:pt>
                <c:pt idx="406">
                  <c:v>1.3791112702784887E-2</c:v>
                </c:pt>
                <c:pt idx="407">
                  <c:v>1.4093738046483412E-2</c:v>
                </c:pt>
                <c:pt idx="408">
                  <c:v>1.7290999411318474E-2</c:v>
                </c:pt>
                <c:pt idx="409">
                  <c:v>1.8947776138703798E-2</c:v>
                </c:pt>
                <c:pt idx="410">
                  <c:v>1.9666485610346406E-2</c:v>
                </c:pt>
                <c:pt idx="411">
                  <c:v>1.9917143472222218E-2</c:v>
                </c:pt>
                <c:pt idx="412">
                  <c:v>2.000644952028963E-2</c:v>
                </c:pt>
                <c:pt idx="413">
                  <c:v>2.0007780779768176E-2</c:v>
                </c:pt>
                <c:pt idx="414">
                  <c:v>1.9976184132330821E-2</c:v>
                </c:pt>
                <c:pt idx="415">
                  <c:v>1.9913176101440569E-2</c:v>
                </c:pt>
                <c:pt idx="416">
                  <c:v>1.9841984758620684E-2</c:v>
                </c:pt>
                <c:pt idx="417">
                  <c:v>1.9767085680083795E-2</c:v>
                </c:pt>
                <c:pt idx="418">
                  <c:v>1.9684285267563526E-2</c:v>
                </c:pt>
                <c:pt idx="419">
                  <c:v>1.9613257441825772E-2</c:v>
                </c:pt>
                <c:pt idx="420">
                  <c:v>1.9534878098360652E-2</c:v>
                </c:pt>
                <c:pt idx="421">
                  <c:v>1.94488954610351E-2</c:v>
                </c:pt>
                <c:pt idx="422">
                  <c:v>1.9354817364041606E-2</c:v>
                </c:pt>
                <c:pt idx="423">
                  <c:v>1.9259657953736652E-2</c:v>
                </c:pt>
                <c:pt idx="424">
                  <c:v>1.9189313380740737E-2</c:v>
                </c:pt>
                <c:pt idx="425">
                  <c:v>1.9100237220579533E-2</c:v>
                </c:pt>
                <c:pt idx="426">
                  <c:v>1.9011610508049025E-2</c:v>
                </c:pt>
                <c:pt idx="427">
                  <c:v>1.8934074266764921E-2</c:v>
                </c:pt>
                <c:pt idx="428">
                  <c:v>1.8847233930201733E-2</c:v>
                </c:pt>
                <c:pt idx="429">
                  <c:v>1.8763570918307368E-2</c:v>
                </c:pt>
                <c:pt idx="430">
                  <c:v>1.8676528997210392E-2</c:v>
                </c:pt>
                <c:pt idx="431">
                  <c:v>1.8595308799999998E-2</c:v>
                </c:pt>
                <c:pt idx="432">
                  <c:v>1.8508840974681688E-2</c:v>
                </c:pt>
                <c:pt idx="433">
                  <c:v>1.8417406785453477E-2</c:v>
                </c:pt>
                <c:pt idx="434">
                  <c:v>1.8341314136874363E-2</c:v>
                </c:pt>
                <c:pt idx="435">
                  <c:v>1.8255815272356538E-2</c:v>
                </c:pt>
                <c:pt idx="436">
                  <c:v>1.8171116662787312E-2</c:v>
                </c:pt>
                <c:pt idx="437">
                  <c:v>1.8094426537790698E-2</c:v>
                </c:pt>
                <c:pt idx="438">
                  <c:v>1.8014290156657963E-2</c:v>
                </c:pt>
                <c:pt idx="439">
                  <c:v>1.7934017056948269E-2</c:v>
                </c:pt>
                <c:pt idx="440">
                  <c:v>1.7853863496240598E-2</c:v>
                </c:pt>
                <c:pt idx="441">
                  <c:v>1.7773824949436579E-2</c:v>
                </c:pt>
                <c:pt idx="442">
                  <c:v>1.7692260581026523E-2</c:v>
                </c:pt>
                <c:pt idx="443">
                  <c:v>1.7611290900187239E-2</c:v>
                </c:pt>
                <c:pt idx="444">
                  <c:v>1.753438584303579E-2</c:v>
                </c:pt>
                <c:pt idx="445">
                  <c:v>1.7454811723147612E-2</c:v>
                </c:pt>
                <c:pt idx="446">
                  <c:v>1.7375341803184619E-2</c:v>
                </c:pt>
                <c:pt idx="447">
                  <c:v>1.7299091400343643E-2</c:v>
                </c:pt>
                <c:pt idx="448">
                  <c:v>1.7224670998283748E-2</c:v>
                </c:pt>
                <c:pt idx="449">
                  <c:v>1.714554350649351E-2</c:v>
                </c:pt>
                <c:pt idx="450">
                  <c:v>1.7055818397033653E-2</c:v>
                </c:pt>
                <c:pt idx="451">
                  <c:v>1.6980529642806316E-2</c:v>
                </c:pt>
                <c:pt idx="452">
                  <c:v>1.690885531276656E-2</c:v>
                </c:pt>
                <c:pt idx="453">
                  <c:v>1.6837652529829543E-2</c:v>
                </c:pt>
                <c:pt idx="454">
                  <c:v>1.6767441836995037E-2</c:v>
                </c:pt>
                <c:pt idx="455">
                  <c:v>1.6695156962186656E-2</c:v>
                </c:pt>
                <c:pt idx="456">
                  <c:v>1.6620108725268513E-2</c:v>
                </c:pt>
                <c:pt idx="457">
                  <c:v>1.6548247340485604E-2</c:v>
                </c:pt>
                <c:pt idx="458">
                  <c:v>1.6478177272086798E-2</c:v>
                </c:pt>
                <c:pt idx="459">
                  <c:v>1.640794365939479E-2</c:v>
                </c:pt>
                <c:pt idx="460">
                  <c:v>1.6330044043869511E-2</c:v>
                </c:pt>
                <c:pt idx="461">
                  <c:v>1.6211184150996354E-2</c:v>
                </c:pt>
                <c:pt idx="462">
                  <c:v>1.6123668717409584E-2</c:v>
                </c:pt>
                <c:pt idx="463">
                  <c:v>1.6105579675433683E-2</c:v>
                </c:pt>
                <c:pt idx="464">
                  <c:v>1.6043283387840668E-2</c:v>
                </c:pt>
                <c:pt idx="465">
                  <c:v>1.5972551662943313E-2</c:v>
                </c:pt>
                <c:pt idx="466">
                  <c:v>1.58984392335563E-2</c:v>
                </c:pt>
                <c:pt idx="467">
                  <c:v>1.5832317119587914E-2</c:v>
                </c:pt>
                <c:pt idx="468">
                  <c:v>1.5766157679911085E-2</c:v>
                </c:pt>
                <c:pt idx="469">
                  <c:v>1.5692454814712004E-2</c:v>
                </c:pt>
                <c:pt idx="470">
                  <c:v>1.5632872468108704E-2</c:v>
                </c:pt>
                <c:pt idx="471">
                  <c:v>1.5560856457237751E-2</c:v>
                </c:pt>
                <c:pt idx="472">
                  <c:v>1.5490766884158139E-2</c:v>
                </c:pt>
                <c:pt idx="473">
                  <c:v>1.5421713404225932E-2</c:v>
                </c:pt>
                <c:pt idx="474">
                  <c:v>1.5361612311190737E-2</c:v>
                </c:pt>
                <c:pt idx="475">
                  <c:v>1.5290860476387167E-2</c:v>
                </c:pt>
                <c:pt idx="476">
                  <c:v>1.5225554861225607E-2</c:v>
                </c:pt>
                <c:pt idx="477">
                  <c:v>1.5163899862731638E-2</c:v>
                </c:pt>
                <c:pt idx="478">
                  <c:v>1.5096661741634668E-2</c:v>
                </c:pt>
                <c:pt idx="479">
                  <c:v>1.503020934035856E-2</c:v>
                </c:pt>
                <c:pt idx="480">
                  <c:v>1.4965271564337482E-2</c:v>
                </c:pt>
                <c:pt idx="481">
                  <c:v>1.4893114735764025E-2</c:v>
                </c:pt>
                <c:pt idx="482">
                  <c:v>1.4835660610687021E-2</c:v>
                </c:pt>
                <c:pt idx="483">
                  <c:v>1.477613801852104E-2</c:v>
                </c:pt>
                <c:pt idx="484">
                  <c:v>1.4722221739603152E-2</c:v>
                </c:pt>
                <c:pt idx="485">
                  <c:v>1.4657735917730109E-2</c:v>
                </c:pt>
                <c:pt idx="486">
                  <c:v>1.4593323972602738E-2</c:v>
                </c:pt>
                <c:pt idx="487">
                  <c:v>1.4529645208446127E-2</c:v>
                </c:pt>
                <c:pt idx="488">
                  <c:v>1.4469235922920889E-2</c:v>
                </c:pt>
                <c:pt idx="489">
                  <c:v>1.4400618554640011E-2</c:v>
                </c:pt>
                <c:pt idx="490">
                  <c:v>1.4344473036268032E-2</c:v>
                </c:pt>
                <c:pt idx="491">
                  <c:v>1.4280496208754205E-2</c:v>
                </c:pt>
                <c:pt idx="492">
                  <c:v>1.4210040055159421E-2</c:v>
                </c:pt>
                <c:pt idx="493">
                  <c:v>1.4154185682062299E-2</c:v>
                </c:pt>
                <c:pt idx="494">
                  <c:v>1.4092916163133885E-2</c:v>
                </c:pt>
                <c:pt idx="495">
                  <c:v>1.4032244542409219E-2</c:v>
                </c:pt>
                <c:pt idx="496">
                  <c:v>1.3968278020861192E-2</c:v>
                </c:pt>
                <c:pt idx="497">
                  <c:v>1.3894248392785569E-2</c:v>
                </c:pt>
                <c:pt idx="498">
                  <c:v>1.3834041453550451E-2</c:v>
                </c:pt>
                <c:pt idx="499">
                  <c:v>1.3790795753296923E-2</c:v>
                </c:pt>
                <c:pt idx="500">
                  <c:v>1.3744447654025282E-2</c:v>
                </c:pt>
                <c:pt idx="501">
                  <c:v>1.3685020832114845E-2</c:v>
                </c:pt>
                <c:pt idx="502">
                  <c:v>1.3623493762271158E-2</c:v>
                </c:pt>
                <c:pt idx="503">
                  <c:v>1.3575116381230112E-2</c:v>
                </c:pt>
                <c:pt idx="504">
                  <c:v>1.3526548359592213E-2</c:v>
                </c:pt>
                <c:pt idx="505">
                  <c:v>1.3466314594344608E-2</c:v>
                </c:pt>
                <c:pt idx="506">
                  <c:v>1.3414067969636963E-2</c:v>
                </c:pt>
                <c:pt idx="507">
                  <c:v>1.3355516182249765E-2</c:v>
                </c:pt>
                <c:pt idx="508">
                  <c:v>1.3300890880494864E-2</c:v>
                </c:pt>
                <c:pt idx="509">
                  <c:v>1.3241893475345167E-2</c:v>
                </c:pt>
                <c:pt idx="510">
                  <c:v>1.3189917764644076E-2</c:v>
                </c:pt>
                <c:pt idx="511">
                  <c:v>1.3137499735220864E-2</c:v>
                </c:pt>
                <c:pt idx="512">
                  <c:v>1.3078257236773177E-2</c:v>
                </c:pt>
                <c:pt idx="513">
                  <c:v>1.3026484578754577E-2</c:v>
                </c:pt>
                <c:pt idx="514">
                  <c:v>1.2974767451313554E-2</c:v>
                </c:pt>
                <c:pt idx="515">
                  <c:v>1.2915227628798745E-2</c:v>
                </c:pt>
                <c:pt idx="516">
                  <c:v>1.2858912740065145E-2</c:v>
                </c:pt>
                <c:pt idx="517">
                  <c:v>1.2804242189533974E-2</c:v>
                </c:pt>
                <c:pt idx="518">
                  <c:v>1.2760716017147308E-2</c:v>
                </c:pt>
                <c:pt idx="519">
                  <c:v>1.2705393436729396E-2</c:v>
                </c:pt>
                <c:pt idx="520">
                  <c:v>1.2650131502657848E-2</c:v>
                </c:pt>
                <c:pt idx="521">
                  <c:v>1.2590989642857143E-2</c:v>
                </c:pt>
                <c:pt idx="522">
                  <c:v>1.2542876662789193E-2</c:v>
                </c:pt>
                <c:pt idx="523">
                  <c:v>1.2501994891528924E-2</c:v>
                </c:pt>
                <c:pt idx="524">
                  <c:v>1.2453495180598552E-2</c:v>
                </c:pt>
                <c:pt idx="525">
                  <c:v>1.2394619902162715E-2</c:v>
                </c:pt>
                <c:pt idx="526">
                  <c:v>1.2322194729868792E-2</c:v>
                </c:pt>
                <c:pt idx="527">
                  <c:v>1.2128667424203489E-2</c:v>
                </c:pt>
                <c:pt idx="528">
                  <c:v>1.2046365342992695E-2</c:v>
                </c:pt>
                <c:pt idx="529">
                  <c:v>1.2157875323427691E-2</c:v>
                </c:pt>
                <c:pt idx="530">
                  <c:v>1.2146090772971588E-2</c:v>
                </c:pt>
                <c:pt idx="531">
                  <c:v>1.2098075768345691E-2</c:v>
                </c:pt>
                <c:pt idx="532">
                  <c:v>1.2053644897282121E-2</c:v>
                </c:pt>
                <c:pt idx="533">
                  <c:v>1.1997112939077235E-2</c:v>
                </c:pt>
                <c:pt idx="534">
                  <c:v>1.1946731604278074E-2</c:v>
                </c:pt>
                <c:pt idx="535">
                  <c:v>1.1896403770491802E-2</c:v>
                </c:pt>
                <c:pt idx="536">
                  <c:v>1.1846146752570773E-2</c:v>
                </c:pt>
                <c:pt idx="537">
                  <c:v>1.1791275339251742E-2</c:v>
                </c:pt>
                <c:pt idx="538">
                  <c:v>1.1724319190421894E-2</c:v>
                </c:pt>
                <c:pt idx="539">
                  <c:v>1.1676979755974207E-2</c:v>
                </c:pt>
                <c:pt idx="540">
                  <c:v>1.1615426777412834E-2</c:v>
                </c:pt>
                <c:pt idx="541">
                  <c:v>1.1600598768454257E-2</c:v>
                </c:pt>
                <c:pt idx="542">
                  <c:v>1.156897627836611E-2</c:v>
                </c:pt>
                <c:pt idx="543">
                  <c:v>1.152641212353755E-2</c:v>
                </c:pt>
                <c:pt idx="544">
                  <c:v>1.1466720143288086E-2</c:v>
                </c:pt>
                <c:pt idx="545">
                  <c:v>1.1407087194876948E-2</c:v>
                </c:pt>
                <c:pt idx="546">
                  <c:v>1.137728043020193E-2</c:v>
                </c:pt>
                <c:pt idx="547">
                  <c:v>1.1341917739391662E-2</c:v>
                </c:pt>
                <c:pt idx="548">
                  <c:v>1.1269105182591298E-2</c:v>
                </c:pt>
                <c:pt idx="549">
                  <c:v>1.1195487811094453E-2</c:v>
                </c:pt>
                <c:pt idx="550">
                  <c:v>1.1171095074254334E-2</c:v>
                </c:pt>
                <c:pt idx="551">
                  <c:v>1.1156741416292974E-2</c:v>
                </c:pt>
                <c:pt idx="552">
                  <c:v>1.1117336657956948E-2</c:v>
                </c:pt>
                <c:pt idx="553">
                  <c:v>1.1077983306401491E-2</c:v>
                </c:pt>
                <c:pt idx="554">
                  <c:v>1.1031393621010802E-2</c:v>
                </c:pt>
                <c:pt idx="555">
                  <c:v>1.0990236082538105E-2</c:v>
                </c:pt>
                <c:pt idx="556">
                  <c:v>1.0944388885724896E-2</c:v>
                </c:pt>
                <c:pt idx="557">
                  <c:v>1.0905229517625232E-2</c:v>
                </c:pt>
                <c:pt idx="558">
                  <c:v>1.0859213773631533E-2</c:v>
                </c:pt>
                <c:pt idx="559">
                  <c:v>1.0819145401405845E-2</c:v>
                </c:pt>
                <c:pt idx="560">
                  <c:v>1.0777443654059377E-2</c:v>
                </c:pt>
                <c:pt idx="561">
                  <c:v>1.0733257775043071E-2</c:v>
                </c:pt>
                <c:pt idx="562">
                  <c:v>1.0694337976395376E-2</c:v>
                </c:pt>
                <c:pt idx="563">
                  <c:v>1.0647560208588957E-2</c:v>
                </c:pt>
                <c:pt idx="564">
                  <c:v>1.0608736383917627E-2</c:v>
                </c:pt>
                <c:pt idx="565">
                  <c:v>1.0569962498163112E-2</c:v>
                </c:pt>
                <c:pt idx="566">
                  <c:v>1.0525654874617736E-2</c:v>
                </c:pt>
                <c:pt idx="567">
                  <c:v>1.0484641987046314E-2</c:v>
                </c:pt>
                <c:pt idx="568">
                  <c:v>1.0435752318575433E-2</c:v>
                </c:pt>
                <c:pt idx="569">
                  <c:v>1.0377874186159841E-2</c:v>
                </c:pt>
                <c:pt idx="570">
                  <c:v>1.0329336624467438E-2</c:v>
                </c:pt>
                <c:pt idx="571">
                  <c:v>1.0284496376459144E-2</c:v>
                </c:pt>
                <c:pt idx="572">
                  <c:v>1.0244478653076084E-2</c:v>
                </c:pt>
                <c:pt idx="573">
                  <c:v>1.0207914246575342E-2</c:v>
                </c:pt>
                <c:pt idx="574">
                  <c:v>1.0175653615552322E-2</c:v>
                </c:pt>
                <c:pt idx="575">
                  <c:v>1.0142510181488203E-2</c:v>
                </c:pt>
                <c:pt idx="576">
                  <c:v>1.012745449546828E-2</c:v>
                </c:pt>
                <c:pt idx="577">
                  <c:v>1.0108339244873338E-2</c:v>
                </c:pt>
                <c:pt idx="578">
                  <c:v>1.0070179480660319E-2</c:v>
                </c:pt>
                <c:pt idx="579">
                  <c:v>1.0032059961473631E-2</c:v>
                </c:pt>
                <c:pt idx="580">
                  <c:v>9.9993900918821394E-3</c:v>
                </c:pt>
                <c:pt idx="581">
                  <c:v>9.9708675845248118E-3</c:v>
                </c:pt>
                <c:pt idx="582">
                  <c:v>9.9324523046397245E-3</c:v>
                </c:pt>
                <c:pt idx="583">
                  <c:v>9.8755561911835141E-3</c:v>
                </c:pt>
                <c:pt idx="584">
                  <c:v>9.8339416011726695E-3</c:v>
                </c:pt>
                <c:pt idx="585">
                  <c:v>9.81501870460251E-3</c:v>
                </c:pt>
                <c:pt idx="586">
                  <c:v>9.789221181416459E-3</c:v>
                </c:pt>
                <c:pt idx="587">
                  <c:v>9.7524812474079382E-3</c:v>
                </c:pt>
                <c:pt idx="588">
                  <c:v>9.7127499229670185E-3</c:v>
                </c:pt>
                <c:pt idx="589">
                  <c:v>9.6692022383727833E-3</c:v>
                </c:pt>
                <c:pt idx="590">
                  <c:v>9.631580117647056E-3</c:v>
                </c:pt>
                <c:pt idx="591">
                  <c:v>9.5809846580009479E-3</c:v>
                </c:pt>
                <c:pt idx="592">
                  <c:v>9.5405802230778287E-3</c:v>
                </c:pt>
                <c:pt idx="593">
                  <c:v>9.4830243899408275E-3</c:v>
                </c:pt>
                <c:pt idx="594">
                  <c:v>9.3736827531039277E-3</c:v>
                </c:pt>
                <c:pt idx="595">
                  <c:v>9.3282443182945551E-3</c:v>
                </c:pt>
                <c:pt idx="596">
                  <c:v>9.3001794303244831E-3</c:v>
                </c:pt>
                <c:pt idx="597">
                  <c:v>9.222433969114702E-3</c:v>
                </c:pt>
                <c:pt idx="598">
                  <c:v>9.2885209410588209E-3</c:v>
                </c:pt>
                <c:pt idx="599">
                  <c:v>9.2291288386414563E-3</c:v>
                </c:pt>
                <c:pt idx="600">
                  <c:v>8.9692575224231182E-3</c:v>
                </c:pt>
                <c:pt idx="601">
                  <c:v>8.9811996523574793E-3</c:v>
                </c:pt>
                <c:pt idx="602">
                  <c:v>9.2070059020388922E-3</c:v>
                </c:pt>
                <c:pt idx="603">
                  <c:v>9.1796863506964747E-3</c:v>
                </c:pt>
                <c:pt idx="604">
                  <c:v>8.7071051144725908E-3</c:v>
                </c:pt>
                <c:pt idx="605">
                  <c:v>8.5154787163865663E-3</c:v>
                </c:pt>
                <c:pt idx="606">
                  <c:v>8.9178301012008809E-3</c:v>
                </c:pt>
                <c:pt idx="607">
                  <c:v>9.2173647192267463E-3</c:v>
                </c:pt>
                <c:pt idx="608">
                  <c:v>9.1319224582266691E-3</c:v>
                </c:pt>
                <c:pt idx="609">
                  <c:v>8.590212323259289E-3</c:v>
                </c:pt>
                <c:pt idx="610">
                  <c:v>8.0650501995359475E-3</c:v>
                </c:pt>
                <c:pt idx="611">
                  <c:v>8.4369313089581784E-3</c:v>
                </c:pt>
                <c:pt idx="612">
                  <c:v>9.0319847568600242E-3</c:v>
                </c:pt>
                <c:pt idx="613">
                  <c:v>9.2840922044403335E-3</c:v>
                </c:pt>
                <c:pt idx="614">
                  <c:v>9.2304188562514506E-3</c:v>
                </c:pt>
                <c:pt idx="615">
                  <c:v>8.7857454113573191E-3</c:v>
                </c:pt>
                <c:pt idx="616">
                  <c:v>7.8784659817993444E-3</c:v>
                </c:pt>
                <c:pt idx="617">
                  <c:v>7.5642594063758534E-3</c:v>
                </c:pt>
                <c:pt idx="618">
                  <c:v>8.2872432315209184E-3</c:v>
                </c:pt>
                <c:pt idx="619">
                  <c:v>8.998945459170786E-3</c:v>
                </c:pt>
                <c:pt idx="620">
                  <c:v>9.3360284700011384E-3</c:v>
                </c:pt>
                <c:pt idx="621">
                  <c:v>9.4239382129756941E-3</c:v>
                </c:pt>
                <c:pt idx="622">
                  <c:v>9.3176303943661842E-3</c:v>
                </c:pt>
                <c:pt idx="623">
                  <c:v>8.9244072473719759E-3</c:v>
                </c:pt>
                <c:pt idx="624">
                  <c:v>8.0888960941780559E-3</c:v>
                </c:pt>
                <c:pt idx="625">
                  <c:v>7.2796042884023249E-3</c:v>
                </c:pt>
                <c:pt idx="626">
                  <c:v>7.5012481254414778E-3</c:v>
                </c:pt>
                <c:pt idx="627">
                  <c:v>8.3966655578192346E-3</c:v>
                </c:pt>
                <c:pt idx="628">
                  <c:v>9.0544027414439839E-3</c:v>
                </c:pt>
                <c:pt idx="629">
                  <c:v>9.3808083112221601E-3</c:v>
                </c:pt>
                <c:pt idx="630">
                  <c:v>9.4934589999999975E-3</c:v>
                </c:pt>
                <c:pt idx="631">
                  <c:v>9.4841601765371965E-3</c:v>
                </c:pt>
                <c:pt idx="632">
                  <c:v>9.3992819527042373E-3</c:v>
                </c:pt>
                <c:pt idx="633">
                  <c:v>9.1801347738472046E-3</c:v>
                </c:pt>
                <c:pt idx="634">
                  <c:v>8.7319813439828593E-3</c:v>
                </c:pt>
                <c:pt idx="635">
                  <c:v>7.9311356542583443E-3</c:v>
                </c:pt>
                <c:pt idx="636">
                  <c:v>6.9826707273239639E-3</c:v>
                </c:pt>
                <c:pt idx="637">
                  <c:v>6.9078658939547444E-3</c:v>
                </c:pt>
                <c:pt idx="638">
                  <c:v>7.8266420046062199E-3</c:v>
                </c:pt>
                <c:pt idx="639">
                  <c:v>8.5816559010101056E-3</c:v>
                </c:pt>
                <c:pt idx="640">
                  <c:v>8.9857652542600936E-3</c:v>
                </c:pt>
                <c:pt idx="641">
                  <c:v>9.1616739569892469E-3</c:v>
                </c:pt>
                <c:pt idx="642">
                  <c:v>9.2269978484950214E-3</c:v>
                </c:pt>
                <c:pt idx="643">
                  <c:v>9.2513424426559354E-3</c:v>
                </c:pt>
                <c:pt idx="644">
                  <c:v>9.2690155889447248E-3</c:v>
                </c:pt>
                <c:pt idx="645">
                  <c:v>9.2424967349397577E-3</c:v>
                </c:pt>
                <c:pt idx="646">
                  <c:v>9.1637476877853147E-3</c:v>
                </c:pt>
                <c:pt idx="647">
                  <c:v>9.0216132238905393E-3</c:v>
                </c:pt>
                <c:pt idx="648">
                  <c:v>8.7872128002443872E-3</c:v>
                </c:pt>
                <c:pt idx="649">
                  <c:v>8.3779780476190072E-3</c:v>
                </c:pt>
                <c:pt idx="650">
                  <c:v>7.6818554569242185E-3</c:v>
                </c:pt>
                <c:pt idx="651">
                  <c:v>6.7983491810325227E-3</c:v>
                </c:pt>
                <c:pt idx="652">
                  <c:v>6.5280537144754344E-3</c:v>
                </c:pt>
                <c:pt idx="653">
                  <c:v>7.2092032243228736E-3</c:v>
                </c:pt>
                <c:pt idx="654">
                  <c:v>7.988488338266167E-3</c:v>
                </c:pt>
                <c:pt idx="655">
                  <c:v>8.4284105050148796E-3</c:v>
                </c:pt>
                <c:pt idx="656">
                  <c:v>8.5863557256110942E-3</c:v>
                </c:pt>
                <c:pt idx="657">
                  <c:v>8.6786357760175944E-3</c:v>
                </c:pt>
                <c:pt idx="658">
                  <c:v>8.7314323545054917E-3</c:v>
                </c:pt>
                <c:pt idx="659">
                  <c:v>8.7194113300395233E-3</c:v>
                </c:pt>
                <c:pt idx="660">
                  <c:v>8.722549349161092E-3</c:v>
                </c:pt>
                <c:pt idx="661">
                  <c:v>8.733982999999999E-3</c:v>
                </c:pt>
                <c:pt idx="662">
                  <c:v>8.733982999999999E-3</c:v>
                </c:pt>
                <c:pt idx="663">
                  <c:v>8.7276306728624516E-3</c:v>
                </c:pt>
                <c:pt idx="664">
                  <c:v>8.7048166655014185E-3</c:v>
                </c:pt>
                <c:pt idx="665">
                  <c:v>8.663299974683545E-3</c:v>
                </c:pt>
                <c:pt idx="666">
                  <c:v>8.6013121599695045E-3</c:v>
                </c:pt>
                <c:pt idx="667">
                  <c:v>8.5099258963116133E-3</c:v>
                </c:pt>
                <c:pt idx="668">
                  <c:v>8.3834290902173834E-3</c:v>
                </c:pt>
                <c:pt idx="669">
                  <c:v>8.2103818719869662E-3</c:v>
                </c:pt>
                <c:pt idx="670">
                  <c:v>7.9115524841088924E-3</c:v>
                </c:pt>
                <c:pt idx="671">
                  <c:v>7.3818326306891949E-3</c:v>
                </c:pt>
                <c:pt idx="672">
                  <c:v>6.5971670928772581E-3</c:v>
                </c:pt>
                <c:pt idx="673">
                  <c:v>6.0367122993403351E-3</c:v>
                </c:pt>
                <c:pt idx="674">
                  <c:v>6.3449670423509335E-3</c:v>
                </c:pt>
                <c:pt idx="675">
                  <c:v>7.0693543119265704E-3</c:v>
                </c:pt>
                <c:pt idx="676">
                  <c:v>7.5426522943396069E-3</c:v>
                </c:pt>
                <c:pt idx="677">
                  <c:v>7.8233860440542879E-3</c:v>
                </c:pt>
                <c:pt idx="678">
                  <c:v>8.051479220060203E-3</c:v>
                </c:pt>
                <c:pt idx="679">
                  <c:v>8.1371987687929564E-3</c:v>
                </c:pt>
                <c:pt idx="680">
                  <c:v>8.166075003540392E-3</c:v>
                </c:pt>
                <c:pt idx="681">
                  <c:v>8.1700119054662363E-3</c:v>
                </c:pt>
                <c:pt idx="682">
                  <c:v>8.1586966976445376E-3</c:v>
                </c:pt>
                <c:pt idx="683">
                  <c:v>8.141763494545453E-3</c:v>
                </c:pt>
                <c:pt idx="684">
                  <c:v>8.1248477426800574E-3</c:v>
                </c:pt>
                <c:pt idx="685">
                  <c:v>8.1034702186165656E-3</c:v>
                </c:pt>
                <c:pt idx="686">
                  <c:v>8.0781517044145844E-3</c:v>
                </c:pt>
                <c:pt idx="687">
                  <c:v>8.0528598162352173E-3</c:v>
                </c:pt>
                <c:pt idx="688">
                  <c:v>8.0155211879323184E-3</c:v>
                </c:pt>
                <c:pt idx="689">
                  <c:v>7.960375737267409E-3</c:v>
                </c:pt>
                <c:pt idx="690">
                  <c:v>7.900843337121613E-3</c:v>
                </c:pt>
                <c:pt idx="691">
                  <c:v>7.8465012569761249E-3</c:v>
                </c:pt>
                <c:pt idx="692">
                  <c:v>7.8519061321473942E-3</c:v>
                </c:pt>
                <c:pt idx="693">
                  <c:v>7.8525098842695418E-3</c:v>
                </c:pt>
                <c:pt idx="694">
                  <c:v>7.8248301021874647E-3</c:v>
                </c:pt>
                <c:pt idx="695">
                  <c:v>7.789542686622318E-3</c:v>
                </c:pt>
                <c:pt idx="696">
                  <c:v>7.7477582313857851E-3</c:v>
                </c:pt>
                <c:pt idx="697">
                  <c:v>7.6981255414603333E-3</c:v>
                </c:pt>
                <c:pt idx="698">
                  <c:v>7.6373712867368448E-3</c:v>
                </c:pt>
                <c:pt idx="699">
                  <c:v>7.55580179810726E-3</c:v>
                </c:pt>
                <c:pt idx="700">
                  <c:v>7.4387016646706577E-3</c:v>
                </c:pt>
                <c:pt idx="701">
                  <c:v>7.2538398237145738E-3</c:v>
                </c:pt>
                <c:pt idx="702">
                  <c:v>6.94582589987419E-3</c:v>
                </c:pt>
                <c:pt idx="703">
                  <c:v>6.4284182976227702E-3</c:v>
                </c:pt>
                <c:pt idx="704">
                  <c:v>5.7528899307241286E-3</c:v>
                </c:pt>
                <c:pt idx="705">
                  <c:v>5.4739007801003301E-3</c:v>
                </c:pt>
                <c:pt idx="706">
                  <c:v>5.9107655887020993E-3</c:v>
                </c:pt>
                <c:pt idx="707">
                  <c:v>6.515083754876398E-3</c:v>
                </c:pt>
                <c:pt idx="708">
                  <c:v>6.9077543332986147E-3</c:v>
                </c:pt>
                <c:pt idx="709">
                  <c:v>7.1115519294264731E-3</c:v>
                </c:pt>
                <c:pt idx="710">
                  <c:v>7.2013617300051951E-3</c:v>
                </c:pt>
                <c:pt idx="711">
                  <c:v>7.2384249293506462E-3</c:v>
                </c:pt>
                <c:pt idx="712">
                  <c:v>7.2403449999999996E-3</c:v>
                </c:pt>
                <c:pt idx="713">
                  <c:v>7.235767616364578E-3</c:v>
                </c:pt>
                <c:pt idx="714">
                  <c:v>7.2470300800910586E-3</c:v>
                </c:pt>
                <c:pt idx="715">
                  <c:v>7.2354808191874296E-3</c:v>
                </c:pt>
                <c:pt idx="716">
                  <c:v>7.1995297521173299E-3</c:v>
                </c:pt>
                <c:pt idx="717">
                  <c:v>7.1962810913030004E-3</c:v>
                </c:pt>
                <c:pt idx="718">
                  <c:v>7.1943038502524977E-3</c:v>
                </c:pt>
                <c:pt idx="719">
                  <c:v>7.1752176219110377E-3</c:v>
                </c:pt>
                <c:pt idx="720">
                  <c:v>7.1552409829235674E-3</c:v>
                </c:pt>
                <c:pt idx="721">
                  <c:v>7.1354578233843611E-3</c:v>
                </c:pt>
                <c:pt idx="722">
                  <c:v>7.1119961572895267E-3</c:v>
                </c:pt>
                <c:pt idx="723">
                  <c:v>7.0863140354799001E-3</c:v>
                </c:pt>
                <c:pt idx="724">
                  <c:v>7.0603805401085948E-3</c:v>
                </c:pt>
                <c:pt idx="725">
                  <c:v>7.0369602476970314E-3</c:v>
                </c:pt>
                <c:pt idx="726">
                  <c:v>7.0147932408751636E-3</c:v>
                </c:pt>
                <c:pt idx="727">
                  <c:v>6.9911610704800793E-3</c:v>
                </c:pt>
                <c:pt idx="728">
                  <c:v>6.9661210102040794E-3</c:v>
                </c:pt>
                <c:pt idx="729">
                  <c:v>6.9414716007542548E-3</c:v>
                </c:pt>
                <c:pt idx="730">
                  <c:v>6.9169112630614099E-3</c:v>
                </c:pt>
                <c:pt idx="731">
                  <c:v>6.8911627664292961E-3</c:v>
                </c:pt>
                <c:pt idx="732">
                  <c:v>6.8638048741742029E-3</c:v>
                </c:pt>
                <c:pt idx="733">
                  <c:v>6.8381895250761403E-3</c:v>
                </c:pt>
                <c:pt idx="734">
                  <c:v>6.8140490866213602E-3</c:v>
                </c:pt>
                <c:pt idx="735">
                  <c:v>6.7847783964940728E-3</c:v>
                </c:pt>
                <c:pt idx="736">
                  <c:v>6.7559889568782252E-3</c:v>
                </c:pt>
                <c:pt idx="737">
                  <c:v>6.7349792706037004E-3</c:v>
                </c:pt>
                <c:pt idx="738">
                  <c:v>6.7080162561123455E-3</c:v>
                </c:pt>
                <c:pt idx="739">
                  <c:v>6.6711353228378215E-3</c:v>
                </c:pt>
                <c:pt idx="740">
                  <c:v>6.6489435989515056E-3</c:v>
                </c:pt>
                <c:pt idx="741">
                  <c:v>6.6343616969483307E-3</c:v>
                </c:pt>
                <c:pt idx="742">
                  <c:v>6.6097315727510538E-3</c:v>
                </c:pt>
                <c:pt idx="743">
                  <c:v>6.5778069809045211E-3</c:v>
                </c:pt>
                <c:pt idx="744">
                  <c:v>6.5494508057842944E-3</c:v>
                </c:pt>
                <c:pt idx="745">
                  <c:v>6.5235377345239289E-3</c:v>
                </c:pt>
                <c:pt idx="746">
                  <c:v>6.4928043917835635E-3</c:v>
                </c:pt>
                <c:pt idx="747">
                  <c:v>6.4544466246495777E-3</c:v>
                </c:pt>
                <c:pt idx="748">
                  <c:v>6.4061687060706076E-3</c:v>
                </c:pt>
                <c:pt idx="749">
                  <c:v>6.3412765339728215E-3</c:v>
                </c:pt>
                <c:pt idx="750">
                  <c:v>6.252670149700601E-3</c:v>
                </c:pt>
                <c:pt idx="751">
                  <c:v>6.1255508624127562E-3</c:v>
                </c:pt>
                <c:pt idx="752">
                  <c:v>5.9198484990039772E-3</c:v>
                </c:pt>
                <c:pt idx="753">
                  <c:v>5.5724887410358347E-3</c:v>
                </c:pt>
                <c:pt idx="754">
                  <c:v>5.0675875019880676E-3</c:v>
                </c:pt>
                <c:pt idx="755">
                  <c:v>4.7051563227408196E-3</c:v>
                </c:pt>
                <c:pt idx="756">
                  <c:v>4.8563876666666613E-3</c:v>
                </c:pt>
                <c:pt idx="757">
                  <c:v>5.3106535847373551E-3</c:v>
                </c:pt>
                <c:pt idx="758">
                  <c:v>5.6813892821782046E-3</c:v>
                </c:pt>
                <c:pt idx="759">
                  <c:v>5.8857703432245324E-3</c:v>
                </c:pt>
                <c:pt idx="760">
                  <c:v>5.9915943162055342E-3</c:v>
                </c:pt>
                <c:pt idx="761">
                  <c:v>6.0415377739387963E-3</c:v>
                </c:pt>
                <c:pt idx="762">
                  <c:v>6.060925845167652E-3</c:v>
                </c:pt>
                <c:pt idx="763">
                  <c:v>6.0772438482758605E-3</c:v>
                </c:pt>
                <c:pt idx="764">
                  <c:v>6.0905621259842507E-3</c:v>
                </c:pt>
                <c:pt idx="765">
                  <c:v>6.0892676676499499E-3</c:v>
                </c:pt>
                <c:pt idx="766">
                  <c:v>6.0780297838899803E-3</c:v>
                </c:pt>
                <c:pt idx="767">
                  <c:v>6.0640904376840022E-3</c:v>
                </c:pt>
                <c:pt idx="768">
                  <c:v>6.0482890686274476E-3</c:v>
                </c:pt>
                <c:pt idx="769">
                  <c:v>6.0315692546523006E-3</c:v>
                </c:pt>
                <c:pt idx="770">
                  <c:v>6.0153045273972595E-3</c:v>
                </c:pt>
                <c:pt idx="771">
                  <c:v>5.9981476119257086E-3</c:v>
                </c:pt>
                <c:pt idx="772">
                  <c:v>5.9796002039024382E-3</c:v>
                </c:pt>
                <c:pt idx="773">
                  <c:v>5.9608116058536571E-3</c:v>
                </c:pt>
                <c:pt idx="774">
                  <c:v>5.9415219766081866E-3</c:v>
                </c:pt>
                <c:pt idx="775">
                  <c:v>5.9222506543330075E-3</c:v>
                </c:pt>
                <c:pt idx="776">
                  <c:v>5.9032062478134098E-3</c:v>
                </c:pt>
                <c:pt idx="777">
                  <c:v>5.8845729378036908E-3</c:v>
                </c:pt>
                <c:pt idx="778">
                  <c:v>5.8651972300970863E-3</c:v>
                </c:pt>
                <c:pt idx="779">
                  <c:v>5.8453698430232541E-3</c:v>
                </c:pt>
                <c:pt idx="780">
                  <c:v>5.8262051143410836E-3</c:v>
                </c:pt>
                <c:pt idx="781">
                  <c:v>5.8068716866537719E-3</c:v>
                </c:pt>
                <c:pt idx="782">
                  <c:v>5.7860326673114092E-3</c:v>
                </c:pt>
                <c:pt idx="783">
                  <c:v>5.7632872750965234E-3</c:v>
                </c:pt>
                <c:pt idx="784">
                  <c:v>5.7449806785714276E-3</c:v>
                </c:pt>
                <c:pt idx="785">
                  <c:v>5.7289449642857143E-3</c:v>
                </c:pt>
                <c:pt idx="786">
                  <c:v>5.7092301021194588E-3</c:v>
                </c:pt>
                <c:pt idx="787">
                  <c:v>5.6880082319538039E-3</c:v>
                </c:pt>
                <c:pt idx="788">
                  <c:v>5.670781490856593E-3</c:v>
                </c:pt>
                <c:pt idx="789">
                  <c:v>5.6534070230547543E-3</c:v>
                </c:pt>
                <c:pt idx="790">
                  <c:v>5.6347026621880987E-3</c:v>
                </c:pt>
                <c:pt idx="791">
                  <c:v>5.6163229348034516E-3</c:v>
                </c:pt>
                <c:pt idx="792">
                  <c:v>5.5981314626436761E-3</c:v>
                </c:pt>
                <c:pt idx="793">
                  <c:v>5.5794241666666643E-3</c:v>
                </c:pt>
                <c:pt idx="794">
                  <c:v>5.5575849244741873E-3</c:v>
                </c:pt>
                <c:pt idx="795">
                  <c:v>5.5291899455587393E-3</c:v>
                </c:pt>
                <c:pt idx="796">
                  <c:v>5.504529324427479E-3</c:v>
                </c:pt>
                <c:pt idx="797">
                  <c:v>5.4917269619047613E-3</c:v>
                </c:pt>
                <c:pt idx="798">
                  <c:v>5.4818805885714274E-3</c:v>
                </c:pt>
                <c:pt idx="799">
                  <c:v>5.4655999524262592E-3</c:v>
                </c:pt>
                <c:pt idx="800">
                  <c:v>5.4444911463878316E-3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E-4C71-A014-FF2ADB0F709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Spectra!$D$3:$D$803</c:f>
              <c:numCache>
                <c:formatCode>0.00E+00</c:formatCode>
                <c:ptCount val="801"/>
                <c:pt idx="0">
                  <c:v>2.0960129999999997E-2</c:v>
                </c:pt>
                <c:pt idx="1">
                  <c:v>2.0212389999999997E-2</c:v>
                </c:pt>
                <c:pt idx="2">
                  <c:v>1.9465009999999998E-2</c:v>
                </c:pt>
                <c:pt idx="3">
                  <c:v>1.7730629999999997E-2</c:v>
                </c:pt>
                <c:pt idx="4">
                  <c:v>1.599662E-2</c:v>
                </c:pt>
                <c:pt idx="5">
                  <c:v>1.7611189999999999E-2</c:v>
                </c:pt>
                <c:pt idx="6">
                  <c:v>1.9225749999999996E-2</c:v>
                </c:pt>
                <c:pt idx="7">
                  <c:v>2.0571469999999998E-2</c:v>
                </c:pt>
                <c:pt idx="8">
                  <c:v>2.1916819999999997E-2</c:v>
                </c:pt>
                <c:pt idx="9">
                  <c:v>2.1511709999999996E-2</c:v>
                </c:pt>
                <c:pt idx="10">
                  <c:v>2.1106609999999998E-2</c:v>
                </c:pt>
                <c:pt idx="11">
                  <c:v>2.0853829999999993E-2</c:v>
                </c:pt>
                <c:pt idx="12">
                  <c:v>2.0601049999999996E-2</c:v>
                </c:pt>
                <c:pt idx="13">
                  <c:v>2.293195E-2</c:v>
                </c:pt>
                <c:pt idx="14">
                  <c:v>2.5262469999999999E-2</c:v>
                </c:pt>
                <c:pt idx="15">
                  <c:v>2.5159460000000002E-2</c:v>
                </c:pt>
                <c:pt idx="16">
                  <c:v>2.5056449999999997E-2</c:v>
                </c:pt>
                <c:pt idx="17">
                  <c:v>2.4651349999999995E-2</c:v>
                </c:pt>
                <c:pt idx="18">
                  <c:v>2.4245879999999994E-2</c:v>
                </c:pt>
                <c:pt idx="19">
                  <c:v>2.4021599999999994E-2</c:v>
                </c:pt>
                <c:pt idx="20">
                  <c:v>2.3797309999999995E-2</c:v>
                </c:pt>
                <c:pt idx="21">
                  <c:v>2.3977029999999996E-2</c:v>
                </c:pt>
                <c:pt idx="22">
                  <c:v>2.4156389999999993E-2</c:v>
                </c:pt>
                <c:pt idx="23">
                  <c:v>2.2857069999999993E-2</c:v>
                </c:pt>
                <c:pt idx="24">
                  <c:v>2.1558109999999995E-2</c:v>
                </c:pt>
                <c:pt idx="25">
                  <c:v>2.1676089999999995E-2</c:v>
                </c:pt>
                <c:pt idx="26">
                  <c:v>2.1794079999999993E-2</c:v>
                </c:pt>
                <c:pt idx="27">
                  <c:v>2.1287429999999996E-2</c:v>
                </c:pt>
                <c:pt idx="28">
                  <c:v>2.0780409999999996E-2</c:v>
                </c:pt>
                <c:pt idx="29">
                  <c:v>2.0257319999999999E-2</c:v>
                </c:pt>
                <c:pt idx="30">
                  <c:v>1.9734229999999998E-2</c:v>
                </c:pt>
                <c:pt idx="31">
                  <c:v>2.1556639999999998E-2</c:v>
                </c:pt>
                <c:pt idx="32">
                  <c:v>2.3379059999999997E-2</c:v>
                </c:pt>
                <c:pt idx="33">
                  <c:v>2.4217749999999996E-2</c:v>
                </c:pt>
                <c:pt idx="34">
                  <c:v>2.5056449999999997E-2</c:v>
                </c:pt>
                <c:pt idx="35">
                  <c:v>2.4337199999999996E-2</c:v>
                </c:pt>
                <c:pt idx="36">
                  <c:v>2.361795999999999E-2</c:v>
                </c:pt>
                <c:pt idx="37">
                  <c:v>2.3887169999999992E-2</c:v>
                </c:pt>
                <c:pt idx="38">
                  <c:v>2.4156389999999993E-2</c:v>
                </c:pt>
                <c:pt idx="39">
                  <c:v>2.4709429999999991E-2</c:v>
                </c:pt>
                <c:pt idx="40">
                  <c:v>2.5262469999999999E-2</c:v>
                </c:pt>
                <c:pt idx="41">
                  <c:v>2.6026650000000002E-2</c:v>
                </c:pt>
                <c:pt idx="42">
                  <c:v>2.6790469999999997E-2</c:v>
                </c:pt>
                <c:pt idx="43">
                  <c:v>2.6326919999999997E-2</c:v>
                </c:pt>
                <c:pt idx="44">
                  <c:v>2.5863739999999993E-2</c:v>
                </c:pt>
                <c:pt idx="45">
                  <c:v>2.6131119999999994E-2</c:v>
                </c:pt>
                <c:pt idx="46">
                  <c:v>2.6398879999999996E-2</c:v>
                </c:pt>
                <c:pt idx="47">
                  <c:v>2.6475219999999997E-2</c:v>
                </c:pt>
                <c:pt idx="48">
                  <c:v>2.6551209999999999E-2</c:v>
                </c:pt>
                <c:pt idx="49">
                  <c:v>2.7104609999999998E-2</c:v>
                </c:pt>
                <c:pt idx="50">
                  <c:v>2.7657659999999994E-2</c:v>
                </c:pt>
                <c:pt idx="51">
                  <c:v>2.7896919999999995E-2</c:v>
                </c:pt>
                <c:pt idx="52">
                  <c:v>2.8135819999999995E-2</c:v>
                </c:pt>
                <c:pt idx="53">
                  <c:v>2.8074809999999992E-2</c:v>
                </c:pt>
                <c:pt idx="54">
                  <c:v>2.8013440000000001E-2</c:v>
                </c:pt>
                <c:pt idx="55">
                  <c:v>2.7908609999999993E-2</c:v>
                </c:pt>
                <c:pt idx="56">
                  <c:v>2.7804139999999998E-2</c:v>
                </c:pt>
                <c:pt idx="57">
                  <c:v>2.8267679999999996E-2</c:v>
                </c:pt>
                <c:pt idx="58">
                  <c:v>2.8730869999999995E-2</c:v>
                </c:pt>
                <c:pt idx="59">
                  <c:v>2.8462019999999994E-2</c:v>
                </c:pt>
                <c:pt idx="60">
                  <c:v>2.819279999999999E-2</c:v>
                </c:pt>
                <c:pt idx="61">
                  <c:v>2.8254169999999995E-2</c:v>
                </c:pt>
                <c:pt idx="62">
                  <c:v>2.8315539999999997E-2</c:v>
                </c:pt>
                <c:pt idx="63">
                  <c:v>2.8584389999999994E-2</c:v>
                </c:pt>
                <c:pt idx="64">
                  <c:v>2.8853599999999997E-2</c:v>
                </c:pt>
                <c:pt idx="65">
                  <c:v>2.891351E-2</c:v>
                </c:pt>
                <c:pt idx="66">
                  <c:v>2.8973049999999997E-2</c:v>
                </c:pt>
                <c:pt idx="67">
                  <c:v>2.9031499999999991E-2</c:v>
                </c:pt>
                <c:pt idx="68">
                  <c:v>2.9089939999999995E-2</c:v>
                </c:pt>
                <c:pt idx="69">
                  <c:v>2.9089939999999995E-2</c:v>
                </c:pt>
                <c:pt idx="70">
                  <c:v>2.9089939999999995E-2</c:v>
                </c:pt>
                <c:pt idx="71">
                  <c:v>2.8777260000000002E-2</c:v>
                </c:pt>
                <c:pt idx="72">
                  <c:v>2.8464939999999998E-2</c:v>
                </c:pt>
                <c:pt idx="73">
                  <c:v>2.8285579999999998E-2</c:v>
                </c:pt>
                <c:pt idx="74">
                  <c:v>2.8106229999999999E-2</c:v>
                </c:pt>
                <c:pt idx="75">
                  <c:v>2.9203914999999997E-2</c:v>
                </c:pt>
                <c:pt idx="76">
                  <c:v>3.0301599999999995E-2</c:v>
                </c:pt>
                <c:pt idx="77">
                  <c:v>3.1059929999999999E-2</c:v>
                </c:pt>
                <c:pt idx="78">
                  <c:v>2.7017669999999994E-2</c:v>
                </c:pt>
                <c:pt idx="79">
                  <c:v>3.0239129999999993E-2</c:v>
                </c:pt>
                <c:pt idx="80">
                  <c:v>3.1703569999999993E-2</c:v>
                </c:pt>
                <c:pt idx="81">
                  <c:v>3.0223789999999997E-2</c:v>
                </c:pt>
                <c:pt idx="82">
                  <c:v>2.9684999999999996E-2</c:v>
                </c:pt>
                <c:pt idx="83">
                  <c:v>2.9398609999999995E-2</c:v>
                </c:pt>
                <c:pt idx="84">
                  <c:v>3.0222699999999998E-2</c:v>
                </c:pt>
                <c:pt idx="85">
                  <c:v>2.8989849999999998E-2</c:v>
                </c:pt>
                <c:pt idx="86">
                  <c:v>2.9437700000000001E-2</c:v>
                </c:pt>
                <c:pt idx="87">
                  <c:v>2.8887939999999997E-2</c:v>
                </c:pt>
                <c:pt idx="88">
                  <c:v>2.8133259999999993E-2</c:v>
                </c:pt>
                <c:pt idx="89">
                  <c:v>2.9100169999999995E-2</c:v>
                </c:pt>
                <c:pt idx="90">
                  <c:v>2.9336149999999995E-2</c:v>
                </c:pt>
                <c:pt idx="91">
                  <c:v>3.0377939999999996E-2</c:v>
                </c:pt>
                <c:pt idx="92">
                  <c:v>3.0350549999999997E-2</c:v>
                </c:pt>
                <c:pt idx="93">
                  <c:v>2.9355139999999995E-2</c:v>
                </c:pt>
                <c:pt idx="94">
                  <c:v>2.7816919999999995E-2</c:v>
                </c:pt>
                <c:pt idx="95">
                  <c:v>2.9255049999999991E-2</c:v>
                </c:pt>
                <c:pt idx="96">
                  <c:v>2.9068030000000002E-2</c:v>
                </c:pt>
                <c:pt idx="97">
                  <c:v>2.9127199999999995E-2</c:v>
                </c:pt>
                <c:pt idx="98">
                  <c:v>2.8363759999999998E-2</c:v>
                </c:pt>
                <c:pt idx="99">
                  <c:v>2.8345490000000001E-2</c:v>
                </c:pt>
                <c:pt idx="100">
                  <c:v>2.8112069999999999E-2</c:v>
                </c:pt>
                <c:pt idx="101">
                  <c:v>2.7668249999999998E-2</c:v>
                </c:pt>
                <c:pt idx="102">
                  <c:v>2.7546969999999994E-2</c:v>
                </c:pt>
                <c:pt idx="103">
                  <c:v>2.74878E-2</c:v>
                </c:pt>
                <c:pt idx="104">
                  <c:v>2.7471729999999989E-2</c:v>
                </c:pt>
                <c:pt idx="105">
                  <c:v>2.8628219999999996E-2</c:v>
                </c:pt>
                <c:pt idx="106">
                  <c:v>2.798459E-2</c:v>
                </c:pt>
                <c:pt idx="107">
                  <c:v>2.6866449999999997E-2</c:v>
                </c:pt>
                <c:pt idx="108">
                  <c:v>2.6980779999999996E-2</c:v>
                </c:pt>
                <c:pt idx="109">
                  <c:v>2.6601249999999996E-2</c:v>
                </c:pt>
                <c:pt idx="110">
                  <c:v>2.6124919999999996E-2</c:v>
                </c:pt>
                <c:pt idx="111">
                  <c:v>2.5946649999999998E-2</c:v>
                </c:pt>
                <c:pt idx="112">
                  <c:v>2.6446369999999997E-2</c:v>
                </c:pt>
                <c:pt idx="113">
                  <c:v>2.6973109999999995E-2</c:v>
                </c:pt>
                <c:pt idx="114">
                  <c:v>2.6759779999999993E-2</c:v>
                </c:pt>
                <c:pt idx="115">
                  <c:v>2.7466979999999995E-2</c:v>
                </c:pt>
                <c:pt idx="116">
                  <c:v>2.7880849999999999E-2</c:v>
                </c:pt>
                <c:pt idx="117">
                  <c:v>2.7062609999999994E-2</c:v>
                </c:pt>
                <c:pt idx="118">
                  <c:v>2.700489E-2</c:v>
                </c:pt>
                <c:pt idx="119">
                  <c:v>2.6320339999999998E-2</c:v>
                </c:pt>
                <c:pt idx="120">
                  <c:v>2.7024979999999997E-2</c:v>
                </c:pt>
                <c:pt idx="121">
                  <c:v>2.7611269999999993E-2</c:v>
                </c:pt>
                <c:pt idx="122">
                  <c:v>2.9810289999999996E-2</c:v>
                </c:pt>
                <c:pt idx="123">
                  <c:v>3.0680759999999994E-2</c:v>
                </c:pt>
                <c:pt idx="124">
                  <c:v>3.0579579999999995E-2</c:v>
                </c:pt>
                <c:pt idx="125">
                  <c:v>3.3272110000000001E-2</c:v>
                </c:pt>
                <c:pt idx="126">
                  <c:v>3.3620949999999997E-2</c:v>
                </c:pt>
                <c:pt idx="127">
                  <c:v>3.6152029999999995E-2</c:v>
                </c:pt>
                <c:pt idx="128">
                  <c:v>4.1909309999999991E-2</c:v>
                </c:pt>
                <c:pt idx="129">
                  <c:v>4.0758649999999993E-2</c:v>
                </c:pt>
                <c:pt idx="130">
                  <c:v>3.9030849999999992E-2</c:v>
                </c:pt>
                <c:pt idx="131">
                  <c:v>4.7914609999999996E-2</c:v>
                </c:pt>
                <c:pt idx="132">
                  <c:v>4.9967520000000001E-2</c:v>
                </c:pt>
                <c:pt idx="133">
                  <c:v>3.8713049999999999E-2</c:v>
                </c:pt>
                <c:pt idx="134">
                  <c:v>3.9520329999999999E-2</c:v>
                </c:pt>
                <c:pt idx="135">
                  <c:v>5.2155589999999995E-2</c:v>
                </c:pt>
                <c:pt idx="136">
                  <c:v>6.0926109999999992E-2</c:v>
                </c:pt>
                <c:pt idx="137">
                  <c:v>5.7945369999999982E-2</c:v>
                </c:pt>
                <c:pt idx="138">
                  <c:v>4.4101029999999992E-2</c:v>
                </c:pt>
                <c:pt idx="139">
                  <c:v>3.812128E-2</c:v>
                </c:pt>
                <c:pt idx="140">
                  <c:v>4.9251559999999993E-2</c:v>
                </c:pt>
                <c:pt idx="141">
                  <c:v>5.9490539999999995E-2</c:v>
                </c:pt>
                <c:pt idx="142">
                  <c:v>5.8789179999999996E-2</c:v>
                </c:pt>
                <c:pt idx="143">
                  <c:v>5.3667869999999999E-2</c:v>
                </c:pt>
                <c:pt idx="144">
                  <c:v>5.5417590000000003E-2</c:v>
                </c:pt>
                <c:pt idx="145">
                  <c:v>5.7360919999999989E-2</c:v>
                </c:pt>
                <c:pt idx="146">
                  <c:v>4.4017009999999995E-2</c:v>
                </c:pt>
                <c:pt idx="147">
                  <c:v>3.6725889999999997E-2</c:v>
                </c:pt>
                <c:pt idx="148">
                  <c:v>4.9434199999999991E-2</c:v>
                </c:pt>
                <c:pt idx="149">
                  <c:v>6.1415599999999987E-2</c:v>
                </c:pt>
                <c:pt idx="150">
                  <c:v>7.0149589999999984E-2</c:v>
                </c:pt>
                <c:pt idx="151">
                  <c:v>7.1501149999999986E-2</c:v>
                </c:pt>
                <c:pt idx="152">
                  <c:v>7.2633530000000002E-2</c:v>
                </c:pt>
                <c:pt idx="153">
                  <c:v>7.4028929999999993E-2</c:v>
                </c:pt>
                <c:pt idx="154">
                  <c:v>7.4869099999999994E-2</c:v>
                </c:pt>
                <c:pt idx="155">
                  <c:v>7.4233489999999999E-2</c:v>
                </c:pt>
                <c:pt idx="156">
                  <c:v>7.2870980000000002E-2</c:v>
                </c:pt>
                <c:pt idx="157">
                  <c:v>6.6566130000000001E-2</c:v>
                </c:pt>
                <c:pt idx="158">
                  <c:v>5.8803799999999996E-2</c:v>
                </c:pt>
                <c:pt idx="159">
                  <c:v>4.7607769999999994E-2</c:v>
                </c:pt>
                <c:pt idx="160">
                  <c:v>4.0287429999999992E-2</c:v>
                </c:pt>
                <c:pt idx="161">
                  <c:v>4.8689019999999993E-2</c:v>
                </c:pt>
                <c:pt idx="162">
                  <c:v>6.0736159999999997E-2</c:v>
                </c:pt>
                <c:pt idx="163">
                  <c:v>6.7859249999999982E-2</c:v>
                </c:pt>
                <c:pt idx="164">
                  <c:v>7.1358689999999989E-2</c:v>
                </c:pt>
                <c:pt idx="165">
                  <c:v>7.0379719999999993E-2</c:v>
                </c:pt>
                <c:pt idx="166">
                  <c:v>7.1176049999999991E-2</c:v>
                </c:pt>
                <c:pt idx="167">
                  <c:v>6.9645499999999999E-2</c:v>
                </c:pt>
                <c:pt idx="168">
                  <c:v>6.8432749999999987E-2</c:v>
                </c:pt>
                <c:pt idx="169">
                  <c:v>7.0660989999999993E-2</c:v>
                </c:pt>
                <c:pt idx="170">
                  <c:v>7.2374189999999991E-2</c:v>
                </c:pt>
                <c:pt idx="171">
                  <c:v>7.0547750000000006E-2</c:v>
                </c:pt>
                <c:pt idx="172">
                  <c:v>7.0149589999999984E-2</c:v>
                </c:pt>
                <c:pt idx="173">
                  <c:v>6.914505999999998E-2</c:v>
                </c:pt>
                <c:pt idx="174">
                  <c:v>6.6876619999999984E-2</c:v>
                </c:pt>
                <c:pt idx="175">
                  <c:v>6.6865669999999988E-2</c:v>
                </c:pt>
                <c:pt idx="176">
                  <c:v>6.7216339999999986E-2</c:v>
                </c:pt>
                <c:pt idx="177">
                  <c:v>6.7797149999999987E-2</c:v>
                </c:pt>
                <c:pt idx="178">
                  <c:v>6.4852939999999998E-2</c:v>
                </c:pt>
                <c:pt idx="179">
                  <c:v>6.2591819999999992E-2</c:v>
                </c:pt>
                <c:pt idx="180">
                  <c:v>5.8296049999999988E-2</c:v>
                </c:pt>
                <c:pt idx="181">
                  <c:v>5.1735499999999997E-2</c:v>
                </c:pt>
                <c:pt idx="182">
                  <c:v>4.8294509999999999E-2</c:v>
                </c:pt>
                <c:pt idx="183">
                  <c:v>3.9180609999999998E-2</c:v>
                </c:pt>
                <c:pt idx="184">
                  <c:v>3.5817419999999996E-2</c:v>
                </c:pt>
                <c:pt idx="185">
                  <c:v>4.335217999999999E-2</c:v>
                </c:pt>
                <c:pt idx="186">
                  <c:v>5.2685249999999989E-2</c:v>
                </c:pt>
                <c:pt idx="187">
                  <c:v>5.8084189999999994E-2</c:v>
                </c:pt>
                <c:pt idx="188">
                  <c:v>5.970604999999999E-2</c:v>
                </c:pt>
                <c:pt idx="189">
                  <c:v>5.874900999999999E-2</c:v>
                </c:pt>
                <c:pt idx="190">
                  <c:v>5.6363679999999985E-2</c:v>
                </c:pt>
                <c:pt idx="191">
                  <c:v>5.8613849999999995E-2</c:v>
                </c:pt>
                <c:pt idx="192">
                  <c:v>5.8628459999999993E-2</c:v>
                </c:pt>
                <c:pt idx="193">
                  <c:v>6.0202839999999987E-2</c:v>
                </c:pt>
                <c:pt idx="194">
                  <c:v>5.876726999999999E-2</c:v>
                </c:pt>
                <c:pt idx="195">
                  <c:v>5.8285090000000005E-2</c:v>
                </c:pt>
                <c:pt idx="196">
                  <c:v>5.9172739999999988E-2</c:v>
                </c:pt>
                <c:pt idx="197">
                  <c:v>5.7707939999999985E-2</c:v>
                </c:pt>
                <c:pt idx="198">
                  <c:v>5.859193E-2</c:v>
                </c:pt>
                <c:pt idx="199">
                  <c:v>5.8493299999999998E-2</c:v>
                </c:pt>
                <c:pt idx="200">
                  <c:v>5.9804689999999994E-2</c:v>
                </c:pt>
                <c:pt idx="201">
                  <c:v>6.0611959999999993E-2</c:v>
                </c:pt>
                <c:pt idx="202">
                  <c:v>5.9596469999999992E-2</c:v>
                </c:pt>
                <c:pt idx="203">
                  <c:v>5.9282329999999994E-2</c:v>
                </c:pt>
                <c:pt idx="204">
                  <c:v>5.9391909999999992E-2</c:v>
                </c:pt>
                <c:pt idx="205">
                  <c:v>5.8073219999999988E-2</c:v>
                </c:pt>
                <c:pt idx="206">
                  <c:v>5.8186460000000002E-2</c:v>
                </c:pt>
                <c:pt idx="207">
                  <c:v>5.8924339999999992E-2</c:v>
                </c:pt>
                <c:pt idx="208">
                  <c:v>5.8047660000000001E-2</c:v>
                </c:pt>
                <c:pt idx="209">
                  <c:v>5.9764499999999991E-2</c:v>
                </c:pt>
                <c:pt idx="210">
                  <c:v>5.9815639999999996E-2</c:v>
                </c:pt>
                <c:pt idx="211">
                  <c:v>6.0432969999999989E-2</c:v>
                </c:pt>
                <c:pt idx="212">
                  <c:v>5.8632119999999989E-2</c:v>
                </c:pt>
                <c:pt idx="213">
                  <c:v>5.7561829999999994E-2</c:v>
                </c:pt>
                <c:pt idx="214">
                  <c:v>5.8482349999999989E-2</c:v>
                </c:pt>
                <c:pt idx="215">
                  <c:v>5.6864129999999992E-2</c:v>
                </c:pt>
                <c:pt idx="216">
                  <c:v>5.6875089999999989E-2</c:v>
                </c:pt>
                <c:pt idx="217">
                  <c:v>5.627966999999999E-2</c:v>
                </c:pt>
                <c:pt idx="218">
                  <c:v>5.6736279999999986E-2</c:v>
                </c:pt>
                <c:pt idx="219">
                  <c:v>5.5947259999999992E-2</c:v>
                </c:pt>
                <c:pt idx="220">
                  <c:v>5.56112E-2</c:v>
                </c:pt>
                <c:pt idx="221">
                  <c:v>5.5085179999999984E-2</c:v>
                </c:pt>
                <c:pt idx="222">
                  <c:v>5.332449999999999E-2</c:v>
                </c:pt>
                <c:pt idx="223">
                  <c:v>5.4668749999999995E-2</c:v>
                </c:pt>
                <c:pt idx="224">
                  <c:v>5.4193879999999993E-2</c:v>
                </c:pt>
                <c:pt idx="225">
                  <c:v>5.5077879999999989E-2</c:v>
                </c:pt>
                <c:pt idx="226">
                  <c:v>5.3835899999999985E-2</c:v>
                </c:pt>
                <c:pt idx="227">
                  <c:v>5.3130899999999988E-2</c:v>
                </c:pt>
                <c:pt idx="228">
                  <c:v>5.4533599999999988E-2</c:v>
                </c:pt>
                <c:pt idx="229">
                  <c:v>5.2926339999999988E-2</c:v>
                </c:pt>
                <c:pt idx="230">
                  <c:v>5.2561049999999991E-2</c:v>
                </c:pt>
                <c:pt idx="231">
                  <c:v>5.1205839999999996E-2</c:v>
                </c:pt>
                <c:pt idx="232">
                  <c:v>4.8689019999999993E-2</c:v>
                </c:pt>
                <c:pt idx="233">
                  <c:v>4.7359379999999993E-2</c:v>
                </c:pt>
                <c:pt idx="234">
                  <c:v>4.2870009999999993E-2</c:v>
                </c:pt>
                <c:pt idx="235">
                  <c:v>3.4284679999999991E-2</c:v>
                </c:pt>
                <c:pt idx="236">
                  <c:v>2.9794579999999998E-2</c:v>
                </c:pt>
                <c:pt idx="237">
                  <c:v>3.4704759999999994E-2</c:v>
                </c:pt>
                <c:pt idx="238">
                  <c:v>4.0988780000000002E-2</c:v>
                </c:pt>
                <c:pt idx="239">
                  <c:v>4.5134779999999985E-2</c:v>
                </c:pt>
                <c:pt idx="240">
                  <c:v>4.6610539999999999E-2</c:v>
                </c:pt>
                <c:pt idx="241">
                  <c:v>4.7556629999999989E-2</c:v>
                </c:pt>
                <c:pt idx="242">
                  <c:v>4.7180389999999996E-2</c:v>
                </c:pt>
                <c:pt idx="243">
                  <c:v>4.7801369999999989E-2</c:v>
                </c:pt>
                <c:pt idx="244">
                  <c:v>4.8860699999999993E-2</c:v>
                </c:pt>
                <c:pt idx="245">
                  <c:v>4.7815989999999996E-2</c:v>
                </c:pt>
                <c:pt idx="246">
                  <c:v>4.9313659999999995E-2</c:v>
                </c:pt>
                <c:pt idx="247">
                  <c:v>4.7341109999999999E-2</c:v>
                </c:pt>
                <c:pt idx="248">
                  <c:v>4.6362149999999991E-2</c:v>
                </c:pt>
                <c:pt idx="249">
                  <c:v>4.6873549999999986E-2</c:v>
                </c:pt>
                <c:pt idx="250">
                  <c:v>4.7257099999999989E-2</c:v>
                </c:pt>
                <c:pt idx="251">
                  <c:v>4.5763069999999989E-2</c:v>
                </c:pt>
                <c:pt idx="252">
                  <c:v>4.6102789999999991E-2</c:v>
                </c:pt>
                <c:pt idx="253">
                  <c:v>4.5226099999999991E-2</c:v>
                </c:pt>
                <c:pt idx="254">
                  <c:v>4.4400559999999992E-2</c:v>
                </c:pt>
                <c:pt idx="255">
                  <c:v>4.521513999999998E-2</c:v>
                </c:pt>
                <c:pt idx="256">
                  <c:v>4.5291849999999988E-2</c:v>
                </c:pt>
                <c:pt idx="257">
                  <c:v>4.5156699999999994E-2</c:v>
                </c:pt>
                <c:pt idx="258">
                  <c:v>4.4637989999999995E-2</c:v>
                </c:pt>
                <c:pt idx="259">
                  <c:v>4.3998739999999995E-2</c:v>
                </c:pt>
                <c:pt idx="260">
                  <c:v>4.4203300000000001E-2</c:v>
                </c:pt>
                <c:pt idx="261">
                  <c:v>4.3151269999999999E-2</c:v>
                </c:pt>
                <c:pt idx="262">
                  <c:v>4.3735739999999995E-2</c:v>
                </c:pt>
                <c:pt idx="263">
                  <c:v>4.2522989999999997E-2</c:v>
                </c:pt>
                <c:pt idx="264">
                  <c:v>4.2606999999999999E-2</c:v>
                </c:pt>
                <c:pt idx="265">
                  <c:v>4.335217999999999E-2</c:v>
                </c:pt>
                <c:pt idx="266">
                  <c:v>4.2278239999999995E-2</c:v>
                </c:pt>
                <c:pt idx="267">
                  <c:v>4.1620729999999995E-2</c:v>
                </c:pt>
                <c:pt idx="268">
                  <c:v>4.1828939999999995E-2</c:v>
                </c:pt>
                <c:pt idx="269">
                  <c:v>4.0817099999999995E-2</c:v>
                </c:pt>
                <c:pt idx="270">
                  <c:v>3.9984239999999997E-2</c:v>
                </c:pt>
                <c:pt idx="271">
                  <c:v>4.110566999999999E-2</c:v>
                </c:pt>
                <c:pt idx="272">
                  <c:v>4.0506599999999997E-2</c:v>
                </c:pt>
                <c:pt idx="273">
                  <c:v>4.051391E-2</c:v>
                </c:pt>
                <c:pt idx="274">
                  <c:v>4.0557740000000002E-2</c:v>
                </c:pt>
                <c:pt idx="275">
                  <c:v>4.1080100000000001E-2</c:v>
                </c:pt>
                <c:pt idx="276">
                  <c:v>4.0130359999999997E-2</c:v>
                </c:pt>
                <c:pt idx="277">
                  <c:v>3.9001619999999994E-2</c:v>
                </c:pt>
                <c:pt idx="278">
                  <c:v>3.9786989999999994E-2</c:v>
                </c:pt>
                <c:pt idx="279">
                  <c:v>3.987099999999999E-2</c:v>
                </c:pt>
                <c:pt idx="280">
                  <c:v>3.9761419999999992E-2</c:v>
                </c:pt>
                <c:pt idx="281">
                  <c:v>3.9454579999999996E-2</c:v>
                </c:pt>
                <c:pt idx="282">
                  <c:v>3.9074679999999994E-2</c:v>
                </c:pt>
                <c:pt idx="283">
                  <c:v>3.8661910000000001E-2</c:v>
                </c:pt>
                <c:pt idx="284">
                  <c:v>3.9282889999999994E-2</c:v>
                </c:pt>
                <c:pt idx="285">
                  <c:v>3.8296619999999996E-2</c:v>
                </c:pt>
                <c:pt idx="286">
                  <c:v>3.7149619999999994E-2</c:v>
                </c:pt>
                <c:pt idx="287">
                  <c:v>3.7149619999999994E-2</c:v>
                </c:pt>
                <c:pt idx="288">
                  <c:v>3.6992549999999992E-2</c:v>
                </c:pt>
                <c:pt idx="289">
                  <c:v>3.7562400000000003E-2</c:v>
                </c:pt>
                <c:pt idx="290">
                  <c:v>3.6798949999999997E-2</c:v>
                </c:pt>
                <c:pt idx="291">
                  <c:v>3.6784339999999992E-2</c:v>
                </c:pt>
                <c:pt idx="292">
                  <c:v>3.7113089999999994E-2</c:v>
                </c:pt>
                <c:pt idx="293">
                  <c:v>3.6467629999999994E-2</c:v>
                </c:pt>
                <c:pt idx="294">
                  <c:v>3.7040039999999996E-2</c:v>
                </c:pt>
                <c:pt idx="295">
                  <c:v>3.6417949999999998E-2</c:v>
                </c:pt>
                <c:pt idx="296">
                  <c:v>3.6590729999999995E-2</c:v>
                </c:pt>
                <c:pt idx="297">
                  <c:v>3.6419049999999994E-2</c:v>
                </c:pt>
                <c:pt idx="298">
                  <c:v>3.6901229999999993E-2</c:v>
                </c:pt>
                <c:pt idx="299">
                  <c:v>3.7131359999999995E-2</c:v>
                </c:pt>
                <c:pt idx="300">
                  <c:v>3.6923139999999993E-2</c:v>
                </c:pt>
                <c:pt idx="301">
                  <c:v>3.6142159999999993E-2</c:v>
                </c:pt>
                <c:pt idx="302">
                  <c:v>3.4882659999999989E-2</c:v>
                </c:pt>
                <c:pt idx="303">
                  <c:v>3.6128639999999997E-2</c:v>
                </c:pt>
                <c:pt idx="304">
                  <c:v>3.614106999999999E-2</c:v>
                </c:pt>
                <c:pt idx="305">
                  <c:v>3.6438039999999991E-2</c:v>
                </c:pt>
                <c:pt idx="306">
                  <c:v>3.6058879999999995E-2</c:v>
                </c:pt>
                <c:pt idx="307">
                  <c:v>3.6247369999999994E-2</c:v>
                </c:pt>
                <c:pt idx="308">
                  <c:v>3.5836049999999994E-2</c:v>
                </c:pt>
                <c:pt idx="309">
                  <c:v>3.4847589999999998E-2</c:v>
                </c:pt>
                <c:pt idx="310">
                  <c:v>3.5545649999999998E-2</c:v>
                </c:pt>
                <c:pt idx="311">
                  <c:v>3.4794249999999999E-2</c:v>
                </c:pt>
                <c:pt idx="312">
                  <c:v>3.451481E-2</c:v>
                </c:pt>
                <c:pt idx="313">
                  <c:v>3.4583489999999988E-2</c:v>
                </c:pt>
                <c:pt idx="314">
                  <c:v>3.4260209999999999E-2</c:v>
                </c:pt>
                <c:pt idx="315">
                  <c:v>3.4258749999999991E-2</c:v>
                </c:pt>
                <c:pt idx="316">
                  <c:v>3.3973819999999995E-2</c:v>
                </c:pt>
                <c:pt idx="317">
                  <c:v>3.3531099999999994E-2</c:v>
                </c:pt>
                <c:pt idx="318">
                  <c:v>3.3463519999999997E-2</c:v>
                </c:pt>
                <c:pt idx="319">
                  <c:v>3.3048919999999996E-2</c:v>
                </c:pt>
                <c:pt idx="320">
                  <c:v>3.3660409999999995E-2</c:v>
                </c:pt>
                <c:pt idx="321">
                  <c:v>3.3082519999999997E-2</c:v>
                </c:pt>
                <c:pt idx="322">
                  <c:v>3.3157770000000003E-2</c:v>
                </c:pt>
                <c:pt idx="323">
                  <c:v>3.2948829999999991E-2</c:v>
                </c:pt>
                <c:pt idx="324">
                  <c:v>3.2332959999999994E-2</c:v>
                </c:pt>
                <c:pt idx="325">
                  <c:v>3.2646189999999992E-2</c:v>
                </c:pt>
                <c:pt idx="326">
                  <c:v>3.2959419999999996E-2</c:v>
                </c:pt>
                <c:pt idx="327">
                  <c:v>3.2505004999999997E-2</c:v>
                </c:pt>
                <c:pt idx="328">
                  <c:v>3.2050589999999997E-2</c:v>
                </c:pt>
                <c:pt idx="329">
                  <c:v>3.2164559999999995E-2</c:v>
                </c:pt>
                <c:pt idx="330">
                  <c:v>3.2278529999999993E-2</c:v>
                </c:pt>
                <c:pt idx="331">
                  <c:v>3.2226109999999995E-2</c:v>
                </c:pt>
                <c:pt idx="332">
                  <c:v>3.2173689999999998E-2</c:v>
                </c:pt>
                <c:pt idx="333">
                  <c:v>3.2118164999999997E-2</c:v>
                </c:pt>
                <c:pt idx="334">
                  <c:v>3.2062639999999996E-2</c:v>
                </c:pt>
                <c:pt idx="335">
                  <c:v>3.1515444999999996E-2</c:v>
                </c:pt>
                <c:pt idx="336">
                  <c:v>3.0968249999999996E-2</c:v>
                </c:pt>
                <c:pt idx="337">
                  <c:v>3.0855194999999995E-2</c:v>
                </c:pt>
                <c:pt idx="338">
                  <c:v>3.0742139999999994E-2</c:v>
                </c:pt>
                <c:pt idx="339">
                  <c:v>3.022488999999999E-2</c:v>
                </c:pt>
                <c:pt idx="340">
                  <c:v>2.970763999999999E-2</c:v>
                </c:pt>
                <c:pt idx="341">
                  <c:v>2.9615039999999995E-2</c:v>
                </c:pt>
                <c:pt idx="342">
                  <c:v>2.9522439999999997E-2</c:v>
                </c:pt>
                <c:pt idx="343">
                  <c:v>2.9693029999999995E-2</c:v>
                </c:pt>
                <c:pt idx="344">
                  <c:v>2.9863619999999994E-2</c:v>
                </c:pt>
                <c:pt idx="345">
                  <c:v>2.9935944999999995E-2</c:v>
                </c:pt>
                <c:pt idx="346">
                  <c:v>3.0008269999999997E-2</c:v>
                </c:pt>
                <c:pt idx="347">
                  <c:v>2.987604E-2</c:v>
                </c:pt>
                <c:pt idx="348">
                  <c:v>2.9743809999999999E-2</c:v>
                </c:pt>
                <c:pt idx="349">
                  <c:v>2.9278614999999997E-2</c:v>
                </c:pt>
                <c:pt idx="350">
                  <c:v>2.8813419999999996E-2</c:v>
                </c:pt>
                <c:pt idx="351">
                  <c:v>2.9018344999999994E-2</c:v>
                </c:pt>
                <c:pt idx="352">
                  <c:v>2.9223269999999996E-2</c:v>
                </c:pt>
                <c:pt idx="353">
                  <c:v>2.9138524999999995E-2</c:v>
                </c:pt>
                <c:pt idx="354">
                  <c:v>2.9053779999999994E-2</c:v>
                </c:pt>
                <c:pt idx="355">
                  <c:v>2.9078804999999999E-2</c:v>
                </c:pt>
                <c:pt idx="356">
                  <c:v>2.9103830000000001E-2</c:v>
                </c:pt>
                <c:pt idx="357">
                  <c:v>2.9052689999999999E-2</c:v>
                </c:pt>
                <c:pt idx="358">
                  <c:v>2.9001549999999997E-2</c:v>
                </c:pt>
                <c:pt idx="359">
                  <c:v>2.8490509999999997E-2</c:v>
                </c:pt>
                <c:pt idx="360">
                  <c:v>2.7979469999999996E-2</c:v>
                </c:pt>
                <c:pt idx="361">
                  <c:v>2.8159739999999996E-2</c:v>
                </c:pt>
                <c:pt idx="362">
                  <c:v>2.8340009999999995E-2</c:v>
                </c:pt>
                <c:pt idx="363">
                  <c:v>2.7618204999999993E-2</c:v>
                </c:pt>
                <c:pt idx="364">
                  <c:v>2.6896399999999994E-2</c:v>
                </c:pt>
                <c:pt idx="365">
                  <c:v>2.6887084999999995E-2</c:v>
                </c:pt>
                <c:pt idx="366">
                  <c:v>2.6877769999999995E-2</c:v>
                </c:pt>
                <c:pt idx="367">
                  <c:v>2.6808184999999998E-2</c:v>
                </c:pt>
                <c:pt idx="368">
                  <c:v>2.6738600000000001E-2</c:v>
                </c:pt>
                <c:pt idx="369">
                  <c:v>2.6806174999999995E-2</c:v>
                </c:pt>
                <c:pt idx="370">
                  <c:v>2.6873749999999991E-2</c:v>
                </c:pt>
                <c:pt idx="371">
                  <c:v>2.6737864999999993E-2</c:v>
                </c:pt>
                <c:pt idx="372">
                  <c:v>2.6601979999999997E-2</c:v>
                </c:pt>
                <c:pt idx="373">
                  <c:v>2.6192309999999996E-2</c:v>
                </c:pt>
                <c:pt idx="374">
                  <c:v>2.5782639999999999E-2</c:v>
                </c:pt>
                <c:pt idx="375">
                  <c:v>2.5440915000000001E-2</c:v>
                </c:pt>
                <c:pt idx="376">
                  <c:v>2.509919E-2</c:v>
                </c:pt>
                <c:pt idx="377">
                  <c:v>2.4855725000000002E-2</c:v>
                </c:pt>
                <c:pt idx="378">
                  <c:v>2.461226E-2</c:v>
                </c:pt>
                <c:pt idx="379">
                  <c:v>2.4809879999999999E-2</c:v>
                </c:pt>
                <c:pt idx="380">
                  <c:v>2.5007499999999998E-2</c:v>
                </c:pt>
                <c:pt idx="381">
                  <c:v>2.5099554999999999E-2</c:v>
                </c:pt>
                <c:pt idx="382">
                  <c:v>2.519161E-2</c:v>
                </c:pt>
                <c:pt idx="383">
                  <c:v>2.50265E-2</c:v>
                </c:pt>
                <c:pt idx="384">
                  <c:v>2.4861390000000001E-2</c:v>
                </c:pt>
                <c:pt idx="385">
                  <c:v>2.4672534999999999E-2</c:v>
                </c:pt>
                <c:pt idx="386">
                  <c:v>2.4483679999999997E-2</c:v>
                </c:pt>
                <c:pt idx="387">
                  <c:v>2.4416469999999996E-2</c:v>
                </c:pt>
                <c:pt idx="388">
                  <c:v>2.4349259999999998E-2</c:v>
                </c:pt>
                <c:pt idx="389">
                  <c:v>2.4464324999999995E-2</c:v>
                </c:pt>
                <c:pt idx="390">
                  <c:v>2.4579389999999996E-2</c:v>
                </c:pt>
                <c:pt idx="391">
                  <c:v>2.4417929999999997E-2</c:v>
                </c:pt>
                <c:pt idx="392">
                  <c:v>2.4256469999999995E-2</c:v>
                </c:pt>
                <c:pt idx="393">
                  <c:v>2.4313094999999993E-2</c:v>
                </c:pt>
                <c:pt idx="394">
                  <c:v>2.4369719999999994E-2</c:v>
                </c:pt>
                <c:pt idx="395">
                  <c:v>2.384882E-2</c:v>
                </c:pt>
                <c:pt idx="396">
                  <c:v>2.3327920000000002E-2</c:v>
                </c:pt>
                <c:pt idx="397">
                  <c:v>2.3534670000000001E-2</c:v>
                </c:pt>
                <c:pt idx="398">
                  <c:v>2.3741419999999996E-2</c:v>
                </c:pt>
                <c:pt idx="399">
                  <c:v>2.3506724999999999E-2</c:v>
                </c:pt>
                <c:pt idx="400">
                  <c:v>2.3272029999999999E-2</c:v>
                </c:pt>
                <c:pt idx="401">
                  <c:v>2.2580545E-2</c:v>
                </c:pt>
                <c:pt idx="402">
                  <c:v>2.1889059999999998E-2</c:v>
                </c:pt>
                <c:pt idx="403">
                  <c:v>2.0772374999999999E-2</c:v>
                </c:pt>
                <c:pt idx="404">
                  <c:v>1.965569E-2</c:v>
                </c:pt>
                <c:pt idx="405">
                  <c:v>1.951195E-2</c:v>
                </c:pt>
                <c:pt idx="406">
                  <c:v>1.9368209999999997E-2</c:v>
                </c:pt>
                <c:pt idx="407">
                  <c:v>2.0558864999999996E-2</c:v>
                </c:pt>
                <c:pt idx="408">
                  <c:v>2.1749519999999994E-2</c:v>
                </c:pt>
                <c:pt idx="409">
                  <c:v>2.2359364999999996E-2</c:v>
                </c:pt>
                <c:pt idx="410">
                  <c:v>2.2969209999999997E-2</c:v>
                </c:pt>
                <c:pt idx="411">
                  <c:v>2.2857249999999996E-2</c:v>
                </c:pt>
                <c:pt idx="412">
                  <c:v>2.2745289999999998E-2</c:v>
                </c:pt>
                <c:pt idx="413">
                  <c:v>2.2612504999999998E-2</c:v>
                </c:pt>
                <c:pt idx="414">
                  <c:v>2.2479719999999995E-2</c:v>
                </c:pt>
                <c:pt idx="415">
                  <c:v>2.2543099999999996E-2</c:v>
                </c:pt>
                <c:pt idx="416">
                  <c:v>2.2606479999999995E-2</c:v>
                </c:pt>
                <c:pt idx="417">
                  <c:v>2.2908934999999998E-2</c:v>
                </c:pt>
                <c:pt idx="418">
                  <c:v>2.3211389999999998E-2</c:v>
                </c:pt>
                <c:pt idx="419">
                  <c:v>2.2987469999999996E-2</c:v>
                </c:pt>
                <c:pt idx="420">
                  <c:v>2.2763549999999994E-2</c:v>
                </c:pt>
                <c:pt idx="421">
                  <c:v>2.2582184999999998E-2</c:v>
                </c:pt>
                <c:pt idx="422">
                  <c:v>2.2400819999999998E-2</c:v>
                </c:pt>
                <c:pt idx="423">
                  <c:v>2.2333060000000002E-2</c:v>
                </c:pt>
                <c:pt idx="424">
                  <c:v>2.2265300000000002E-2</c:v>
                </c:pt>
                <c:pt idx="425">
                  <c:v>2.2343290000000002E-2</c:v>
                </c:pt>
                <c:pt idx="426">
                  <c:v>2.2421279999999998E-2</c:v>
                </c:pt>
                <c:pt idx="427">
                  <c:v>2.2502734999999996E-2</c:v>
                </c:pt>
                <c:pt idx="428">
                  <c:v>2.2584189999999997E-2</c:v>
                </c:pt>
                <c:pt idx="429">
                  <c:v>2.2409039999999998E-2</c:v>
                </c:pt>
                <c:pt idx="430">
                  <c:v>2.2233889999999996E-2</c:v>
                </c:pt>
                <c:pt idx="431">
                  <c:v>2.1988779999999996E-2</c:v>
                </c:pt>
                <c:pt idx="432">
                  <c:v>2.1743669999999996E-2</c:v>
                </c:pt>
                <c:pt idx="433">
                  <c:v>2.2018184999999996E-2</c:v>
                </c:pt>
                <c:pt idx="434">
                  <c:v>2.2292699999999999E-2</c:v>
                </c:pt>
                <c:pt idx="435">
                  <c:v>2.1559384999999997E-2</c:v>
                </c:pt>
                <c:pt idx="436">
                  <c:v>2.0826069999999995E-2</c:v>
                </c:pt>
                <c:pt idx="437">
                  <c:v>2.0684704999999998E-2</c:v>
                </c:pt>
                <c:pt idx="438">
                  <c:v>2.0543339999999997E-2</c:v>
                </c:pt>
                <c:pt idx="439">
                  <c:v>2.0988260000000002E-2</c:v>
                </c:pt>
                <c:pt idx="440">
                  <c:v>2.1433180000000003E-2</c:v>
                </c:pt>
                <c:pt idx="441">
                  <c:v>2.1506234999999999E-2</c:v>
                </c:pt>
                <c:pt idx="442">
                  <c:v>2.1579289999999998E-2</c:v>
                </c:pt>
                <c:pt idx="443">
                  <c:v>2.1251444999999997E-2</c:v>
                </c:pt>
                <c:pt idx="444">
                  <c:v>2.0923599999999997E-2</c:v>
                </c:pt>
                <c:pt idx="445">
                  <c:v>2.0686164999999996E-2</c:v>
                </c:pt>
                <c:pt idx="446">
                  <c:v>2.0448729999999995E-2</c:v>
                </c:pt>
                <c:pt idx="447">
                  <c:v>2.0187184999999996E-2</c:v>
                </c:pt>
                <c:pt idx="448">
                  <c:v>1.9925639999999994E-2</c:v>
                </c:pt>
                <c:pt idx="449">
                  <c:v>1.9634139999999994E-2</c:v>
                </c:pt>
                <c:pt idx="450">
                  <c:v>1.9342639999999998E-2</c:v>
                </c:pt>
                <c:pt idx="451">
                  <c:v>1.9456429999999997E-2</c:v>
                </c:pt>
                <c:pt idx="452">
                  <c:v>1.9570219999999999E-2</c:v>
                </c:pt>
                <c:pt idx="453">
                  <c:v>1.9542274999999998E-2</c:v>
                </c:pt>
                <c:pt idx="454">
                  <c:v>1.9514329999999996E-2</c:v>
                </c:pt>
                <c:pt idx="455">
                  <c:v>1.9452594999999996E-2</c:v>
                </c:pt>
                <c:pt idx="456">
                  <c:v>1.9390859999999999E-2</c:v>
                </c:pt>
                <c:pt idx="457">
                  <c:v>1.9207304999999997E-2</c:v>
                </c:pt>
                <c:pt idx="458">
                  <c:v>1.9023749999999996E-2</c:v>
                </c:pt>
                <c:pt idx="459">
                  <c:v>1.9051694999999997E-2</c:v>
                </c:pt>
                <c:pt idx="460">
                  <c:v>1.9079639999999998E-2</c:v>
                </c:pt>
                <c:pt idx="461">
                  <c:v>1.9046579999999997E-2</c:v>
                </c:pt>
                <c:pt idx="462">
                  <c:v>1.9013519999999996E-2</c:v>
                </c:pt>
                <c:pt idx="463">
                  <c:v>1.8950689999999996E-2</c:v>
                </c:pt>
                <c:pt idx="464">
                  <c:v>1.8887859999999996E-2</c:v>
                </c:pt>
                <c:pt idx="465">
                  <c:v>1.8845854999999995E-2</c:v>
                </c:pt>
                <c:pt idx="466">
                  <c:v>1.8803849999999997E-2</c:v>
                </c:pt>
                <c:pt idx="467">
                  <c:v>1.8513994999999998E-2</c:v>
                </c:pt>
                <c:pt idx="468">
                  <c:v>1.822414E-2</c:v>
                </c:pt>
                <c:pt idx="469">
                  <c:v>1.8362214999999998E-2</c:v>
                </c:pt>
                <c:pt idx="470">
                  <c:v>1.8500289999999996E-2</c:v>
                </c:pt>
                <c:pt idx="471">
                  <c:v>1.8268699999999999E-2</c:v>
                </c:pt>
                <c:pt idx="472">
                  <c:v>1.8037109999999999E-2</c:v>
                </c:pt>
                <c:pt idx="473">
                  <c:v>1.7888254999999999E-2</c:v>
                </c:pt>
                <c:pt idx="474">
                  <c:v>1.7739399999999995E-2</c:v>
                </c:pt>
                <c:pt idx="475">
                  <c:v>1.7801679999999993E-2</c:v>
                </c:pt>
                <c:pt idx="476">
                  <c:v>1.7863959999999995E-2</c:v>
                </c:pt>
                <c:pt idx="477">
                  <c:v>1.7904689999999994E-2</c:v>
                </c:pt>
                <c:pt idx="478">
                  <c:v>1.7945419999999997E-2</c:v>
                </c:pt>
                <c:pt idx="479">
                  <c:v>1.7922044999999998E-2</c:v>
                </c:pt>
                <c:pt idx="480">
                  <c:v>1.7898669999999998E-2</c:v>
                </c:pt>
                <c:pt idx="481">
                  <c:v>1.7875289999999999E-2</c:v>
                </c:pt>
                <c:pt idx="482">
                  <c:v>1.7851909999999999E-2</c:v>
                </c:pt>
                <c:pt idx="483">
                  <c:v>1.7463244999999995E-2</c:v>
                </c:pt>
                <c:pt idx="484">
                  <c:v>1.7074579999999995E-2</c:v>
                </c:pt>
                <c:pt idx="485">
                  <c:v>1.7040244999999996E-2</c:v>
                </c:pt>
                <c:pt idx="486">
                  <c:v>1.7005909999999996E-2</c:v>
                </c:pt>
                <c:pt idx="487">
                  <c:v>1.6887739999999998E-2</c:v>
                </c:pt>
                <c:pt idx="488">
                  <c:v>1.6769570000000001E-2</c:v>
                </c:pt>
                <c:pt idx="489">
                  <c:v>1.6884999999999997E-2</c:v>
                </c:pt>
                <c:pt idx="490">
                  <c:v>1.7000429999999997E-2</c:v>
                </c:pt>
                <c:pt idx="491">
                  <c:v>1.7063989999999998E-2</c:v>
                </c:pt>
                <c:pt idx="492">
                  <c:v>1.7127549999999998E-2</c:v>
                </c:pt>
                <c:pt idx="493">
                  <c:v>1.6909654999999996E-2</c:v>
                </c:pt>
                <c:pt idx="494">
                  <c:v>1.6691759999999996E-2</c:v>
                </c:pt>
                <c:pt idx="495">
                  <c:v>1.674436E-2</c:v>
                </c:pt>
                <c:pt idx="496">
                  <c:v>1.679696E-2</c:v>
                </c:pt>
                <c:pt idx="497">
                  <c:v>1.680591E-2</c:v>
                </c:pt>
                <c:pt idx="498">
                  <c:v>1.6814859999999997E-2</c:v>
                </c:pt>
                <c:pt idx="499">
                  <c:v>1.6627104999999996E-2</c:v>
                </c:pt>
                <c:pt idx="500">
                  <c:v>1.6439349999999998E-2</c:v>
                </c:pt>
                <c:pt idx="501">
                  <c:v>1.6595875E-2</c:v>
                </c:pt>
                <c:pt idx="502">
                  <c:v>1.6752400000000001E-2</c:v>
                </c:pt>
                <c:pt idx="503">
                  <c:v>1.6801530000000002E-2</c:v>
                </c:pt>
                <c:pt idx="504">
                  <c:v>1.685066E-2</c:v>
                </c:pt>
                <c:pt idx="505">
                  <c:v>1.7003165000000001E-2</c:v>
                </c:pt>
                <c:pt idx="506">
                  <c:v>1.7155669999999998E-2</c:v>
                </c:pt>
                <c:pt idx="507">
                  <c:v>1.5971050000000001E-2</c:v>
                </c:pt>
                <c:pt idx="508">
                  <c:v>1.4786430000000001E-2</c:v>
                </c:pt>
                <c:pt idx="509">
                  <c:v>1.3801435000000001E-2</c:v>
                </c:pt>
                <c:pt idx="510">
                  <c:v>1.2816439999999998E-2</c:v>
                </c:pt>
                <c:pt idx="511">
                  <c:v>1.4466254999999997E-2</c:v>
                </c:pt>
                <c:pt idx="512">
                  <c:v>1.6116069999999996E-2</c:v>
                </c:pt>
                <c:pt idx="513">
                  <c:v>1.5972694999999995E-2</c:v>
                </c:pt>
                <c:pt idx="514">
                  <c:v>1.5829319999999997E-2</c:v>
                </c:pt>
                <c:pt idx="515">
                  <c:v>1.5626769999999998E-2</c:v>
                </c:pt>
                <c:pt idx="516">
                  <c:v>1.5424219999999997E-2</c:v>
                </c:pt>
                <c:pt idx="517">
                  <c:v>1.4884139999999997E-2</c:v>
                </c:pt>
                <c:pt idx="518">
                  <c:v>1.4344059999999999E-2</c:v>
                </c:pt>
                <c:pt idx="519">
                  <c:v>1.4328169999999998E-2</c:v>
                </c:pt>
                <c:pt idx="520">
                  <c:v>1.4312279999999998E-2</c:v>
                </c:pt>
                <c:pt idx="521">
                  <c:v>1.4356844999999998E-2</c:v>
                </c:pt>
                <c:pt idx="522">
                  <c:v>1.4401409999999998E-2</c:v>
                </c:pt>
                <c:pt idx="523">
                  <c:v>1.4526889999999999E-2</c:v>
                </c:pt>
                <c:pt idx="524">
                  <c:v>1.465237E-2</c:v>
                </c:pt>
                <c:pt idx="525">
                  <c:v>1.4674649999999999E-2</c:v>
                </c:pt>
                <c:pt idx="526">
                  <c:v>1.4696929999999999E-2</c:v>
                </c:pt>
                <c:pt idx="527">
                  <c:v>1.4594099999999999E-2</c:v>
                </c:pt>
                <c:pt idx="528">
                  <c:v>1.4491269999999999E-2</c:v>
                </c:pt>
                <c:pt idx="529">
                  <c:v>1.4419129999999999E-2</c:v>
                </c:pt>
                <c:pt idx="530">
                  <c:v>1.4346989999999997E-2</c:v>
                </c:pt>
                <c:pt idx="531">
                  <c:v>1.4414929999999996E-2</c:v>
                </c:pt>
                <c:pt idx="532">
                  <c:v>1.4482869999999997E-2</c:v>
                </c:pt>
                <c:pt idx="533">
                  <c:v>1.4387164999999997E-2</c:v>
                </c:pt>
                <c:pt idx="534">
                  <c:v>1.4291459999999999E-2</c:v>
                </c:pt>
                <c:pt idx="535">
                  <c:v>1.4311919999999999E-2</c:v>
                </c:pt>
                <c:pt idx="536">
                  <c:v>1.433238E-2</c:v>
                </c:pt>
                <c:pt idx="537">
                  <c:v>1.4195579999999999E-2</c:v>
                </c:pt>
                <c:pt idx="538">
                  <c:v>1.405878E-2</c:v>
                </c:pt>
                <c:pt idx="539">
                  <c:v>1.3961794999999999E-2</c:v>
                </c:pt>
                <c:pt idx="540">
                  <c:v>1.3864809999999998E-2</c:v>
                </c:pt>
                <c:pt idx="541">
                  <c:v>1.3849099999999998E-2</c:v>
                </c:pt>
                <c:pt idx="542">
                  <c:v>1.3833389999999997E-2</c:v>
                </c:pt>
                <c:pt idx="543">
                  <c:v>1.3653669999999998E-2</c:v>
                </c:pt>
                <c:pt idx="544">
                  <c:v>1.3473949999999998E-2</c:v>
                </c:pt>
                <c:pt idx="545">
                  <c:v>1.3649104999999998E-2</c:v>
                </c:pt>
                <c:pt idx="546">
                  <c:v>1.3824259999999996E-2</c:v>
                </c:pt>
                <c:pt idx="547">
                  <c:v>1.3763074999999998E-2</c:v>
                </c:pt>
                <c:pt idx="548">
                  <c:v>1.370189E-2</c:v>
                </c:pt>
                <c:pt idx="549">
                  <c:v>1.3763259999999998E-2</c:v>
                </c:pt>
                <c:pt idx="550">
                  <c:v>1.3824629999999996E-2</c:v>
                </c:pt>
                <c:pt idx="551">
                  <c:v>1.3671209999999996E-2</c:v>
                </c:pt>
                <c:pt idx="552">
                  <c:v>1.3517789999999998E-2</c:v>
                </c:pt>
                <c:pt idx="553">
                  <c:v>1.3474864999999999E-2</c:v>
                </c:pt>
                <c:pt idx="554">
                  <c:v>1.3431939999999998E-2</c:v>
                </c:pt>
                <c:pt idx="555">
                  <c:v>1.3380984999999998E-2</c:v>
                </c:pt>
                <c:pt idx="556">
                  <c:v>1.3330029999999998E-2</c:v>
                </c:pt>
                <c:pt idx="557">
                  <c:v>1.3158894999999997E-2</c:v>
                </c:pt>
                <c:pt idx="558">
                  <c:v>1.2987759999999998E-2</c:v>
                </c:pt>
                <c:pt idx="559">
                  <c:v>1.2873239999999998E-2</c:v>
                </c:pt>
                <c:pt idx="560">
                  <c:v>1.2758719999999999E-2</c:v>
                </c:pt>
                <c:pt idx="561">
                  <c:v>1.2824289999999999E-2</c:v>
                </c:pt>
                <c:pt idx="562">
                  <c:v>1.288986E-2</c:v>
                </c:pt>
                <c:pt idx="563">
                  <c:v>1.3072139999999999E-2</c:v>
                </c:pt>
                <c:pt idx="564">
                  <c:v>1.3254419999999998E-2</c:v>
                </c:pt>
                <c:pt idx="565">
                  <c:v>1.2964744999999998E-2</c:v>
                </c:pt>
                <c:pt idx="566">
                  <c:v>1.2675069999999998E-2</c:v>
                </c:pt>
                <c:pt idx="567">
                  <c:v>1.2523109999999997E-2</c:v>
                </c:pt>
                <c:pt idx="568">
                  <c:v>1.2371149999999997E-2</c:v>
                </c:pt>
                <c:pt idx="569">
                  <c:v>1.2525664999999998E-2</c:v>
                </c:pt>
                <c:pt idx="570">
                  <c:v>1.2680179999999997E-2</c:v>
                </c:pt>
                <c:pt idx="571">
                  <c:v>1.2492424999999998E-2</c:v>
                </c:pt>
                <c:pt idx="572">
                  <c:v>1.230467E-2</c:v>
                </c:pt>
                <c:pt idx="573">
                  <c:v>1.2700275E-2</c:v>
                </c:pt>
                <c:pt idx="574">
                  <c:v>1.3095879999999999E-2</c:v>
                </c:pt>
                <c:pt idx="575">
                  <c:v>1.2861185000000001E-2</c:v>
                </c:pt>
                <c:pt idx="576">
                  <c:v>1.2626490000000001E-2</c:v>
                </c:pt>
                <c:pt idx="577">
                  <c:v>1.2463755E-2</c:v>
                </c:pt>
                <c:pt idx="578">
                  <c:v>1.2301019999999999E-2</c:v>
                </c:pt>
                <c:pt idx="579">
                  <c:v>1.1969519999999999E-2</c:v>
                </c:pt>
                <c:pt idx="580">
                  <c:v>1.1638019999999999E-2</c:v>
                </c:pt>
                <c:pt idx="581">
                  <c:v>1.2175904999999999E-2</c:v>
                </c:pt>
                <c:pt idx="582">
                  <c:v>1.2713789999999999E-2</c:v>
                </c:pt>
                <c:pt idx="583">
                  <c:v>1.2333529999999999E-2</c:v>
                </c:pt>
                <c:pt idx="584">
                  <c:v>1.195327E-2</c:v>
                </c:pt>
                <c:pt idx="585">
                  <c:v>1.2095180000000001E-2</c:v>
                </c:pt>
                <c:pt idx="586">
                  <c:v>1.2237089999999999E-2</c:v>
                </c:pt>
                <c:pt idx="587">
                  <c:v>1.1923675E-2</c:v>
                </c:pt>
                <c:pt idx="588">
                  <c:v>1.1610260000000001E-2</c:v>
                </c:pt>
                <c:pt idx="589">
                  <c:v>1.2004404999999999E-2</c:v>
                </c:pt>
                <c:pt idx="590">
                  <c:v>1.2398549999999998E-2</c:v>
                </c:pt>
                <c:pt idx="591">
                  <c:v>1.1885319999999998E-2</c:v>
                </c:pt>
                <c:pt idx="592">
                  <c:v>1.1372089999999998E-2</c:v>
                </c:pt>
                <c:pt idx="593">
                  <c:v>1.1504874999999998E-2</c:v>
                </c:pt>
                <c:pt idx="594">
                  <c:v>1.1637659999999999E-2</c:v>
                </c:pt>
                <c:pt idx="595">
                  <c:v>1.1275475E-2</c:v>
                </c:pt>
                <c:pt idx="596">
                  <c:v>1.0913289999999999E-2</c:v>
                </c:pt>
                <c:pt idx="597">
                  <c:v>1.1278579999999998E-2</c:v>
                </c:pt>
                <c:pt idx="598">
                  <c:v>1.1643869999999997E-2</c:v>
                </c:pt>
                <c:pt idx="599">
                  <c:v>1.1677839999999998E-2</c:v>
                </c:pt>
                <c:pt idx="600">
                  <c:v>1.1711809999999998E-2</c:v>
                </c:pt>
                <c:pt idx="601">
                  <c:v>1.1582679999999998E-2</c:v>
                </c:pt>
                <c:pt idx="602">
                  <c:v>1.1453549999999998E-2</c:v>
                </c:pt>
                <c:pt idx="603">
                  <c:v>1.1411724999999998E-2</c:v>
                </c:pt>
                <c:pt idx="604">
                  <c:v>1.1369899999999997E-2</c:v>
                </c:pt>
                <c:pt idx="605">
                  <c:v>1.1461224999999998E-2</c:v>
                </c:pt>
                <c:pt idx="606">
                  <c:v>1.155255E-2</c:v>
                </c:pt>
                <c:pt idx="607">
                  <c:v>1.1712179999999999E-2</c:v>
                </c:pt>
                <c:pt idx="608">
                  <c:v>1.1871809999999997E-2</c:v>
                </c:pt>
                <c:pt idx="609">
                  <c:v>1.1850074999999998E-2</c:v>
                </c:pt>
                <c:pt idx="610">
                  <c:v>1.182834E-2</c:v>
                </c:pt>
                <c:pt idx="611">
                  <c:v>1.192094E-2</c:v>
                </c:pt>
                <c:pt idx="612">
                  <c:v>1.201354E-2</c:v>
                </c:pt>
                <c:pt idx="613">
                  <c:v>1.1985045E-2</c:v>
                </c:pt>
                <c:pt idx="614">
                  <c:v>1.1956550000000002E-2</c:v>
                </c:pt>
                <c:pt idx="615">
                  <c:v>1.1105614999999999E-2</c:v>
                </c:pt>
                <c:pt idx="616">
                  <c:v>1.0254679999999999E-2</c:v>
                </c:pt>
                <c:pt idx="617">
                  <c:v>1.1012284999999998E-2</c:v>
                </c:pt>
                <c:pt idx="618">
                  <c:v>1.1769889999999998E-2</c:v>
                </c:pt>
                <c:pt idx="619">
                  <c:v>1.1752175E-2</c:v>
                </c:pt>
                <c:pt idx="620">
                  <c:v>1.173446E-2</c:v>
                </c:pt>
                <c:pt idx="621">
                  <c:v>1.139748E-2</c:v>
                </c:pt>
                <c:pt idx="622">
                  <c:v>1.1060499999999999E-2</c:v>
                </c:pt>
                <c:pt idx="623">
                  <c:v>1.1079679999999998E-2</c:v>
                </c:pt>
                <c:pt idx="624">
                  <c:v>1.1098859999999997E-2</c:v>
                </c:pt>
                <c:pt idx="625">
                  <c:v>1.1052834999999999E-2</c:v>
                </c:pt>
                <c:pt idx="626">
                  <c:v>1.1006810000000001E-2</c:v>
                </c:pt>
                <c:pt idx="627">
                  <c:v>1.1385610000000001E-2</c:v>
                </c:pt>
                <c:pt idx="628">
                  <c:v>1.1764409999999999E-2</c:v>
                </c:pt>
                <c:pt idx="629">
                  <c:v>1.1336479999999999E-2</c:v>
                </c:pt>
                <c:pt idx="630">
                  <c:v>1.0908549999999998E-2</c:v>
                </c:pt>
                <c:pt idx="631">
                  <c:v>1.1058134999999998E-2</c:v>
                </c:pt>
                <c:pt idx="632">
                  <c:v>1.1207719999999999E-2</c:v>
                </c:pt>
                <c:pt idx="633">
                  <c:v>1.0604264999999998E-2</c:v>
                </c:pt>
                <c:pt idx="634">
                  <c:v>1.0000809999999999E-2</c:v>
                </c:pt>
                <c:pt idx="635">
                  <c:v>1.0048659999999999E-2</c:v>
                </c:pt>
                <c:pt idx="636">
                  <c:v>1.009651E-2</c:v>
                </c:pt>
                <c:pt idx="637">
                  <c:v>1.0340159999999998E-2</c:v>
                </c:pt>
                <c:pt idx="638">
                  <c:v>1.0583809999999997E-2</c:v>
                </c:pt>
                <c:pt idx="639">
                  <c:v>1.0728459999999999E-2</c:v>
                </c:pt>
                <c:pt idx="640">
                  <c:v>1.0873109999999998E-2</c:v>
                </c:pt>
                <c:pt idx="641">
                  <c:v>1.0966444999999998E-2</c:v>
                </c:pt>
                <c:pt idx="642">
                  <c:v>1.1059779999999996E-2</c:v>
                </c:pt>
                <c:pt idx="643">
                  <c:v>1.1310729999999998E-2</c:v>
                </c:pt>
                <c:pt idx="644">
                  <c:v>1.1561679999999998E-2</c:v>
                </c:pt>
                <c:pt idx="645">
                  <c:v>1.1178309999999999E-2</c:v>
                </c:pt>
                <c:pt idx="646">
                  <c:v>1.0794939999999999E-2</c:v>
                </c:pt>
                <c:pt idx="647">
                  <c:v>1.045687E-2</c:v>
                </c:pt>
                <c:pt idx="648">
                  <c:v>1.0118799999999999E-2</c:v>
                </c:pt>
                <c:pt idx="649">
                  <c:v>9.6094070000000004E-3</c:v>
                </c:pt>
                <c:pt idx="650">
                  <c:v>9.100014E-3</c:v>
                </c:pt>
                <c:pt idx="651">
                  <c:v>9.2647584999999994E-3</c:v>
                </c:pt>
                <c:pt idx="652">
                  <c:v>9.4295029999999988E-3</c:v>
                </c:pt>
                <c:pt idx="653">
                  <c:v>1.0038616499999998E-2</c:v>
                </c:pt>
                <c:pt idx="654">
                  <c:v>1.0647729999999998E-2</c:v>
                </c:pt>
                <c:pt idx="655">
                  <c:v>1.0392944999999997E-2</c:v>
                </c:pt>
                <c:pt idx="656">
                  <c:v>1.0138159999999998E-2</c:v>
                </c:pt>
                <c:pt idx="657">
                  <c:v>1.0348014999999999E-2</c:v>
                </c:pt>
                <c:pt idx="658">
                  <c:v>1.0557869999999999E-2</c:v>
                </c:pt>
                <c:pt idx="659">
                  <c:v>1.064828E-2</c:v>
                </c:pt>
                <c:pt idx="660">
                  <c:v>1.0738689999999999E-2</c:v>
                </c:pt>
                <c:pt idx="661">
                  <c:v>1.0589654999999998E-2</c:v>
                </c:pt>
                <c:pt idx="662">
                  <c:v>1.0440619999999998E-2</c:v>
                </c:pt>
                <c:pt idx="663">
                  <c:v>1.0415779999999998E-2</c:v>
                </c:pt>
                <c:pt idx="664">
                  <c:v>1.0390939999999998E-2</c:v>
                </c:pt>
                <c:pt idx="665">
                  <c:v>1.0160989999999998E-2</c:v>
                </c:pt>
                <c:pt idx="666">
                  <c:v>9.9310399999999986E-3</c:v>
                </c:pt>
                <c:pt idx="667">
                  <c:v>9.8360654999999977E-3</c:v>
                </c:pt>
                <c:pt idx="668">
                  <c:v>9.7410909999999986E-3</c:v>
                </c:pt>
                <c:pt idx="669">
                  <c:v>9.4963489999999977E-3</c:v>
                </c:pt>
                <c:pt idx="670">
                  <c:v>9.2516069999999985E-3</c:v>
                </c:pt>
                <c:pt idx="671">
                  <c:v>8.9476889999999983E-3</c:v>
                </c:pt>
                <c:pt idx="672">
                  <c:v>8.6437709999999997E-3</c:v>
                </c:pt>
                <c:pt idx="673">
                  <c:v>8.7597495000000004E-3</c:v>
                </c:pt>
                <c:pt idx="674">
                  <c:v>8.8757279999999994E-3</c:v>
                </c:pt>
                <c:pt idx="675">
                  <c:v>9.2150784999999978E-3</c:v>
                </c:pt>
                <c:pt idx="676">
                  <c:v>9.554428999999998E-3</c:v>
                </c:pt>
                <c:pt idx="677">
                  <c:v>1.0016514499999999E-2</c:v>
                </c:pt>
                <c:pt idx="678">
                  <c:v>1.0478599999999999E-2</c:v>
                </c:pt>
                <c:pt idx="679">
                  <c:v>1.0464905E-2</c:v>
                </c:pt>
                <c:pt idx="680">
                  <c:v>1.0451209999999999E-2</c:v>
                </c:pt>
                <c:pt idx="681">
                  <c:v>9.9427299999999986E-3</c:v>
                </c:pt>
                <c:pt idx="682">
                  <c:v>9.4342499999999982E-3</c:v>
                </c:pt>
                <c:pt idx="683">
                  <c:v>9.6705904999999995E-3</c:v>
                </c:pt>
                <c:pt idx="684">
                  <c:v>9.906930999999999E-3</c:v>
                </c:pt>
                <c:pt idx="685">
                  <c:v>9.8694889999999987E-3</c:v>
                </c:pt>
                <c:pt idx="686">
                  <c:v>9.8320469999999965E-3</c:v>
                </c:pt>
                <c:pt idx="687">
                  <c:v>9.8800824999999981E-3</c:v>
                </c:pt>
                <c:pt idx="688">
                  <c:v>9.9281179999999979E-3</c:v>
                </c:pt>
                <c:pt idx="689">
                  <c:v>9.8532339999999989E-3</c:v>
                </c:pt>
                <c:pt idx="690">
                  <c:v>9.7783499999999999E-3</c:v>
                </c:pt>
                <c:pt idx="691">
                  <c:v>9.0393759999999983E-3</c:v>
                </c:pt>
                <c:pt idx="692">
                  <c:v>8.3004019999999984E-3</c:v>
                </c:pt>
                <c:pt idx="693">
                  <c:v>8.6234974999999988E-3</c:v>
                </c:pt>
                <c:pt idx="694">
                  <c:v>8.9465929999999992E-3</c:v>
                </c:pt>
                <c:pt idx="695">
                  <c:v>9.1496924999999989E-3</c:v>
                </c:pt>
                <c:pt idx="696">
                  <c:v>9.3527919999999987E-3</c:v>
                </c:pt>
                <c:pt idx="697">
                  <c:v>9.311696999999999E-3</c:v>
                </c:pt>
                <c:pt idx="698">
                  <c:v>9.2706019999999993E-3</c:v>
                </c:pt>
                <c:pt idx="699">
                  <c:v>8.6037719999999991E-3</c:v>
                </c:pt>
                <c:pt idx="700">
                  <c:v>7.9369419999999972E-3</c:v>
                </c:pt>
                <c:pt idx="701">
                  <c:v>7.7634309999999977E-3</c:v>
                </c:pt>
                <c:pt idx="702">
                  <c:v>7.5899199999999991E-3</c:v>
                </c:pt>
                <c:pt idx="703">
                  <c:v>7.5771349999999987E-3</c:v>
                </c:pt>
                <c:pt idx="704">
                  <c:v>7.5643499999999983E-3</c:v>
                </c:pt>
                <c:pt idx="705">
                  <c:v>7.979314999999999E-3</c:v>
                </c:pt>
                <c:pt idx="706">
                  <c:v>8.3942799999999988E-3</c:v>
                </c:pt>
                <c:pt idx="707">
                  <c:v>8.6284289999999982E-3</c:v>
                </c:pt>
                <c:pt idx="708">
                  <c:v>8.8625779999999977E-3</c:v>
                </c:pt>
                <c:pt idx="709">
                  <c:v>8.7792924999999973E-3</c:v>
                </c:pt>
                <c:pt idx="710">
                  <c:v>8.6960069999999987E-3</c:v>
                </c:pt>
                <c:pt idx="711">
                  <c:v>8.589343499999999E-3</c:v>
                </c:pt>
                <c:pt idx="712">
                  <c:v>8.4826799999999994E-3</c:v>
                </c:pt>
                <c:pt idx="713">
                  <c:v>8.4302609999999979E-3</c:v>
                </c:pt>
                <c:pt idx="714">
                  <c:v>8.3778419999999982E-3</c:v>
                </c:pt>
                <c:pt idx="715">
                  <c:v>8.7164624999999992E-3</c:v>
                </c:pt>
                <c:pt idx="716">
                  <c:v>9.0550830000000002E-3</c:v>
                </c:pt>
                <c:pt idx="717">
                  <c:v>9.2068600000000007E-3</c:v>
                </c:pt>
                <c:pt idx="718">
                  <c:v>9.3586369999999995E-3</c:v>
                </c:pt>
                <c:pt idx="719">
                  <c:v>9.0295134999999992E-3</c:v>
                </c:pt>
                <c:pt idx="720">
                  <c:v>8.7003899999999988E-3</c:v>
                </c:pt>
                <c:pt idx="721">
                  <c:v>8.6656879999999978E-3</c:v>
                </c:pt>
                <c:pt idx="722">
                  <c:v>8.6309859999999985E-3</c:v>
                </c:pt>
                <c:pt idx="723">
                  <c:v>8.7995659999999983E-3</c:v>
                </c:pt>
                <c:pt idx="724">
                  <c:v>8.9681459999999998E-3</c:v>
                </c:pt>
                <c:pt idx="725">
                  <c:v>8.7608454999999995E-3</c:v>
                </c:pt>
                <c:pt idx="726">
                  <c:v>8.5535449999999992E-3</c:v>
                </c:pt>
                <c:pt idx="727">
                  <c:v>8.5571979999999985E-3</c:v>
                </c:pt>
                <c:pt idx="728">
                  <c:v>8.5608509999999995E-3</c:v>
                </c:pt>
                <c:pt idx="729">
                  <c:v>8.4830449999999981E-3</c:v>
                </c:pt>
                <c:pt idx="730">
                  <c:v>8.4052389999999984E-3</c:v>
                </c:pt>
                <c:pt idx="731">
                  <c:v>8.5939094999999983E-3</c:v>
                </c:pt>
                <c:pt idx="732">
                  <c:v>8.7825799999999982E-3</c:v>
                </c:pt>
                <c:pt idx="733">
                  <c:v>8.6331774999999986E-3</c:v>
                </c:pt>
                <c:pt idx="734">
                  <c:v>8.483774999999999E-3</c:v>
                </c:pt>
                <c:pt idx="735">
                  <c:v>8.4901679999999993E-3</c:v>
                </c:pt>
                <c:pt idx="736">
                  <c:v>8.4965609999999997E-3</c:v>
                </c:pt>
                <c:pt idx="737">
                  <c:v>8.2951055000000003E-3</c:v>
                </c:pt>
                <c:pt idx="738">
                  <c:v>8.0936499999999991E-3</c:v>
                </c:pt>
                <c:pt idx="739">
                  <c:v>8.0454319999999999E-3</c:v>
                </c:pt>
                <c:pt idx="740">
                  <c:v>7.9972140000000008E-3</c:v>
                </c:pt>
                <c:pt idx="741">
                  <c:v>8.252367E-3</c:v>
                </c:pt>
                <c:pt idx="742">
                  <c:v>8.5075199999999993E-3</c:v>
                </c:pt>
                <c:pt idx="743">
                  <c:v>8.346975999999999E-3</c:v>
                </c:pt>
                <c:pt idx="744">
                  <c:v>8.1864319999999987E-3</c:v>
                </c:pt>
                <c:pt idx="745">
                  <c:v>7.9771229999999992E-3</c:v>
                </c:pt>
                <c:pt idx="746">
                  <c:v>7.7678139999999996E-3</c:v>
                </c:pt>
                <c:pt idx="747">
                  <c:v>7.9367589999999981E-3</c:v>
                </c:pt>
                <c:pt idx="748">
                  <c:v>8.1057039999999983E-3</c:v>
                </c:pt>
                <c:pt idx="749">
                  <c:v>8.1557484999999971E-3</c:v>
                </c:pt>
                <c:pt idx="750">
                  <c:v>8.2057929999999977E-3</c:v>
                </c:pt>
                <c:pt idx="751">
                  <c:v>7.5073654999999982E-3</c:v>
                </c:pt>
                <c:pt idx="752">
                  <c:v>6.8089379999999996E-3</c:v>
                </c:pt>
                <c:pt idx="753">
                  <c:v>6.9292994999999996E-3</c:v>
                </c:pt>
                <c:pt idx="754">
                  <c:v>7.0496609999999996E-3</c:v>
                </c:pt>
                <c:pt idx="755">
                  <c:v>7.2206154999999994E-3</c:v>
                </c:pt>
                <c:pt idx="756">
                  <c:v>7.3915699999999992E-3</c:v>
                </c:pt>
                <c:pt idx="757">
                  <c:v>7.7289114999999995E-3</c:v>
                </c:pt>
                <c:pt idx="758">
                  <c:v>8.0662529999999989E-3</c:v>
                </c:pt>
                <c:pt idx="759">
                  <c:v>7.9323759999999997E-3</c:v>
                </c:pt>
                <c:pt idx="760">
                  <c:v>7.7984989999999995E-3</c:v>
                </c:pt>
                <c:pt idx="761">
                  <c:v>7.8131099999999998E-3</c:v>
                </c:pt>
                <c:pt idx="762">
                  <c:v>7.8277209999999993E-3</c:v>
                </c:pt>
                <c:pt idx="763">
                  <c:v>7.6909214999999987E-3</c:v>
                </c:pt>
                <c:pt idx="764">
                  <c:v>7.5541219999999982E-3</c:v>
                </c:pt>
                <c:pt idx="765">
                  <c:v>7.7860789999999978E-3</c:v>
                </c:pt>
                <c:pt idx="766">
                  <c:v>8.0180359999999975E-3</c:v>
                </c:pt>
                <c:pt idx="767">
                  <c:v>7.7500979999999987E-3</c:v>
                </c:pt>
                <c:pt idx="768">
                  <c:v>7.482159999999999E-3</c:v>
                </c:pt>
                <c:pt idx="769">
                  <c:v>7.7261714999999984E-3</c:v>
                </c:pt>
                <c:pt idx="770">
                  <c:v>7.9701829999999987E-3</c:v>
                </c:pt>
                <c:pt idx="771">
                  <c:v>7.5932074999999991E-3</c:v>
                </c:pt>
                <c:pt idx="772">
                  <c:v>7.2162319999999995E-3</c:v>
                </c:pt>
                <c:pt idx="773">
                  <c:v>7.2695639999999992E-3</c:v>
                </c:pt>
                <c:pt idx="774">
                  <c:v>7.3228959999999997E-3</c:v>
                </c:pt>
                <c:pt idx="775">
                  <c:v>7.1070114999999996E-3</c:v>
                </c:pt>
                <c:pt idx="776">
                  <c:v>6.8911269999999986E-3</c:v>
                </c:pt>
                <c:pt idx="777">
                  <c:v>7.1281979999999988E-3</c:v>
                </c:pt>
                <c:pt idx="778">
                  <c:v>7.3652689999999989E-3</c:v>
                </c:pt>
                <c:pt idx="779">
                  <c:v>7.3488309999999984E-3</c:v>
                </c:pt>
                <c:pt idx="780">
                  <c:v>7.3323929999999987E-3</c:v>
                </c:pt>
                <c:pt idx="781">
                  <c:v>7.176598499999999E-3</c:v>
                </c:pt>
                <c:pt idx="782">
                  <c:v>7.0208039999999994E-3</c:v>
                </c:pt>
                <c:pt idx="783">
                  <c:v>7.1703884999999995E-3</c:v>
                </c:pt>
                <c:pt idx="784">
                  <c:v>7.3199729999999996E-3</c:v>
                </c:pt>
                <c:pt idx="785">
                  <c:v>7.3119369999999993E-3</c:v>
                </c:pt>
                <c:pt idx="786">
                  <c:v>7.3039009999999998E-3</c:v>
                </c:pt>
                <c:pt idx="787">
                  <c:v>7.3081014999999997E-3</c:v>
                </c:pt>
                <c:pt idx="788">
                  <c:v>7.3123019999999997E-3</c:v>
                </c:pt>
                <c:pt idx="789">
                  <c:v>7.279973999999999E-3</c:v>
                </c:pt>
                <c:pt idx="790">
                  <c:v>7.2476459999999982E-3</c:v>
                </c:pt>
                <c:pt idx="791">
                  <c:v>6.9839094999999988E-3</c:v>
                </c:pt>
                <c:pt idx="792">
                  <c:v>6.7201729999999994E-3</c:v>
                </c:pt>
                <c:pt idx="793">
                  <c:v>6.7897599999999989E-3</c:v>
                </c:pt>
                <c:pt idx="794">
                  <c:v>6.8593469999999991E-3</c:v>
                </c:pt>
                <c:pt idx="795">
                  <c:v>6.8882044999999991E-3</c:v>
                </c:pt>
                <c:pt idx="796">
                  <c:v>6.917061999999999E-3</c:v>
                </c:pt>
                <c:pt idx="797">
                  <c:v>6.904824999999999E-3</c:v>
                </c:pt>
                <c:pt idx="798">
                  <c:v>6.892587999999999E-3</c:v>
                </c:pt>
                <c:pt idx="799">
                  <c:v>6.9594354999999979E-3</c:v>
                </c:pt>
                <c:pt idx="800">
                  <c:v>7.0262829999999978E-3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FE-4C71-A014-FF2ADB0F709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Spectra!$E$3:$E$803</c:f>
              <c:numCache>
                <c:formatCode>0.00E+00</c:formatCode>
                <c:ptCount val="801"/>
                <c:pt idx="0">
                  <c:v>6.5076219999999994E-3</c:v>
                </c:pt>
                <c:pt idx="1">
                  <c:v>6.2224979999999999E-3</c:v>
                </c:pt>
                <c:pt idx="2">
                  <c:v>5.9373719999999989E-3</c:v>
                </c:pt>
                <c:pt idx="3">
                  <c:v>5.2513249999999994E-3</c:v>
                </c:pt>
                <c:pt idx="4">
                  <c:v>4.5649129999999994E-3</c:v>
                </c:pt>
                <c:pt idx="5">
                  <c:v>4.9195889999999994E-3</c:v>
                </c:pt>
                <c:pt idx="6">
                  <c:v>5.2742650000000002E-3</c:v>
                </c:pt>
                <c:pt idx="7">
                  <c:v>6.506165999999999E-3</c:v>
                </c:pt>
                <c:pt idx="8">
                  <c:v>7.7380659999999983E-3</c:v>
                </c:pt>
                <c:pt idx="9">
                  <c:v>7.8961039999999993E-3</c:v>
                </c:pt>
                <c:pt idx="10">
                  <c:v>8.0541429999999997E-3</c:v>
                </c:pt>
                <c:pt idx="11">
                  <c:v>7.4460219999999983E-3</c:v>
                </c:pt>
                <c:pt idx="12">
                  <c:v>6.8379009999999987E-3</c:v>
                </c:pt>
                <c:pt idx="13">
                  <c:v>8.0698009999999997E-3</c:v>
                </c:pt>
                <c:pt idx="14">
                  <c:v>9.3020649999999965E-3</c:v>
                </c:pt>
                <c:pt idx="15">
                  <c:v>1.1300129999999999E-2</c:v>
                </c:pt>
                <c:pt idx="16">
                  <c:v>1.3298179999999996E-2</c:v>
                </c:pt>
                <c:pt idx="17">
                  <c:v>1.325849E-2</c:v>
                </c:pt>
                <c:pt idx="18">
                  <c:v>1.3219169999999999E-2</c:v>
                </c:pt>
                <c:pt idx="19">
                  <c:v>1.3211149999999998E-2</c:v>
                </c:pt>
                <c:pt idx="20">
                  <c:v>1.3203509999999998E-2</c:v>
                </c:pt>
                <c:pt idx="21">
                  <c:v>1.2753059999999998E-2</c:v>
                </c:pt>
                <c:pt idx="22">
                  <c:v>1.2302979999999998E-2</c:v>
                </c:pt>
                <c:pt idx="23">
                  <c:v>1.2137289999999997E-2</c:v>
                </c:pt>
                <c:pt idx="24">
                  <c:v>1.1971239999999998E-2</c:v>
                </c:pt>
                <c:pt idx="25">
                  <c:v>1.1040129999999997E-2</c:v>
                </c:pt>
                <c:pt idx="26">
                  <c:v>1.010901E-2</c:v>
                </c:pt>
                <c:pt idx="27">
                  <c:v>1.122985E-2</c:v>
                </c:pt>
                <c:pt idx="28">
                  <c:v>1.235032E-2</c:v>
                </c:pt>
                <c:pt idx="29">
                  <c:v>9.3887319999999986E-3</c:v>
                </c:pt>
                <c:pt idx="30">
                  <c:v>6.427145999999999E-3</c:v>
                </c:pt>
                <c:pt idx="31">
                  <c:v>8.5919839999999987E-3</c:v>
                </c:pt>
                <c:pt idx="32">
                  <c:v>1.0756819999999999E-2</c:v>
                </c:pt>
                <c:pt idx="33">
                  <c:v>1.2991579999999999E-2</c:v>
                </c:pt>
                <c:pt idx="34">
                  <c:v>1.5226689999999998E-2</c:v>
                </c:pt>
                <c:pt idx="35">
                  <c:v>1.4902969999999996E-2</c:v>
                </c:pt>
                <c:pt idx="36">
                  <c:v>1.4579239999999997E-2</c:v>
                </c:pt>
                <c:pt idx="37">
                  <c:v>1.5187359999999999E-2</c:v>
                </c:pt>
                <c:pt idx="38">
                  <c:v>1.5795489999999999E-2</c:v>
                </c:pt>
                <c:pt idx="39">
                  <c:v>1.698005E-2</c:v>
                </c:pt>
                <c:pt idx="40">
                  <c:v>1.8164609999999998E-2</c:v>
                </c:pt>
                <c:pt idx="41">
                  <c:v>1.8638719999999998E-2</c:v>
                </c:pt>
                <c:pt idx="42">
                  <c:v>1.9112480000000001E-2</c:v>
                </c:pt>
                <c:pt idx="43">
                  <c:v>1.8796399999999998E-2</c:v>
                </c:pt>
                <c:pt idx="44">
                  <c:v>1.8480679999999999E-2</c:v>
                </c:pt>
                <c:pt idx="45">
                  <c:v>1.8709729999999997E-2</c:v>
                </c:pt>
                <c:pt idx="46">
                  <c:v>1.8938779999999995E-2</c:v>
                </c:pt>
                <c:pt idx="47">
                  <c:v>1.910446E-2</c:v>
                </c:pt>
                <c:pt idx="48">
                  <c:v>1.9270519999999999E-2</c:v>
                </c:pt>
                <c:pt idx="49">
                  <c:v>1.9578219999999997E-2</c:v>
                </c:pt>
                <c:pt idx="50">
                  <c:v>1.9886279999999999E-2</c:v>
                </c:pt>
                <c:pt idx="51">
                  <c:v>1.9965299999999998E-2</c:v>
                </c:pt>
                <c:pt idx="52">
                  <c:v>2.0044319999999997E-2</c:v>
                </c:pt>
                <c:pt idx="53">
                  <c:v>2.0920819999999996E-2</c:v>
                </c:pt>
                <c:pt idx="54">
                  <c:v>2.1797679999999996E-2</c:v>
                </c:pt>
                <c:pt idx="55">
                  <c:v>2.1947699999999994E-2</c:v>
                </c:pt>
                <c:pt idx="56">
                  <c:v>2.2097729999999999E-2</c:v>
                </c:pt>
                <c:pt idx="57">
                  <c:v>2.234243E-2</c:v>
                </c:pt>
                <c:pt idx="58">
                  <c:v>2.2587509999999998E-2</c:v>
                </c:pt>
                <c:pt idx="59">
                  <c:v>2.2587509999999998E-2</c:v>
                </c:pt>
                <c:pt idx="60">
                  <c:v>2.2587509999999998E-2</c:v>
                </c:pt>
                <c:pt idx="61">
                  <c:v>2.3061259999999997E-2</c:v>
                </c:pt>
                <c:pt idx="62">
                  <c:v>2.3535009999999999E-2</c:v>
                </c:pt>
                <c:pt idx="63">
                  <c:v>2.3685039999999997E-2</c:v>
                </c:pt>
                <c:pt idx="64">
                  <c:v>2.3835429999999998E-2</c:v>
                </c:pt>
                <c:pt idx="65">
                  <c:v>2.3685039999999997E-2</c:v>
                </c:pt>
                <c:pt idx="66">
                  <c:v>2.3535009999999999E-2</c:v>
                </c:pt>
                <c:pt idx="67">
                  <c:v>2.3772069999999999E-2</c:v>
                </c:pt>
                <c:pt idx="68">
                  <c:v>2.4009119999999998E-2</c:v>
                </c:pt>
                <c:pt idx="69">
                  <c:v>2.4403859999999996E-2</c:v>
                </c:pt>
                <c:pt idx="70">
                  <c:v>2.4798949999999997E-2</c:v>
                </c:pt>
                <c:pt idx="71">
                  <c:v>2.4403859999999996E-2</c:v>
                </c:pt>
                <c:pt idx="72">
                  <c:v>2.4009119999999998E-2</c:v>
                </c:pt>
                <c:pt idx="73">
                  <c:v>2.4009119999999998E-2</c:v>
                </c:pt>
                <c:pt idx="74">
                  <c:v>2.4009119999999998E-2</c:v>
                </c:pt>
                <c:pt idx="75">
                  <c:v>2.5520319999999999E-2</c:v>
                </c:pt>
                <c:pt idx="76">
                  <c:v>2.7031519999999996E-2</c:v>
                </c:pt>
                <c:pt idx="77">
                  <c:v>2.8502659999999999E-2</c:v>
                </c:pt>
                <c:pt idx="78">
                  <c:v>2.4231979999999997E-2</c:v>
                </c:pt>
                <c:pt idx="79">
                  <c:v>2.8452049999999996E-2</c:v>
                </c:pt>
                <c:pt idx="80">
                  <c:v>2.8289999999999996E-2</c:v>
                </c:pt>
                <c:pt idx="81">
                  <c:v>2.7948799999999999E-2</c:v>
                </c:pt>
                <c:pt idx="82">
                  <c:v>2.8378129999999991E-2</c:v>
                </c:pt>
                <c:pt idx="83">
                  <c:v>2.7980479999999999E-2</c:v>
                </c:pt>
                <c:pt idx="84">
                  <c:v>2.7024969999999999E-2</c:v>
                </c:pt>
                <c:pt idx="85">
                  <c:v>2.9106419999999997E-2</c:v>
                </c:pt>
                <c:pt idx="86">
                  <c:v>2.8602799999999998E-2</c:v>
                </c:pt>
                <c:pt idx="87">
                  <c:v>2.681704E-2</c:v>
                </c:pt>
                <c:pt idx="88">
                  <c:v>2.7803139999999997E-2</c:v>
                </c:pt>
                <c:pt idx="89">
                  <c:v>2.7945519999999995E-2</c:v>
                </c:pt>
                <c:pt idx="90">
                  <c:v>2.8542359999999992E-2</c:v>
                </c:pt>
                <c:pt idx="91">
                  <c:v>2.8440759999999992E-2</c:v>
                </c:pt>
                <c:pt idx="92">
                  <c:v>2.8359559999999999E-2</c:v>
                </c:pt>
                <c:pt idx="93">
                  <c:v>2.9053619999999995E-2</c:v>
                </c:pt>
                <c:pt idx="94">
                  <c:v>2.7678239999999996E-2</c:v>
                </c:pt>
                <c:pt idx="95">
                  <c:v>2.6298129999999996E-2</c:v>
                </c:pt>
                <c:pt idx="96">
                  <c:v>2.7918579999999995E-2</c:v>
                </c:pt>
                <c:pt idx="97">
                  <c:v>2.7274399999999997E-2</c:v>
                </c:pt>
                <c:pt idx="98">
                  <c:v>2.7934229999999997E-2</c:v>
                </c:pt>
                <c:pt idx="99">
                  <c:v>2.6493679999999999E-2</c:v>
                </c:pt>
                <c:pt idx="100">
                  <c:v>2.7696809999999995E-2</c:v>
                </c:pt>
                <c:pt idx="101">
                  <c:v>2.8315129999999994E-2</c:v>
                </c:pt>
                <c:pt idx="102">
                  <c:v>2.7400759999999993E-2</c:v>
                </c:pt>
                <c:pt idx="103">
                  <c:v>2.8374849999999997E-2</c:v>
                </c:pt>
                <c:pt idx="104">
                  <c:v>3.0355069999999998E-2</c:v>
                </c:pt>
                <c:pt idx="105">
                  <c:v>3.100433E-2</c:v>
                </c:pt>
                <c:pt idx="106">
                  <c:v>2.9780449999999997E-2</c:v>
                </c:pt>
                <c:pt idx="107">
                  <c:v>2.7449559999999998E-2</c:v>
                </c:pt>
                <c:pt idx="108">
                  <c:v>2.6189989999999996E-2</c:v>
                </c:pt>
                <c:pt idx="109">
                  <c:v>2.7220879999999992E-2</c:v>
                </c:pt>
                <c:pt idx="110">
                  <c:v>2.9224399999999998E-2</c:v>
                </c:pt>
                <c:pt idx="111">
                  <c:v>2.7619979999999992E-2</c:v>
                </c:pt>
                <c:pt idx="112">
                  <c:v>2.7786759999999997E-2</c:v>
                </c:pt>
                <c:pt idx="113">
                  <c:v>2.782536E-2</c:v>
                </c:pt>
                <c:pt idx="114">
                  <c:v>2.7697539999999993E-2</c:v>
                </c:pt>
                <c:pt idx="115">
                  <c:v>2.9089299999999998E-2</c:v>
                </c:pt>
                <c:pt idx="116">
                  <c:v>3.0062289999999995E-2</c:v>
                </c:pt>
                <c:pt idx="117">
                  <c:v>3.0323019999999999E-2</c:v>
                </c:pt>
                <c:pt idx="118">
                  <c:v>2.8657059999999995E-2</c:v>
                </c:pt>
                <c:pt idx="119">
                  <c:v>3.0028059999999995E-2</c:v>
                </c:pt>
                <c:pt idx="120">
                  <c:v>2.9712719999999995E-2</c:v>
                </c:pt>
                <c:pt idx="121">
                  <c:v>3.0352149999999994E-2</c:v>
                </c:pt>
                <c:pt idx="122">
                  <c:v>3.0721029999999993E-2</c:v>
                </c:pt>
                <c:pt idx="123">
                  <c:v>2.851832E-2</c:v>
                </c:pt>
                <c:pt idx="124">
                  <c:v>2.9135909999999994E-2</c:v>
                </c:pt>
                <c:pt idx="125">
                  <c:v>3.1396149999999998E-2</c:v>
                </c:pt>
                <c:pt idx="126">
                  <c:v>3.2146659999999994E-2</c:v>
                </c:pt>
                <c:pt idx="127">
                  <c:v>3.2532649999999996E-2</c:v>
                </c:pt>
                <c:pt idx="128">
                  <c:v>3.5807399999999996E-2</c:v>
                </c:pt>
                <c:pt idx="129">
                  <c:v>3.4241220000000003E-2</c:v>
                </c:pt>
                <c:pt idx="130">
                  <c:v>3.3307909999999996E-2</c:v>
                </c:pt>
                <c:pt idx="131">
                  <c:v>3.7616109999999994E-2</c:v>
                </c:pt>
                <c:pt idx="132">
                  <c:v>3.7066249999999995E-2</c:v>
                </c:pt>
                <c:pt idx="133">
                  <c:v>2.9019019999999993E-2</c:v>
                </c:pt>
                <c:pt idx="134">
                  <c:v>2.9815040000000001E-2</c:v>
                </c:pt>
                <c:pt idx="135">
                  <c:v>3.7994819999999992E-2</c:v>
                </c:pt>
                <c:pt idx="136">
                  <c:v>4.1323089999999993E-2</c:v>
                </c:pt>
                <c:pt idx="137">
                  <c:v>4.0165119999999999E-2</c:v>
                </c:pt>
                <c:pt idx="138">
                  <c:v>3.5555049999999998E-2</c:v>
                </c:pt>
                <c:pt idx="139">
                  <c:v>3.1740269999999994E-2</c:v>
                </c:pt>
                <c:pt idx="140">
                  <c:v>3.5501519999999995E-2</c:v>
                </c:pt>
                <c:pt idx="141">
                  <c:v>4.1130099999999989E-2</c:v>
                </c:pt>
                <c:pt idx="142">
                  <c:v>3.9953909999999995E-2</c:v>
                </c:pt>
                <c:pt idx="143">
                  <c:v>2.8856249999999996E-2</c:v>
                </c:pt>
                <c:pt idx="144">
                  <c:v>2.9155939999999995E-2</c:v>
                </c:pt>
                <c:pt idx="145">
                  <c:v>3.9990320000000003E-2</c:v>
                </c:pt>
                <c:pt idx="146">
                  <c:v>3.5667569999999996E-2</c:v>
                </c:pt>
                <c:pt idx="147">
                  <c:v>2.8332969999999996E-2</c:v>
                </c:pt>
                <c:pt idx="148">
                  <c:v>3.7965679999999988E-2</c:v>
                </c:pt>
                <c:pt idx="149">
                  <c:v>4.7229509999999988E-2</c:v>
                </c:pt>
                <c:pt idx="150">
                  <c:v>5.033929999999999E-2</c:v>
                </c:pt>
                <c:pt idx="151">
                  <c:v>5.1439019999999988E-2</c:v>
                </c:pt>
                <c:pt idx="152">
                  <c:v>5.2043499999999993E-2</c:v>
                </c:pt>
                <c:pt idx="153">
                  <c:v>5.1406249999999994E-2</c:v>
                </c:pt>
                <c:pt idx="154">
                  <c:v>4.9447149999999988E-2</c:v>
                </c:pt>
                <c:pt idx="155">
                  <c:v>4.9698409999999991E-2</c:v>
                </c:pt>
                <c:pt idx="156">
                  <c:v>4.8835389999999999E-2</c:v>
                </c:pt>
                <c:pt idx="157">
                  <c:v>4.7983289999999998E-2</c:v>
                </c:pt>
                <c:pt idx="158">
                  <c:v>4.7076569999999984E-2</c:v>
                </c:pt>
                <c:pt idx="159">
                  <c:v>4.4979099999999994E-2</c:v>
                </c:pt>
                <c:pt idx="160">
                  <c:v>3.9516939999999987E-2</c:v>
                </c:pt>
                <c:pt idx="161">
                  <c:v>4.2506559999999999E-2</c:v>
                </c:pt>
                <c:pt idx="162">
                  <c:v>4.9013819999999993E-2</c:v>
                </c:pt>
                <c:pt idx="163">
                  <c:v>4.9661989999999996E-2</c:v>
                </c:pt>
                <c:pt idx="164">
                  <c:v>5.108944E-2</c:v>
                </c:pt>
                <c:pt idx="165">
                  <c:v>5.0474039999999991E-2</c:v>
                </c:pt>
                <c:pt idx="166">
                  <c:v>5.0597849999999993E-2</c:v>
                </c:pt>
                <c:pt idx="167">
                  <c:v>4.8423899999999992E-2</c:v>
                </c:pt>
                <c:pt idx="168">
                  <c:v>4.7127549999999997E-2</c:v>
                </c:pt>
                <c:pt idx="169">
                  <c:v>4.8769839999999995E-2</c:v>
                </c:pt>
                <c:pt idx="170">
                  <c:v>4.9021099999999991E-2</c:v>
                </c:pt>
                <c:pt idx="171">
                  <c:v>4.9731179999999993E-2</c:v>
                </c:pt>
                <c:pt idx="172">
                  <c:v>4.8165359999999997E-2</c:v>
                </c:pt>
                <c:pt idx="173">
                  <c:v>4.7469849999999994E-2</c:v>
                </c:pt>
                <c:pt idx="174">
                  <c:v>4.7935949999999998E-2</c:v>
                </c:pt>
                <c:pt idx="175">
                  <c:v>4.8045190000000002E-2</c:v>
                </c:pt>
                <c:pt idx="176">
                  <c:v>4.9075719999999996E-2</c:v>
                </c:pt>
                <c:pt idx="177">
                  <c:v>4.7746599999999993E-2</c:v>
                </c:pt>
                <c:pt idx="178">
                  <c:v>4.6570409999999993E-2</c:v>
                </c:pt>
                <c:pt idx="179">
                  <c:v>4.4735119999999989E-2</c:v>
                </c:pt>
                <c:pt idx="180">
                  <c:v>4.1170150000000003E-2</c:v>
                </c:pt>
                <c:pt idx="181">
                  <c:v>4.3162020000000002E-2</c:v>
                </c:pt>
                <c:pt idx="182">
                  <c:v>4.5765649999999998E-2</c:v>
                </c:pt>
                <c:pt idx="183">
                  <c:v>4.0995359999999995E-2</c:v>
                </c:pt>
                <c:pt idx="184">
                  <c:v>3.5955969999999997E-2</c:v>
                </c:pt>
                <c:pt idx="185">
                  <c:v>4.0875189999999985E-2</c:v>
                </c:pt>
                <c:pt idx="186">
                  <c:v>4.8769839999999995E-2</c:v>
                </c:pt>
                <c:pt idx="187">
                  <c:v>5.0179079999999987E-2</c:v>
                </c:pt>
                <c:pt idx="188">
                  <c:v>4.6650519999999994E-2</c:v>
                </c:pt>
                <c:pt idx="189">
                  <c:v>4.7477129999999992E-2</c:v>
                </c:pt>
                <c:pt idx="190">
                  <c:v>4.7091139999999997E-2</c:v>
                </c:pt>
                <c:pt idx="191">
                  <c:v>4.7546320000000003E-2</c:v>
                </c:pt>
                <c:pt idx="192">
                  <c:v>4.847851999999999E-2</c:v>
                </c:pt>
                <c:pt idx="193">
                  <c:v>4.8700649999999984E-2</c:v>
                </c:pt>
                <c:pt idx="194">
                  <c:v>4.8595050000000001E-2</c:v>
                </c:pt>
                <c:pt idx="195">
                  <c:v>4.7025589999999999E-2</c:v>
                </c:pt>
                <c:pt idx="196">
                  <c:v>4.6224469999999997E-2</c:v>
                </c:pt>
                <c:pt idx="197">
                  <c:v>4.7324189999999995E-2</c:v>
                </c:pt>
                <c:pt idx="198">
                  <c:v>4.7681049999999989E-2</c:v>
                </c:pt>
                <c:pt idx="199">
                  <c:v>4.7637349999999995E-2</c:v>
                </c:pt>
                <c:pt idx="200">
                  <c:v>4.9210459999999984E-2</c:v>
                </c:pt>
                <c:pt idx="201">
                  <c:v>4.9079359999999995E-2</c:v>
                </c:pt>
                <c:pt idx="202">
                  <c:v>4.7189459999999996E-2</c:v>
                </c:pt>
                <c:pt idx="203">
                  <c:v>4.5765649999999998E-2</c:v>
                </c:pt>
                <c:pt idx="204">
                  <c:v>4.6461169999999989E-2</c:v>
                </c:pt>
                <c:pt idx="205">
                  <c:v>4.5976860000000001E-2</c:v>
                </c:pt>
                <c:pt idx="206">
                  <c:v>4.6508509999999996E-2</c:v>
                </c:pt>
                <c:pt idx="207">
                  <c:v>4.7659199999999992E-2</c:v>
                </c:pt>
                <c:pt idx="208">
                  <c:v>4.6355569999999992E-2</c:v>
                </c:pt>
                <c:pt idx="209">
                  <c:v>4.5751089999999994E-2</c:v>
                </c:pt>
                <c:pt idx="210">
                  <c:v>4.645023999999999E-2</c:v>
                </c:pt>
                <c:pt idx="211">
                  <c:v>4.694911999999999E-2</c:v>
                </c:pt>
                <c:pt idx="212">
                  <c:v>4.7214949999999992E-2</c:v>
                </c:pt>
                <c:pt idx="213">
                  <c:v>4.7251359999999985E-2</c:v>
                </c:pt>
                <c:pt idx="214">
                  <c:v>4.6173499999999992E-2</c:v>
                </c:pt>
                <c:pt idx="215">
                  <c:v>4.6384699999999994E-2</c:v>
                </c:pt>
                <c:pt idx="216">
                  <c:v>4.5641849999999998E-2</c:v>
                </c:pt>
                <c:pt idx="217">
                  <c:v>4.552896E-2</c:v>
                </c:pt>
                <c:pt idx="218">
                  <c:v>4.6752479999999992E-2</c:v>
                </c:pt>
                <c:pt idx="219">
                  <c:v>4.6330079999999996E-2</c:v>
                </c:pt>
                <c:pt idx="220">
                  <c:v>4.5051929999999997E-2</c:v>
                </c:pt>
                <c:pt idx="221">
                  <c:v>4.5070139999999988E-2</c:v>
                </c:pt>
                <c:pt idx="222">
                  <c:v>4.6555840000000001E-2</c:v>
                </c:pt>
                <c:pt idx="223">
                  <c:v>4.6676009999999997E-2</c:v>
                </c:pt>
                <c:pt idx="224">
                  <c:v>4.6512149999999988E-2</c:v>
                </c:pt>
                <c:pt idx="225">
                  <c:v>4.6461169999999989E-2</c:v>
                </c:pt>
                <c:pt idx="226">
                  <c:v>4.5204869999999994E-2</c:v>
                </c:pt>
                <c:pt idx="227">
                  <c:v>4.5685539999999997E-2</c:v>
                </c:pt>
                <c:pt idx="228">
                  <c:v>4.6828949999999994E-2</c:v>
                </c:pt>
                <c:pt idx="229">
                  <c:v>4.6974609999999993E-2</c:v>
                </c:pt>
                <c:pt idx="230">
                  <c:v>4.6563130000000001E-2</c:v>
                </c:pt>
                <c:pt idx="231">
                  <c:v>4.6752479999999992E-2</c:v>
                </c:pt>
                <c:pt idx="232">
                  <c:v>4.6668729999999992E-2</c:v>
                </c:pt>
                <c:pt idx="233">
                  <c:v>4.5048289999999991E-2</c:v>
                </c:pt>
                <c:pt idx="234">
                  <c:v>4.3642689999999998E-2</c:v>
                </c:pt>
                <c:pt idx="235">
                  <c:v>4.0179679999999995E-2</c:v>
                </c:pt>
                <c:pt idx="236">
                  <c:v>3.449975999999999E-2</c:v>
                </c:pt>
                <c:pt idx="237">
                  <c:v>3.659649999999999E-2</c:v>
                </c:pt>
                <c:pt idx="238">
                  <c:v>4.1949420000000001E-2</c:v>
                </c:pt>
                <c:pt idx="239">
                  <c:v>4.2972669999999998E-2</c:v>
                </c:pt>
                <c:pt idx="240">
                  <c:v>4.3606269999999996E-2</c:v>
                </c:pt>
                <c:pt idx="241">
                  <c:v>4.2768749999999994E-2</c:v>
                </c:pt>
                <c:pt idx="242">
                  <c:v>4.2339059999999991E-2</c:v>
                </c:pt>
                <c:pt idx="243">
                  <c:v>4.1956699999999993E-2</c:v>
                </c:pt>
                <c:pt idx="244">
                  <c:v>4.2262579999999994E-2</c:v>
                </c:pt>
                <c:pt idx="245">
                  <c:v>4.3096469999999998E-2</c:v>
                </c:pt>
                <c:pt idx="246">
                  <c:v>4.2947169999999993E-2</c:v>
                </c:pt>
                <c:pt idx="247">
                  <c:v>4.342784999999999E-2</c:v>
                </c:pt>
                <c:pt idx="248">
                  <c:v>4.1985839999999996E-2</c:v>
                </c:pt>
                <c:pt idx="249">
                  <c:v>4.0955310000000002E-2</c:v>
                </c:pt>
                <c:pt idx="250">
                  <c:v>4.1242979999999999E-2</c:v>
                </c:pt>
                <c:pt idx="251">
                  <c:v>3.9385849999999993E-2</c:v>
                </c:pt>
                <c:pt idx="252">
                  <c:v>3.9287519999999999E-2</c:v>
                </c:pt>
                <c:pt idx="253">
                  <c:v>4.0456419999999993E-2</c:v>
                </c:pt>
                <c:pt idx="254">
                  <c:v>4.0383599999999999E-2</c:v>
                </c:pt>
                <c:pt idx="255">
                  <c:v>4.0296209999999999E-2</c:v>
                </c:pt>
                <c:pt idx="256">
                  <c:v>4.0773229999999994E-2</c:v>
                </c:pt>
                <c:pt idx="257">
                  <c:v>4.0361749999999995E-2</c:v>
                </c:pt>
                <c:pt idx="258">
                  <c:v>4.0339899999999998E-2</c:v>
                </c:pt>
                <c:pt idx="259">
                  <c:v>4.0478279999999998E-2</c:v>
                </c:pt>
                <c:pt idx="260">
                  <c:v>4.0223379999999989E-2</c:v>
                </c:pt>
                <c:pt idx="261">
                  <c:v>4.0842419999999997E-2</c:v>
                </c:pt>
                <c:pt idx="262">
                  <c:v>4.0168749999999996E-2</c:v>
                </c:pt>
                <c:pt idx="263">
                  <c:v>3.9746349999999993E-2</c:v>
                </c:pt>
                <c:pt idx="264">
                  <c:v>3.8905179999999998E-2</c:v>
                </c:pt>
                <c:pt idx="265">
                  <c:v>3.9382199999999999E-2</c:v>
                </c:pt>
                <c:pt idx="266">
                  <c:v>3.8337109999999994E-2</c:v>
                </c:pt>
                <c:pt idx="267">
                  <c:v>3.754326999999999E-2</c:v>
                </c:pt>
                <c:pt idx="268">
                  <c:v>3.7390329999999999E-2</c:v>
                </c:pt>
                <c:pt idx="269">
                  <c:v>3.7015259999999994E-2</c:v>
                </c:pt>
                <c:pt idx="270">
                  <c:v>3.7525069999999994E-2</c:v>
                </c:pt>
                <c:pt idx="271">
                  <c:v>3.8169599999999998E-2</c:v>
                </c:pt>
                <c:pt idx="272">
                  <c:v>3.7987529999999992E-2</c:v>
                </c:pt>
                <c:pt idx="273">
                  <c:v>3.7601539999999989E-2</c:v>
                </c:pt>
                <c:pt idx="274">
                  <c:v>3.7980249999999993E-2</c:v>
                </c:pt>
                <c:pt idx="275">
                  <c:v>3.8235150000000002E-2</c:v>
                </c:pt>
                <c:pt idx="276">
                  <c:v>3.7375759999999994E-2</c:v>
                </c:pt>
                <c:pt idx="277">
                  <c:v>3.5545210000000001E-2</c:v>
                </c:pt>
                <c:pt idx="278">
                  <c:v>3.6782209999999996E-2</c:v>
                </c:pt>
                <c:pt idx="279">
                  <c:v>3.8074929999999993E-2</c:v>
                </c:pt>
                <c:pt idx="280">
                  <c:v>3.7707139999999993E-2</c:v>
                </c:pt>
                <c:pt idx="281">
                  <c:v>3.7936549999999999E-2</c:v>
                </c:pt>
                <c:pt idx="282">
                  <c:v>3.7353919999999999E-2</c:v>
                </c:pt>
                <c:pt idx="283">
                  <c:v>3.6428989999999994E-2</c:v>
                </c:pt>
                <c:pt idx="284">
                  <c:v>3.6851399999999999E-2</c:v>
                </c:pt>
                <c:pt idx="285">
                  <c:v>3.6705739999999994E-2</c:v>
                </c:pt>
                <c:pt idx="286">
                  <c:v>3.6949719999999998E-2</c:v>
                </c:pt>
                <c:pt idx="287">
                  <c:v>3.7350279999999986E-2</c:v>
                </c:pt>
                <c:pt idx="288">
                  <c:v>3.7295659999999994E-2</c:v>
                </c:pt>
                <c:pt idx="289">
                  <c:v>3.7175489999999999E-2</c:v>
                </c:pt>
                <c:pt idx="290">
                  <c:v>3.6327029999999996E-2</c:v>
                </c:pt>
                <c:pt idx="291">
                  <c:v>3.6042999999999992E-2</c:v>
                </c:pt>
                <c:pt idx="292">
                  <c:v>3.7747199999999995E-2</c:v>
                </c:pt>
                <c:pt idx="293">
                  <c:v>3.8322539999999995E-2</c:v>
                </c:pt>
                <c:pt idx="294">
                  <c:v>3.8289769999999994E-2</c:v>
                </c:pt>
                <c:pt idx="295">
                  <c:v>3.8482769999999993E-2</c:v>
                </c:pt>
                <c:pt idx="296">
                  <c:v>3.8085849999999991E-2</c:v>
                </c:pt>
                <c:pt idx="297">
                  <c:v>3.7648880000000003E-2</c:v>
                </c:pt>
                <c:pt idx="298">
                  <c:v>3.7514139999999994E-2</c:v>
                </c:pt>
                <c:pt idx="299">
                  <c:v>3.7193689999999995E-2</c:v>
                </c:pt>
                <c:pt idx="300">
                  <c:v>3.7386689999999993E-2</c:v>
                </c:pt>
                <c:pt idx="301">
                  <c:v>3.6851399999999999E-2</c:v>
                </c:pt>
                <c:pt idx="302">
                  <c:v>3.7477729999999994E-2</c:v>
                </c:pt>
                <c:pt idx="303">
                  <c:v>3.6982489999999993E-2</c:v>
                </c:pt>
                <c:pt idx="304">
                  <c:v>3.6024429999999996E-2</c:v>
                </c:pt>
                <c:pt idx="305">
                  <c:v>3.7073529999999993E-2</c:v>
                </c:pt>
                <c:pt idx="306">
                  <c:v>3.6691179999999997E-2</c:v>
                </c:pt>
                <c:pt idx="307">
                  <c:v>3.6239639999999997E-2</c:v>
                </c:pt>
                <c:pt idx="308">
                  <c:v>3.6323749999999995E-2</c:v>
                </c:pt>
                <c:pt idx="309">
                  <c:v>3.5875859999999996E-2</c:v>
                </c:pt>
                <c:pt idx="310">
                  <c:v>3.5047789999999995E-2</c:v>
                </c:pt>
                <c:pt idx="311">
                  <c:v>3.5828879999999994E-2</c:v>
                </c:pt>
                <c:pt idx="312">
                  <c:v>3.6119829999999999E-2</c:v>
                </c:pt>
                <c:pt idx="313">
                  <c:v>3.5681399999999995E-2</c:v>
                </c:pt>
                <c:pt idx="314">
                  <c:v>3.6039359999999993E-2</c:v>
                </c:pt>
                <c:pt idx="315">
                  <c:v>3.5497879999999996E-2</c:v>
                </c:pt>
                <c:pt idx="316">
                  <c:v>3.5577259999999999E-2</c:v>
                </c:pt>
                <c:pt idx="317">
                  <c:v>3.4598799999999992E-2</c:v>
                </c:pt>
                <c:pt idx="318">
                  <c:v>3.5462549999999995E-2</c:v>
                </c:pt>
                <c:pt idx="319">
                  <c:v>3.4659619999999995E-2</c:v>
                </c:pt>
                <c:pt idx="320">
                  <c:v>3.504597999999999E-2</c:v>
                </c:pt>
                <c:pt idx="321">
                  <c:v>3.4889759999999992E-2</c:v>
                </c:pt>
                <c:pt idx="322">
                  <c:v>3.5001549999999999E-2</c:v>
                </c:pt>
                <c:pt idx="323">
                  <c:v>3.5551769999999996E-2</c:v>
                </c:pt>
                <c:pt idx="324">
                  <c:v>3.4894129999999995E-2</c:v>
                </c:pt>
                <c:pt idx="325">
                  <c:v>3.4689114999999993E-2</c:v>
                </c:pt>
                <c:pt idx="326">
                  <c:v>3.4484099999999997E-2</c:v>
                </c:pt>
                <c:pt idx="327">
                  <c:v>3.4432024999999991E-2</c:v>
                </c:pt>
                <c:pt idx="328">
                  <c:v>3.4379949999999992E-2</c:v>
                </c:pt>
                <c:pt idx="329">
                  <c:v>3.440780999999999E-2</c:v>
                </c:pt>
                <c:pt idx="330">
                  <c:v>3.4435669999999988E-2</c:v>
                </c:pt>
                <c:pt idx="331">
                  <c:v>3.4707864999999991E-2</c:v>
                </c:pt>
                <c:pt idx="332">
                  <c:v>3.4980059999999993E-2</c:v>
                </c:pt>
                <c:pt idx="333">
                  <c:v>3.4778690000000001E-2</c:v>
                </c:pt>
                <c:pt idx="334">
                  <c:v>3.4577320000000002E-2</c:v>
                </c:pt>
                <c:pt idx="335">
                  <c:v>3.3980669999999998E-2</c:v>
                </c:pt>
                <c:pt idx="336">
                  <c:v>3.3384019999999993E-2</c:v>
                </c:pt>
                <c:pt idx="337">
                  <c:v>3.3302269999999995E-2</c:v>
                </c:pt>
                <c:pt idx="338">
                  <c:v>3.3220519999999996E-2</c:v>
                </c:pt>
                <c:pt idx="339">
                  <c:v>3.3123840000000002E-2</c:v>
                </c:pt>
                <c:pt idx="340">
                  <c:v>3.302716E-2</c:v>
                </c:pt>
                <c:pt idx="341">
                  <c:v>3.3479974999999995E-2</c:v>
                </c:pt>
                <c:pt idx="342">
                  <c:v>3.3932789999999997E-2</c:v>
                </c:pt>
                <c:pt idx="343">
                  <c:v>3.3631459999999995E-2</c:v>
                </c:pt>
                <c:pt idx="344">
                  <c:v>3.3330129999999993E-2</c:v>
                </c:pt>
                <c:pt idx="345">
                  <c:v>3.3264579999999988E-2</c:v>
                </c:pt>
                <c:pt idx="346">
                  <c:v>3.319902999999999E-2</c:v>
                </c:pt>
                <c:pt idx="347">
                  <c:v>3.2996569999999989E-2</c:v>
                </c:pt>
                <c:pt idx="348">
                  <c:v>3.2794109999999994E-2</c:v>
                </c:pt>
                <c:pt idx="349">
                  <c:v>3.2806304999999994E-2</c:v>
                </c:pt>
                <c:pt idx="350">
                  <c:v>3.28185E-2</c:v>
                </c:pt>
                <c:pt idx="351">
                  <c:v>3.267958E-2</c:v>
                </c:pt>
                <c:pt idx="352">
                  <c:v>3.2540659999999999E-2</c:v>
                </c:pt>
                <c:pt idx="353">
                  <c:v>3.2720550000000001E-2</c:v>
                </c:pt>
                <c:pt idx="354">
                  <c:v>3.2900439999999996E-2</c:v>
                </c:pt>
                <c:pt idx="355">
                  <c:v>3.2716179999999997E-2</c:v>
                </c:pt>
                <c:pt idx="356">
                  <c:v>3.2531919999999999E-2</c:v>
                </c:pt>
                <c:pt idx="357">
                  <c:v>3.2589090000000001E-2</c:v>
                </c:pt>
                <c:pt idx="358">
                  <c:v>3.2646260000000003E-2</c:v>
                </c:pt>
                <c:pt idx="359">
                  <c:v>3.2391179999999999E-2</c:v>
                </c:pt>
                <c:pt idx="360">
                  <c:v>3.2136099999999994E-2</c:v>
                </c:pt>
                <c:pt idx="361">
                  <c:v>3.210550999999999E-2</c:v>
                </c:pt>
                <c:pt idx="362">
                  <c:v>3.2074919999999993E-2</c:v>
                </c:pt>
                <c:pt idx="363">
                  <c:v>3.166343499999999E-2</c:v>
                </c:pt>
                <c:pt idx="364">
                  <c:v>3.1251949999999994E-2</c:v>
                </c:pt>
                <c:pt idx="365">
                  <c:v>3.0847024999999993E-2</c:v>
                </c:pt>
                <c:pt idx="366">
                  <c:v>3.0442099999999996E-2</c:v>
                </c:pt>
                <c:pt idx="367">
                  <c:v>3.0415154999999996E-2</c:v>
                </c:pt>
                <c:pt idx="368">
                  <c:v>3.0388209999999995E-2</c:v>
                </c:pt>
                <c:pt idx="369">
                  <c:v>3.0634184999999994E-2</c:v>
                </c:pt>
                <c:pt idx="370">
                  <c:v>3.0880159999999997E-2</c:v>
                </c:pt>
                <c:pt idx="371">
                  <c:v>3.0809334999999997E-2</c:v>
                </c:pt>
                <c:pt idx="372">
                  <c:v>3.0738509999999997E-2</c:v>
                </c:pt>
                <c:pt idx="373">
                  <c:v>3.0555895E-2</c:v>
                </c:pt>
                <c:pt idx="374">
                  <c:v>3.0373279999999999E-2</c:v>
                </c:pt>
                <c:pt idx="375">
                  <c:v>3.0332129999999995E-2</c:v>
                </c:pt>
                <c:pt idx="376">
                  <c:v>3.0290979999999992E-2</c:v>
                </c:pt>
                <c:pt idx="377">
                  <c:v>3.0291704999999992E-2</c:v>
                </c:pt>
                <c:pt idx="378">
                  <c:v>3.0292429999999992E-2</c:v>
                </c:pt>
                <c:pt idx="379">
                  <c:v>3.0266579999999994E-2</c:v>
                </c:pt>
                <c:pt idx="380">
                  <c:v>3.0240729999999997E-2</c:v>
                </c:pt>
                <c:pt idx="381">
                  <c:v>2.9938669999999997E-2</c:v>
                </c:pt>
                <c:pt idx="382">
                  <c:v>2.9636609999999997E-2</c:v>
                </c:pt>
                <c:pt idx="383">
                  <c:v>2.9556859999999997E-2</c:v>
                </c:pt>
                <c:pt idx="384">
                  <c:v>2.9477109999999994E-2</c:v>
                </c:pt>
                <c:pt idx="385">
                  <c:v>2.9371144999999994E-2</c:v>
                </c:pt>
                <c:pt idx="386">
                  <c:v>2.9265179999999998E-2</c:v>
                </c:pt>
                <c:pt idx="387">
                  <c:v>2.9227129999999997E-2</c:v>
                </c:pt>
                <c:pt idx="388">
                  <c:v>2.9189079999999996E-2</c:v>
                </c:pt>
                <c:pt idx="389">
                  <c:v>2.8896669999999999E-2</c:v>
                </c:pt>
                <c:pt idx="390">
                  <c:v>2.8604259999999999E-2</c:v>
                </c:pt>
                <c:pt idx="391">
                  <c:v>2.8515409999999998E-2</c:v>
                </c:pt>
                <c:pt idx="392">
                  <c:v>2.8426559999999997E-2</c:v>
                </c:pt>
                <c:pt idx="393">
                  <c:v>2.8484459999999996E-2</c:v>
                </c:pt>
                <c:pt idx="394">
                  <c:v>2.8542359999999992E-2</c:v>
                </c:pt>
                <c:pt idx="395">
                  <c:v>2.8348084999999995E-2</c:v>
                </c:pt>
                <c:pt idx="396">
                  <c:v>2.8153809999999998E-2</c:v>
                </c:pt>
                <c:pt idx="397">
                  <c:v>2.7857765E-2</c:v>
                </c:pt>
                <c:pt idx="398">
                  <c:v>2.7561719999999998E-2</c:v>
                </c:pt>
                <c:pt idx="399">
                  <c:v>2.7607599999999996E-2</c:v>
                </c:pt>
                <c:pt idx="400">
                  <c:v>2.7653479999999998E-2</c:v>
                </c:pt>
                <c:pt idx="401">
                  <c:v>2.7684434999999997E-2</c:v>
                </c:pt>
                <c:pt idx="402">
                  <c:v>2.7715389999999996E-2</c:v>
                </c:pt>
                <c:pt idx="403">
                  <c:v>2.7297349999999998E-2</c:v>
                </c:pt>
                <c:pt idx="404">
                  <c:v>2.687931E-2</c:v>
                </c:pt>
                <c:pt idx="405">
                  <c:v>2.5701484999999996E-2</c:v>
                </c:pt>
                <c:pt idx="406">
                  <c:v>2.4523659999999996E-2</c:v>
                </c:pt>
                <c:pt idx="407">
                  <c:v>2.4576094999999999E-2</c:v>
                </c:pt>
                <c:pt idx="408">
                  <c:v>2.4628529999999999E-2</c:v>
                </c:pt>
                <c:pt idx="409">
                  <c:v>2.5889379999999997E-2</c:v>
                </c:pt>
                <c:pt idx="410">
                  <c:v>2.7150229999999997E-2</c:v>
                </c:pt>
                <c:pt idx="411">
                  <c:v>2.7155694999999997E-2</c:v>
                </c:pt>
                <c:pt idx="412">
                  <c:v>2.7161159999999997E-2</c:v>
                </c:pt>
                <c:pt idx="413">
                  <c:v>2.7079409999999998E-2</c:v>
                </c:pt>
                <c:pt idx="414">
                  <c:v>2.6997659999999996E-2</c:v>
                </c:pt>
                <c:pt idx="415">
                  <c:v>2.6978359999999996E-2</c:v>
                </c:pt>
                <c:pt idx="416">
                  <c:v>2.6959059999999996E-2</c:v>
                </c:pt>
                <c:pt idx="417">
                  <c:v>2.6928654999999996E-2</c:v>
                </c:pt>
                <c:pt idx="418">
                  <c:v>2.6898249999999995E-2</c:v>
                </c:pt>
                <c:pt idx="419">
                  <c:v>2.6719449999999995E-2</c:v>
                </c:pt>
                <c:pt idx="420">
                  <c:v>2.6540649999999995E-2</c:v>
                </c:pt>
                <c:pt idx="421">
                  <c:v>2.6449614999999996E-2</c:v>
                </c:pt>
                <c:pt idx="422">
                  <c:v>2.6358579999999996E-2</c:v>
                </c:pt>
                <c:pt idx="423">
                  <c:v>2.6220389999999996E-2</c:v>
                </c:pt>
                <c:pt idx="424">
                  <c:v>2.60822E-2</c:v>
                </c:pt>
                <c:pt idx="425">
                  <c:v>2.6088754999999998E-2</c:v>
                </c:pt>
                <c:pt idx="426">
                  <c:v>2.6095309999999997E-2</c:v>
                </c:pt>
                <c:pt idx="427">
                  <c:v>2.6054159999999996E-2</c:v>
                </c:pt>
                <c:pt idx="428">
                  <c:v>2.6013009999999996E-2</c:v>
                </c:pt>
                <c:pt idx="429">
                  <c:v>2.5984969999999996E-2</c:v>
                </c:pt>
                <c:pt idx="430">
                  <c:v>2.5956929999999993E-2</c:v>
                </c:pt>
                <c:pt idx="431">
                  <c:v>2.5832754999999995E-2</c:v>
                </c:pt>
                <c:pt idx="432">
                  <c:v>2.5708579999999998E-2</c:v>
                </c:pt>
                <c:pt idx="433">
                  <c:v>2.6092389999999997E-2</c:v>
                </c:pt>
                <c:pt idx="434">
                  <c:v>2.6476199999999995E-2</c:v>
                </c:pt>
                <c:pt idx="435">
                  <c:v>2.5861709999999996E-2</c:v>
                </c:pt>
                <c:pt idx="436">
                  <c:v>2.5247219999999997E-2</c:v>
                </c:pt>
                <c:pt idx="437">
                  <c:v>2.4767819999999996E-2</c:v>
                </c:pt>
                <c:pt idx="438">
                  <c:v>2.4288419999999998E-2</c:v>
                </c:pt>
                <c:pt idx="439">
                  <c:v>2.4494525E-2</c:v>
                </c:pt>
                <c:pt idx="440">
                  <c:v>2.4700630000000001E-2</c:v>
                </c:pt>
                <c:pt idx="441">
                  <c:v>2.4721750000000001E-2</c:v>
                </c:pt>
                <c:pt idx="442">
                  <c:v>2.4742869999999997E-2</c:v>
                </c:pt>
                <c:pt idx="443">
                  <c:v>2.4682969999999999E-2</c:v>
                </c:pt>
                <c:pt idx="444">
                  <c:v>2.4623069999999997E-2</c:v>
                </c:pt>
                <c:pt idx="445">
                  <c:v>2.4654024999999996E-2</c:v>
                </c:pt>
                <c:pt idx="446">
                  <c:v>2.4684979999999999E-2</c:v>
                </c:pt>
                <c:pt idx="447">
                  <c:v>2.459194E-2</c:v>
                </c:pt>
                <c:pt idx="448">
                  <c:v>2.4498899999999997E-2</c:v>
                </c:pt>
                <c:pt idx="449">
                  <c:v>2.4350874999999998E-2</c:v>
                </c:pt>
                <c:pt idx="450">
                  <c:v>2.4202849999999998E-2</c:v>
                </c:pt>
                <c:pt idx="451">
                  <c:v>2.4145129999999997E-2</c:v>
                </c:pt>
                <c:pt idx="452">
                  <c:v>2.4087409999999997E-2</c:v>
                </c:pt>
                <c:pt idx="453">
                  <c:v>2.3940844999999999E-2</c:v>
                </c:pt>
                <c:pt idx="454">
                  <c:v>2.3794280000000001E-2</c:v>
                </c:pt>
                <c:pt idx="455">
                  <c:v>2.3694139999999999E-2</c:v>
                </c:pt>
                <c:pt idx="456">
                  <c:v>2.3593999999999997E-2</c:v>
                </c:pt>
                <c:pt idx="457">
                  <c:v>2.3570874999999998E-2</c:v>
                </c:pt>
                <c:pt idx="458">
                  <c:v>2.3547749999999996E-2</c:v>
                </c:pt>
                <c:pt idx="459">
                  <c:v>2.3427400000000001E-2</c:v>
                </c:pt>
                <c:pt idx="460">
                  <c:v>2.3307050000000003E-2</c:v>
                </c:pt>
                <c:pt idx="461">
                  <c:v>2.3220205000000001E-2</c:v>
                </c:pt>
                <c:pt idx="462">
                  <c:v>2.3133359999999999E-2</c:v>
                </c:pt>
                <c:pt idx="463">
                  <c:v>2.3068539999999995E-2</c:v>
                </c:pt>
                <c:pt idx="464">
                  <c:v>2.3003719999999991E-2</c:v>
                </c:pt>
                <c:pt idx="465">
                  <c:v>2.3422304999999994E-2</c:v>
                </c:pt>
                <c:pt idx="466">
                  <c:v>2.3840889999999997E-2</c:v>
                </c:pt>
                <c:pt idx="467">
                  <c:v>2.3720539999999998E-2</c:v>
                </c:pt>
                <c:pt idx="468">
                  <c:v>2.3600189999999997E-2</c:v>
                </c:pt>
                <c:pt idx="469">
                  <c:v>2.3132264999999999E-2</c:v>
                </c:pt>
                <c:pt idx="470">
                  <c:v>2.2664339999999998E-2</c:v>
                </c:pt>
                <c:pt idx="471">
                  <c:v>2.2653960000000001E-2</c:v>
                </c:pt>
                <c:pt idx="472">
                  <c:v>2.264358E-2</c:v>
                </c:pt>
                <c:pt idx="473">
                  <c:v>2.2560189999999997E-2</c:v>
                </c:pt>
                <c:pt idx="474">
                  <c:v>2.2476799999999995E-2</c:v>
                </c:pt>
                <c:pt idx="475">
                  <c:v>2.2435834999999998E-2</c:v>
                </c:pt>
                <c:pt idx="476">
                  <c:v>2.2394870000000001E-2</c:v>
                </c:pt>
                <c:pt idx="477">
                  <c:v>2.2261229999999996E-2</c:v>
                </c:pt>
                <c:pt idx="478">
                  <c:v>2.2127589999999992E-2</c:v>
                </c:pt>
                <c:pt idx="479">
                  <c:v>2.1912199999999993E-2</c:v>
                </c:pt>
                <c:pt idx="480">
                  <c:v>2.1696809999999993E-2</c:v>
                </c:pt>
                <c:pt idx="481">
                  <c:v>2.1863039999999993E-2</c:v>
                </c:pt>
                <c:pt idx="482">
                  <c:v>2.2029269999999997E-2</c:v>
                </c:pt>
                <c:pt idx="483">
                  <c:v>2.1827354999999996E-2</c:v>
                </c:pt>
                <c:pt idx="484">
                  <c:v>2.1625439999999996E-2</c:v>
                </c:pt>
                <c:pt idx="485">
                  <c:v>2.1697719999999997E-2</c:v>
                </c:pt>
                <c:pt idx="486">
                  <c:v>2.1769999999999998E-2</c:v>
                </c:pt>
                <c:pt idx="487">
                  <c:v>2.1711189999999998E-2</c:v>
                </c:pt>
                <c:pt idx="488">
                  <c:v>2.1652379999999999E-2</c:v>
                </c:pt>
                <c:pt idx="489">
                  <c:v>2.1524019999999998E-2</c:v>
                </c:pt>
                <c:pt idx="490">
                  <c:v>2.1395659999999997E-2</c:v>
                </c:pt>
                <c:pt idx="491">
                  <c:v>2.1328294999999997E-2</c:v>
                </c:pt>
                <c:pt idx="492">
                  <c:v>2.1260930000000001E-2</c:v>
                </c:pt>
                <c:pt idx="493">
                  <c:v>2.1342859999999998E-2</c:v>
                </c:pt>
                <c:pt idx="494">
                  <c:v>2.1424789999999996E-2</c:v>
                </c:pt>
                <c:pt idx="495">
                  <c:v>2.1307534999999996E-2</c:v>
                </c:pt>
                <c:pt idx="496">
                  <c:v>2.1190279999999995E-2</c:v>
                </c:pt>
                <c:pt idx="497">
                  <c:v>2.1222509999999997E-2</c:v>
                </c:pt>
                <c:pt idx="498">
                  <c:v>2.1254739999999998E-2</c:v>
                </c:pt>
                <c:pt idx="499">
                  <c:v>2.1129289999999998E-2</c:v>
                </c:pt>
                <c:pt idx="500">
                  <c:v>2.1003839999999999E-2</c:v>
                </c:pt>
                <c:pt idx="501">
                  <c:v>2.0851445E-2</c:v>
                </c:pt>
                <c:pt idx="502">
                  <c:v>2.069905E-2</c:v>
                </c:pt>
                <c:pt idx="503">
                  <c:v>2.0470370000000002E-2</c:v>
                </c:pt>
                <c:pt idx="504">
                  <c:v>2.024169E-2</c:v>
                </c:pt>
                <c:pt idx="505">
                  <c:v>2.0082009999999997E-2</c:v>
                </c:pt>
                <c:pt idx="506">
                  <c:v>1.9922329999999995E-2</c:v>
                </c:pt>
                <c:pt idx="507">
                  <c:v>2.0281559999999997E-2</c:v>
                </c:pt>
                <c:pt idx="508">
                  <c:v>2.0640789999999996E-2</c:v>
                </c:pt>
                <c:pt idx="509">
                  <c:v>1.9476804999999996E-2</c:v>
                </c:pt>
                <c:pt idx="510">
                  <c:v>1.8312819999999997E-2</c:v>
                </c:pt>
                <c:pt idx="511">
                  <c:v>1.7963054999999999E-2</c:v>
                </c:pt>
                <c:pt idx="512">
                  <c:v>1.7613289999999997E-2</c:v>
                </c:pt>
                <c:pt idx="513">
                  <c:v>1.8447180000000001E-2</c:v>
                </c:pt>
                <c:pt idx="514">
                  <c:v>1.9281070000000001E-2</c:v>
                </c:pt>
                <c:pt idx="515">
                  <c:v>1.9362094999999999E-2</c:v>
                </c:pt>
                <c:pt idx="516">
                  <c:v>1.9443119999999998E-2</c:v>
                </c:pt>
                <c:pt idx="517">
                  <c:v>1.9132319999999994E-2</c:v>
                </c:pt>
                <c:pt idx="518">
                  <c:v>1.8821519999999994E-2</c:v>
                </c:pt>
                <c:pt idx="519">
                  <c:v>1.9318944999999997E-2</c:v>
                </c:pt>
                <c:pt idx="520">
                  <c:v>1.981637E-2</c:v>
                </c:pt>
                <c:pt idx="521">
                  <c:v>1.9857699999999999E-2</c:v>
                </c:pt>
                <c:pt idx="522">
                  <c:v>1.9899029999999998E-2</c:v>
                </c:pt>
                <c:pt idx="523">
                  <c:v>1.9874994999999999E-2</c:v>
                </c:pt>
                <c:pt idx="524">
                  <c:v>1.9850959999999997E-2</c:v>
                </c:pt>
                <c:pt idx="525">
                  <c:v>1.9735524999999997E-2</c:v>
                </c:pt>
                <c:pt idx="526">
                  <c:v>1.9620089999999996E-2</c:v>
                </c:pt>
                <c:pt idx="527">
                  <c:v>1.9769934999999999E-2</c:v>
                </c:pt>
                <c:pt idx="528">
                  <c:v>1.9919780000000002E-2</c:v>
                </c:pt>
                <c:pt idx="529">
                  <c:v>1.9977500000000002E-2</c:v>
                </c:pt>
                <c:pt idx="530">
                  <c:v>2.0035219999999999E-2</c:v>
                </c:pt>
                <c:pt idx="531">
                  <c:v>1.9849139999999998E-2</c:v>
                </c:pt>
                <c:pt idx="532">
                  <c:v>1.9663059999999996E-2</c:v>
                </c:pt>
                <c:pt idx="533">
                  <c:v>1.9791604999999997E-2</c:v>
                </c:pt>
                <c:pt idx="534">
                  <c:v>1.9920149999999998E-2</c:v>
                </c:pt>
                <c:pt idx="535">
                  <c:v>1.9825289999999999E-2</c:v>
                </c:pt>
                <c:pt idx="536">
                  <c:v>1.973043E-2</c:v>
                </c:pt>
                <c:pt idx="537">
                  <c:v>1.9698019999999997E-2</c:v>
                </c:pt>
                <c:pt idx="538">
                  <c:v>1.9665609999999997E-2</c:v>
                </c:pt>
                <c:pt idx="539">
                  <c:v>1.9377754999999997E-2</c:v>
                </c:pt>
                <c:pt idx="540">
                  <c:v>1.90899E-2</c:v>
                </c:pt>
                <c:pt idx="541">
                  <c:v>1.8910375E-2</c:v>
                </c:pt>
                <c:pt idx="542">
                  <c:v>1.8730849999999997E-2</c:v>
                </c:pt>
                <c:pt idx="543">
                  <c:v>1.8623064999999998E-2</c:v>
                </c:pt>
                <c:pt idx="544">
                  <c:v>1.8515279999999999E-2</c:v>
                </c:pt>
                <c:pt idx="545">
                  <c:v>1.8511819999999998E-2</c:v>
                </c:pt>
                <c:pt idx="546">
                  <c:v>1.8508359999999998E-2</c:v>
                </c:pt>
                <c:pt idx="547">
                  <c:v>1.8427704999999996E-2</c:v>
                </c:pt>
                <c:pt idx="548">
                  <c:v>1.8347049999999997E-2</c:v>
                </c:pt>
                <c:pt idx="549">
                  <c:v>1.8198114999999997E-2</c:v>
                </c:pt>
                <c:pt idx="550">
                  <c:v>1.8049179999999998E-2</c:v>
                </c:pt>
                <c:pt idx="551">
                  <c:v>1.7901334999999997E-2</c:v>
                </c:pt>
                <c:pt idx="552">
                  <c:v>1.7753489999999997E-2</c:v>
                </c:pt>
                <c:pt idx="553">
                  <c:v>1.7786264999999996E-2</c:v>
                </c:pt>
                <c:pt idx="554">
                  <c:v>1.7819039999999998E-2</c:v>
                </c:pt>
                <c:pt idx="555">
                  <c:v>1.7842159999999996E-2</c:v>
                </c:pt>
                <c:pt idx="556">
                  <c:v>1.7865279999999997E-2</c:v>
                </c:pt>
                <c:pt idx="557">
                  <c:v>1.7644609999999998E-2</c:v>
                </c:pt>
                <c:pt idx="558">
                  <c:v>1.7423939999999999E-2</c:v>
                </c:pt>
                <c:pt idx="559">
                  <c:v>1.7213645E-2</c:v>
                </c:pt>
                <c:pt idx="560">
                  <c:v>1.7003349999999997E-2</c:v>
                </c:pt>
                <c:pt idx="561">
                  <c:v>1.7319429999999997E-2</c:v>
                </c:pt>
                <c:pt idx="562">
                  <c:v>1.7635509999999997E-2</c:v>
                </c:pt>
                <c:pt idx="563">
                  <c:v>1.7650799999999998E-2</c:v>
                </c:pt>
                <c:pt idx="564">
                  <c:v>1.7666089999999999E-2</c:v>
                </c:pt>
                <c:pt idx="565">
                  <c:v>1.7242954999999997E-2</c:v>
                </c:pt>
                <c:pt idx="566">
                  <c:v>1.6819819999999999E-2</c:v>
                </c:pt>
                <c:pt idx="567">
                  <c:v>1.6746085000000001E-2</c:v>
                </c:pt>
                <c:pt idx="568">
                  <c:v>1.6672349999999999E-2</c:v>
                </c:pt>
                <c:pt idx="569">
                  <c:v>1.6925789999999996E-2</c:v>
                </c:pt>
                <c:pt idx="570">
                  <c:v>1.7179229999999997E-2</c:v>
                </c:pt>
                <c:pt idx="571">
                  <c:v>1.6933799999999999E-2</c:v>
                </c:pt>
                <c:pt idx="572">
                  <c:v>1.6688370000000001E-2</c:v>
                </c:pt>
                <c:pt idx="573">
                  <c:v>1.7239134999999999E-2</c:v>
                </c:pt>
                <c:pt idx="574">
                  <c:v>1.7789899999999997E-2</c:v>
                </c:pt>
                <c:pt idx="575">
                  <c:v>1.7706879999999998E-2</c:v>
                </c:pt>
                <c:pt idx="576">
                  <c:v>1.7623859999999998E-2</c:v>
                </c:pt>
                <c:pt idx="577">
                  <c:v>1.7388619999999997E-2</c:v>
                </c:pt>
                <c:pt idx="578">
                  <c:v>1.7153379999999996E-2</c:v>
                </c:pt>
                <c:pt idx="579">
                  <c:v>1.6928884999999998E-2</c:v>
                </c:pt>
                <c:pt idx="580">
                  <c:v>1.6704389999999996E-2</c:v>
                </c:pt>
                <c:pt idx="581">
                  <c:v>1.6648494999999996E-2</c:v>
                </c:pt>
                <c:pt idx="582">
                  <c:v>1.6592599999999996E-2</c:v>
                </c:pt>
                <c:pt idx="583">
                  <c:v>1.6520679999999996E-2</c:v>
                </c:pt>
                <c:pt idx="584">
                  <c:v>1.644876E-2</c:v>
                </c:pt>
                <c:pt idx="585">
                  <c:v>1.6409435E-2</c:v>
                </c:pt>
                <c:pt idx="586">
                  <c:v>1.6370109999999997E-2</c:v>
                </c:pt>
                <c:pt idx="587">
                  <c:v>1.6722414999999997E-2</c:v>
                </c:pt>
                <c:pt idx="588">
                  <c:v>1.7074719999999998E-2</c:v>
                </c:pt>
                <c:pt idx="589">
                  <c:v>1.6956559999999999E-2</c:v>
                </c:pt>
                <c:pt idx="590">
                  <c:v>1.68384E-2</c:v>
                </c:pt>
                <c:pt idx="591">
                  <c:v>1.6728424999999998E-2</c:v>
                </c:pt>
                <c:pt idx="592">
                  <c:v>1.661845E-2</c:v>
                </c:pt>
                <c:pt idx="593">
                  <c:v>1.6379024999999998E-2</c:v>
                </c:pt>
                <c:pt idx="594">
                  <c:v>1.6139599999999997E-2</c:v>
                </c:pt>
                <c:pt idx="595">
                  <c:v>1.5786199999999997E-2</c:v>
                </c:pt>
                <c:pt idx="596">
                  <c:v>1.5432799999999998E-2</c:v>
                </c:pt>
                <c:pt idx="597">
                  <c:v>1.5985204999999999E-2</c:v>
                </c:pt>
                <c:pt idx="598">
                  <c:v>1.6537609999999998E-2</c:v>
                </c:pt>
                <c:pt idx="599">
                  <c:v>1.6026899999999997E-2</c:v>
                </c:pt>
                <c:pt idx="600">
                  <c:v>1.5516189999999997E-2</c:v>
                </c:pt>
                <c:pt idx="601">
                  <c:v>1.5676959999999997E-2</c:v>
                </c:pt>
                <c:pt idx="602">
                  <c:v>1.5837729999999998E-2</c:v>
                </c:pt>
                <c:pt idx="603">
                  <c:v>1.5358149999999997E-2</c:v>
                </c:pt>
                <c:pt idx="604">
                  <c:v>1.4878569999999997E-2</c:v>
                </c:pt>
                <c:pt idx="605">
                  <c:v>1.4881485E-2</c:v>
                </c:pt>
                <c:pt idx="606">
                  <c:v>1.4884400000000001E-2</c:v>
                </c:pt>
                <c:pt idx="607">
                  <c:v>1.5332294999999999E-2</c:v>
                </c:pt>
                <c:pt idx="608">
                  <c:v>1.5780189999999999E-2</c:v>
                </c:pt>
                <c:pt idx="609">
                  <c:v>1.5483594999999999E-2</c:v>
                </c:pt>
                <c:pt idx="610">
                  <c:v>1.5186999999999997E-2</c:v>
                </c:pt>
                <c:pt idx="611">
                  <c:v>1.5632714999999998E-2</c:v>
                </c:pt>
                <c:pt idx="612">
                  <c:v>1.6078429999999998E-2</c:v>
                </c:pt>
                <c:pt idx="613">
                  <c:v>1.5673134999999998E-2</c:v>
                </c:pt>
                <c:pt idx="614">
                  <c:v>1.5267839999999998E-2</c:v>
                </c:pt>
                <c:pt idx="615">
                  <c:v>1.4873655E-2</c:v>
                </c:pt>
                <c:pt idx="616">
                  <c:v>1.4479469999999999E-2</c:v>
                </c:pt>
                <c:pt idx="617">
                  <c:v>1.4523529999999998E-2</c:v>
                </c:pt>
                <c:pt idx="618">
                  <c:v>1.4567589999999997E-2</c:v>
                </c:pt>
                <c:pt idx="619">
                  <c:v>1.4805559999999997E-2</c:v>
                </c:pt>
                <c:pt idx="620">
                  <c:v>1.5043529999999998E-2</c:v>
                </c:pt>
                <c:pt idx="621">
                  <c:v>1.5167884999999999E-2</c:v>
                </c:pt>
                <c:pt idx="622">
                  <c:v>1.5292239999999999E-2</c:v>
                </c:pt>
                <c:pt idx="623">
                  <c:v>1.4779889999999999E-2</c:v>
                </c:pt>
                <c:pt idx="624">
                  <c:v>1.4267539999999999E-2</c:v>
                </c:pt>
                <c:pt idx="625">
                  <c:v>1.4810479999999997E-2</c:v>
                </c:pt>
                <c:pt idx="626">
                  <c:v>1.5353419999999996E-2</c:v>
                </c:pt>
                <c:pt idx="627">
                  <c:v>1.5297339999999996E-2</c:v>
                </c:pt>
                <c:pt idx="628">
                  <c:v>1.5241259999999998E-2</c:v>
                </c:pt>
                <c:pt idx="629">
                  <c:v>1.5121274999999997E-2</c:v>
                </c:pt>
                <c:pt idx="630">
                  <c:v>1.5001289999999997E-2</c:v>
                </c:pt>
                <c:pt idx="631">
                  <c:v>1.5137114999999998E-2</c:v>
                </c:pt>
                <c:pt idx="632">
                  <c:v>1.5272939999999999E-2</c:v>
                </c:pt>
                <c:pt idx="633">
                  <c:v>1.4809384999999998E-2</c:v>
                </c:pt>
                <c:pt idx="634">
                  <c:v>1.4345829999999995E-2</c:v>
                </c:pt>
                <c:pt idx="635">
                  <c:v>1.4348194999999998E-2</c:v>
                </c:pt>
                <c:pt idx="636">
                  <c:v>1.4350559999999998E-2</c:v>
                </c:pt>
                <c:pt idx="637">
                  <c:v>1.4374409999999997E-2</c:v>
                </c:pt>
                <c:pt idx="638">
                  <c:v>1.4398259999999998E-2</c:v>
                </c:pt>
                <c:pt idx="639">
                  <c:v>1.4490754999999998E-2</c:v>
                </c:pt>
                <c:pt idx="640">
                  <c:v>1.4583249999999997E-2</c:v>
                </c:pt>
                <c:pt idx="641">
                  <c:v>1.4564314999999998E-2</c:v>
                </c:pt>
                <c:pt idx="642">
                  <c:v>1.4545379999999998E-2</c:v>
                </c:pt>
                <c:pt idx="643">
                  <c:v>1.4375504999999998E-2</c:v>
                </c:pt>
                <c:pt idx="644">
                  <c:v>1.4205629999999999E-2</c:v>
                </c:pt>
                <c:pt idx="645">
                  <c:v>1.4482199999999997E-2</c:v>
                </c:pt>
                <c:pt idx="646">
                  <c:v>1.4758769999999997E-2</c:v>
                </c:pt>
                <c:pt idx="647">
                  <c:v>1.4677744999999999E-2</c:v>
                </c:pt>
                <c:pt idx="648">
                  <c:v>1.4596719999999999E-2</c:v>
                </c:pt>
                <c:pt idx="649">
                  <c:v>1.4327074999999998E-2</c:v>
                </c:pt>
                <c:pt idx="650">
                  <c:v>1.4057429999999999E-2</c:v>
                </c:pt>
                <c:pt idx="651">
                  <c:v>1.419544E-2</c:v>
                </c:pt>
                <c:pt idx="652">
                  <c:v>1.4333450000000001E-2</c:v>
                </c:pt>
                <c:pt idx="653">
                  <c:v>1.4462900000000001E-2</c:v>
                </c:pt>
                <c:pt idx="654">
                  <c:v>1.4592349999999999E-2</c:v>
                </c:pt>
                <c:pt idx="655">
                  <c:v>1.4580154999999997E-2</c:v>
                </c:pt>
                <c:pt idx="656">
                  <c:v>1.4567959999999996E-2</c:v>
                </c:pt>
                <c:pt idx="657">
                  <c:v>1.3995884999999996E-2</c:v>
                </c:pt>
                <c:pt idx="658">
                  <c:v>1.3423809999999998E-2</c:v>
                </c:pt>
                <c:pt idx="659">
                  <c:v>1.3819089999999999E-2</c:v>
                </c:pt>
                <c:pt idx="660">
                  <c:v>1.4214369999999999E-2</c:v>
                </c:pt>
                <c:pt idx="661">
                  <c:v>1.3952005E-2</c:v>
                </c:pt>
                <c:pt idx="662">
                  <c:v>1.3689639999999999E-2</c:v>
                </c:pt>
                <c:pt idx="663">
                  <c:v>1.3824554999999999E-2</c:v>
                </c:pt>
                <c:pt idx="664">
                  <c:v>1.3959469999999998E-2</c:v>
                </c:pt>
                <c:pt idx="665">
                  <c:v>1.3908854999999998E-2</c:v>
                </c:pt>
                <c:pt idx="666">
                  <c:v>1.3858239999999997E-2</c:v>
                </c:pt>
                <c:pt idx="667">
                  <c:v>1.3972034999999997E-2</c:v>
                </c:pt>
                <c:pt idx="668">
                  <c:v>1.4085829999999999E-2</c:v>
                </c:pt>
                <c:pt idx="669">
                  <c:v>1.3743534999999998E-2</c:v>
                </c:pt>
                <c:pt idx="670">
                  <c:v>1.3401239999999998E-2</c:v>
                </c:pt>
                <c:pt idx="671">
                  <c:v>1.3041644999999998E-2</c:v>
                </c:pt>
                <c:pt idx="672">
                  <c:v>1.2682049999999999E-2</c:v>
                </c:pt>
                <c:pt idx="673">
                  <c:v>1.2752694999999998E-2</c:v>
                </c:pt>
                <c:pt idx="674">
                  <c:v>1.2823339999999999E-2</c:v>
                </c:pt>
                <c:pt idx="675">
                  <c:v>1.2858844999999999E-2</c:v>
                </c:pt>
                <c:pt idx="676">
                  <c:v>1.2894349999999999E-2</c:v>
                </c:pt>
                <c:pt idx="677">
                  <c:v>1.3351714999999998E-2</c:v>
                </c:pt>
                <c:pt idx="678">
                  <c:v>1.3809079999999998E-2</c:v>
                </c:pt>
                <c:pt idx="679">
                  <c:v>1.4350924999999997E-2</c:v>
                </c:pt>
                <c:pt idx="680">
                  <c:v>1.4892769999999998E-2</c:v>
                </c:pt>
                <c:pt idx="681">
                  <c:v>1.4298124999999998E-2</c:v>
                </c:pt>
                <c:pt idx="682">
                  <c:v>1.3703479999999997E-2</c:v>
                </c:pt>
                <c:pt idx="683">
                  <c:v>1.4644064999999998E-2</c:v>
                </c:pt>
                <c:pt idx="684">
                  <c:v>1.5584649999999999E-2</c:v>
                </c:pt>
                <c:pt idx="685">
                  <c:v>1.4616754999999999E-2</c:v>
                </c:pt>
                <c:pt idx="686">
                  <c:v>1.3648859999999997E-2</c:v>
                </c:pt>
                <c:pt idx="687">
                  <c:v>1.4256794999999999E-2</c:v>
                </c:pt>
                <c:pt idx="688">
                  <c:v>1.486473E-2</c:v>
                </c:pt>
                <c:pt idx="689">
                  <c:v>1.4982714999999999E-2</c:v>
                </c:pt>
                <c:pt idx="690">
                  <c:v>1.5100699999999998E-2</c:v>
                </c:pt>
                <c:pt idx="691">
                  <c:v>1.4176684999999998E-2</c:v>
                </c:pt>
                <c:pt idx="692">
                  <c:v>1.3252669999999998E-2</c:v>
                </c:pt>
                <c:pt idx="693">
                  <c:v>1.3181839999999998E-2</c:v>
                </c:pt>
                <c:pt idx="694">
                  <c:v>1.3111009999999999E-2</c:v>
                </c:pt>
                <c:pt idx="695">
                  <c:v>1.3470239999999998E-2</c:v>
                </c:pt>
                <c:pt idx="696">
                  <c:v>1.3829469999999996E-2</c:v>
                </c:pt>
                <c:pt idx="697">
                  <c:v>1.3518854999999996E-2</c:v>
                </c:pt>
                <c:pt idx="698">
                  <c:v>1.3208239999999998E-2</c:v>
                </c:pt>
                <c:pt idx="699">
                  <c:v>1.3429819999999999E-2</c:v>
                </c:pt>
                <c:pt idx="700">
                  <c:v>1.3651399999999998E-2</c:v>
                </c:pt>
                <c:pt idx="701">
                  <c:v>1.4283919999999999E-2</c:v>
                </c:pt>
                <c:pt idx="702">
                  <c:v>1.4916439999999998E-2</c:v>
                </c:pt>
                <c:pt idx="703">
                  <c:v>1.3701655E-2</c:v>
                </c:pt>
                <c:pt idx="704">
                  <c:v>1.2486870000000001E-2</c:v>
                </c:pt>
                <c:pt idx="705">
                  <c:v>1.2545134999999999E-2</c:v>
                </c:pt>
                <c:pt idx="706">
                  <c:v>1.2603399999999999E-2</c:v>
                </c:pt>
                <c:pt idx="707">
                  <c:v>1.2948425E-2</c:v>
                </c:pt>
                <c:pt idx="708">
                  <c:v>1.3293449999999998E-2</c:v>
                </c:pt>
                <c:pt idx="709">
                  <c:v>1.3098634999999997E-2</c:v>
                </c:pt>
                <c:pt idx="710">
                  <c:v>1.2903819999999998E-2</c:v>
                </c:pt>
                <c:pt idx="711">
                  <c:v>1.2651649999999997E-2</c:v>
                </c:pt>
                <c:pt idx="712">
                  <c:v>1.2399479999999997E-2</c:v>
                </c:pt>
                <c:pt idx="713">
                  <c:v>1.2314269999999999E-2</c:v>
                </c:pt>
                <c:pt idx="714">
                  <c:v>1.222906E-2</c:v>
                </c:pt>
                <c:pt idx="715">
                  <c:v>1.2368889999999999E-2</c:v>
                </c:pt>
                <c:pt idx="716">
                  <c:v>1.2508719999999997E-2</c:v>
                </c:pt>
                <c:pt idx="717">
                  <c:v>1.2025864999999997E-2</c:v>
                </c:pt>
                <c:pt idx="718">
                  <c:v>1.1543009999999998E-2</c:v>
                </c:pt>
                <c:pt idx="719">
                  <c:v>1.1851259999999999E-2</c:v>
                </c:pt>
                <c:pt idx="720">
                  <c:v>1.2159509999999998E-2</c:v>
                </c:pt>
                <c:pt idx="721">
                  <c:v>1.2297699999999998E-2</c:v>
                </c:pt>
                <c:pt idx="722">
                  <c:v>1.2435889999999998E-2</c:v>
                </c:pt>
                <c:pt idx="723">
                  <c:v>1.2260009999999998E-2</c:v>
                </c:pt>
                <c:pt idx="724">
                  <c:v>1.2084129999999998E-2</c:v>
                </c:pt>
                <c:pt idx="725">
                  <c:v>1.2012939999999998E-2</c:v>
                </c:pt>
                <c:pt idx="726">
                  <c:v>1.1941749999999998E-2</c:v>
                </c:pt>
                <c:pt idx="727">
                  <c:v>1.2164604999999998E-2</c:v>
                </c:pt>
                <c:pt idx="728">
                  <c:v>1.2387459999999998E-2</c:v>
                </c:pt>
                <c:pt idx="729">
                  <c:v>1.2259279999999997E-2</c:v>
                </c:pt>
                <c:pt idx="730">
                  <c:v>1.2131099999999999E-2</c:v>
                </c:pt>
                <c:pt idx="731">
                  <c:v>1.2214669999999997E-2</c:v>
                </c:pt>
                <c:pt idx="732">
                  <c:v>1.2298239999999997E-2</c:v>
                </c:pt>
                <c:pt idx="733">
                  <c:v>1.1921169999999998E-2</c:v>
                </c:pt>
                <c:pt idx="734">
                  <c:v>1.1544099999999998E-2</c:v>
                </c:pt>
                <c:pt idx="735">
                  <c:v>1.162239E-2</c:v>
                </c:pt>
                <c:pt idx="736">
                  <c:v>1.1700680000000001E-2</c:v>
                </c:pt>
                <c:pt idx="737">
                  <c:v>1.1761495E-2</c:v>
                </c:pt>
                <c:pt idx="738">
                  <c:v>1.1822310000000001E-2</c:v>
                </c:pt>
                <c:pt idx="739">
                  <c:v>1.178735E-2</c:v>
                </c:pt>
                <c:pt idx="740">
                  <c:v>1.175239E-2</c:v>
                </c:pt>
                <c:pt idx="741">
                  <c:v>1.1678289999999999E-2</c:v>
                </c:pt>
                <c:pt idx="742">
                  <c:v>1.1604189999999999E-2</c:v>
                </c:pt>
                <c:pt idx="743">
                  <c:v>1.1625669999999998E-2</c:v>
                </c:pt>
                <c:pt idx="744">
                  <c:v>1.1647149999999998E-2</c:v>
                </c:pt>
                <c:pt idx="745">
                  <c:v>1.1601634999999997E-2</c:v>
                </c:pt>
                <c:pt idx="746">
                  <c:v>1.1556119999999996E-2</c:v>
                </c:pt>
                <c:pt idx="747">
                  <c:v>1.1681749999999998E-2</c:v>
                </c:pt>
                <c:pt idx="748">
                  <c:v>1.1807379999999999E-2</c:v>
                </c:pt>
                <c:pt idx="749">
                  <c:v>1.1778249999999999E-2</c:v>
                </c:pt>
                <c:pt idx="750">
                  <c:v>1.1749119999999998E-2</c:v>
                </c:pt>
                <c:pt idx="751">
                  <c:v>1.1720169999999999E-2</c:v>
                </c:pt>
                <c:pt idx="752">
                  <c:v>1.1691219999999997E-2</c:v>
                </c:pt>
                <c:pt idx="753">
                  <c:v>1.1006259999999997E-2</c:v>
                </c:pt>
                <c:pt idx="754">
                  <c:v>1.0321299999999999E-2</c:v>
                </c:pt>
                <c:pt idx="755">
                  <c:v>1.0446934999999999E-2</c:v>
                </c:pt>
                <c:pt idx="756">
                  <c:v>1.057257E-2</c:v>
                </c:pt>
                <c:pt idx="757">
                  <c:v>1.0851864999999999E-2</c:v>
                </c:pt>
                <c:pt idx="758">
                  <c:v>1.1131159999999998E-2</c:v>
                </c:pt>
                <c:pt idx="759">
                  <c:v>1.1184689999999997E-2</c:v>
                </c:pt>
                <c:pt idx="760">
                  <c:v>1.1238219999999998E-2</c:v>
                </c:pt>
                <c:pt idx="761">
                  <c:v>1.1188694999999999E-2</c:v>
                </c:pt>
                <c:pt idx="762">
                  <c:v>1.113917E-2</c:v>
                </c:pt>
                <c:pt idx="763">
                  <c:v>1.107472E-2</c:v>
                </c:pt>
                <c:pt idx="764">
                  <c:v>1.1010269999999999E-2</c:v>
                </c:pt>
                <c:pt idx="765">
                  <c:v>1.1137354999999998E-2</c:v>
                </c:pt>
                <c:pt idx="766">
                  <c:v>1.1264439999999999E-2</c:v>
                </c:pt>
                <c:pt idx="767">
                  <c:v>1.1168484999999999E-2</c:v>
                </c:pt>
                <c:pt idx="768">
                  <c:v>1.1072529999999999E-2</c:v>
                </c:pt>
                <c:pt idx="769">
                  <c:v>1.134655E-2</c:v>
                </c:pt>
                <c:pt idx="770">
                  <c:v>1.162057E-2</c:v>
                </c:pt>
                <c:pt idx="771">
                  <c:v>1.117686E-2</c:v>
                </c:pt>
                <c:pt idx="772">
                  <c:v>1.0733149999999999E-2</c:v>
                </c:pt>
                <c:pt idx="773">
                  <c:v>1.0680894999999999E-2</c:v>
                </c:pt>
                <c:pt idx="774">
                  <c:v>1.0628639999999998E-2</c:v>
                </c:pt>
                <c:pt idx="775">
                  <c:v>1.0592409999999997E-2</c:v>
                </c:pt>
                <c:pt idx="776">
                  <c:v>1.0556179999999997E-2</c:v>
                </c:pt>
                <c:pt idx="777">
                  <c:v>1.0493729999999996E-2</c:v>
                </c:pt>
                <c:pt idx="778">
                  <c:v>1.0431279999999998E-2</c:v>
                </c:pt>
                <c:pt idx="779">
                  <c:v>1.0540885E-2</c:v>
                </c:pt>
                <c:pt idx="780">
                  <c:v>1.065049E-2</c:v>
                </c:pt>
                <c:pt idx="781">
                  <c:v>1.0665784999999999E-2</c:v>
                </c:pt>
                <c:pt idx="782">
                  <c:v>1.0681079999999997E-2</c:v>
                </c:pt>
                <c:pt idx="783">
                  <c:v>1.0639929999999999E-2</c:v>
                </c:pt>
                <c:pt idx="784">
                  <c:v>1.0598779999999999E-2</c:v>
                </c:pt>
                <c:pt idx="785">
                  <c:v>1.0716219999999999E-2</c:v>
                </c:pt>
                <c:pt idx="786">
                  <c:v>1.0833659999999997E-2</c:v>
                </c:pt>
                <c:pt idx="787">
                  <c:v>1.0731149999999998E-2</c:v>
                </c:pt>
                <c:pt idx="788">
                  <c:v>1.0628639999999998E-2</c:v>
                </c:pt>
                <c:pt idx="789">
                  <c:v>1.0318934999999998E-2</c:v>
                </c:pt>
                <c:pt idx="790">
                  <c:v>1.0009229999999997E-2</c:v>
                </c:pt>
                <c:pt idx="791">
                  <c:v>1.0131949999999997E-2</c:v>
                </c:pt>
                <c:pt idx="792">
                  <c:v>1.0254669999999999E-2</c:v>
                </c:pt>
                <c:pt idx="793">
                  <c:v>1.0179289999999999E-2</c:v>
                </c:pt>
                <c:pt idx="794">
                  <c:v>1.0103909999999999E-2</c:v>
                </c:pt>
                <c:pt idx="795">
                  <c:v>9.8340794999999988E-3</c:v>
                </c:pt>
                <c:pt idx="796">
                  <c:v>9.5642489999999986E-3</c:v>
                </c:pt>
                <c:pt idx="797">
                  <c:v>9.8358994999999984E-3</c:v>
                </c:pt>
                <c:pt idx="798">
                  <c:v>1.010755E-2</c:v>
                </c:pt>
                <c:pt idx="799">
                  <c:v>1.008297E-2</c:v>
                </c:pt>
                <c:pt idx="800">
                  <c:v>1.0058389999999999E-2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FE-4C71-A014-FF2ADB0F709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Spectra!$F$3:$F$803</c:f>
              <c:numCache>
                <c:formatCode>0.00E+00</c:formatCode>
                <c:ptCount val="801"/>
                <c:pt idx="0">
                  <c:v>5.4341829999999995E-3</c:v>
                </c:pt>
                <c:pt idx="1">
                  <c:v>4.9113989999999986E-3</c:v>
                </c:pt>
                <c:pt idx="2">
                  <c:v>4.388613999999999E-3</c:v>
                </c:pt>
                <c:pt idx="3">
                  <c:v>3.9963439999999998E-3</c:v>
                </c:pt>
                <c:pt idx="4">
                  <c:v>3.6044019999999996E-3</c:v>
                </c:pt>
                <c:pt idx="5">
                  <c:v>4.5716249999999993E-3</c:v>
                </c:pt>
                <c:pt idx="6">
                  <c:v>5.5384479999999988E-3</c:v>
                </c:pt>
                <c:pt idx="7">
                  <c:v>6.5592249999999993E-3</c:v>
                </c:pt>
                <c:pt idx="8">
                  <c:v>7.5800029999999984E-3</c:v>
                </c:pt>
                <c:pt idx="9">
                  <c:v>7.3040279999999997E-3</c:v>
                </c:pt>
                <c:pt idx="10">
                  <c:v>7.0284189999999993E-3</c:v>
                </c:pt>
                <c:pt idx="11">
                  <c:v>6.4925099999999991E-3</c:v>
                </c:pt>
                <c:pt idx="12">
                  <c:v>5.9569669999999996E-3</c:v>
                </c:pt>
                <c:pt idx="13">
                  <c:v>7.7994709999999988E-3</c:v>
                </c:pt>
                <c:pt idx="14">
                  <c:v>9.6423389999999998E-3</c:v>
                </c:pt>
                <c:pt idx="15">
                  <c:v>1.1878209999999998E-2</c:v>
                </c:pt>
                <c:pt idx="16">
                  <c:v>1.4114439999999999E-2</c:v>
                </c:pt>
                <c:pt idx="17">
                  <c:v>1.3434889999999998E-2</c:v>
                </c:pt>
                <c:pt idx="18">
                  <c:v>1.2755349999999997E-2</c:v>
                </c:pt>
                <c:pt idx="19">
                  <c:v>1.2833729999999998E-2</c:v>
                </c:pt>
                <c:pt idx="20">
                  <c:v>1.2912109999999997E-2</c:v>
                </c:pt>
                <c:pt idx="21">
                  <c:v>1.2663839999999997E-2</c:v>
                </c:pt>
                <c:pt idx="22">
                  <c:v>1.2415569999999999E-2</c:v>
                </c:pt>
                <c:pt idx="23">
                  <c:v>1.0990859999999998E-2</c:v>
                </c:pt>
                <c:pt idx="24">
                  <c:v>9.5665099999999986E-3</c:v>
                </c:pt>
                <c:pt idx="25">
                  <c:v>9.3182419999999992E-3</c:v>
                </c:pt>
                <c:pt idx="26">
                  <c:v>9.0696089999999993E-3</c:v>
                </c:pt>
                <c:pt idx="27">
                  <c:v>1.0023669999999997E-2</c:v>
                </c:pt>
                <c:pt idx="28">
                  <c:v>1.0977729999999998E-2</c:v>
                </c:pt>
                <c:pt idx="29">
                  <c:v>7.4363649999999995E-3</c:v>
                </c:pt>
                <c:pt idx="30">
                  <c:v>3.894631E-3</c:v>
                </c:pt>
                <c:pt idx="31">
                  <c:v>7.2781449999999989E-3</c:v>
                </c:pt>
                <c:pt idx="32">
                  <c:v>1.0661659999999998E-2</c:v>
                </c:pt>
                <c:pt idx="33">
                  <c:v>1.2086010000000001E-2</c:v>
                </c:pt>
                <c:pt idx="34">
                  <c:v>1.3510719999999999E-2</c:v>
                </c:pt>
                <c:pt idx="35">
                  <c:v>1.3015279999999999E-2</c:v>
                </c:pt>
                <c:pt idx="36">
                  <c:v>1.2519839999999999E-2</c:v>
                </c:pt>
                <c:pt idx="37">
                  <c:v>1.3160379999999998E-2</c:v>
                </c:pt>
                <c:pt idx="38">
                  <c:v>1.3800549999999998E-2</c:v>
                </c:pt>
                <c:pt idx="39">
                  <c:v>1.5877470000000001E-2</c:v>
                </c:pt>
                <c:pt idx="40">
                  <c:v>1.7954019999999998E-2</c:v>
                </c:pt>
                <c:pt idx="41">
                  <c:v>1.7914650000000001E-2</c:v>
                </c:pt>
                <c:pt idx="42">
                  <c:v>1.7875639999999998E-2</c:v>
                </c:pt>
                <c:pt idx="43">
                  <c:v>1.7811479999999998E-2</c:v>
                </c:pt>
                <c:pt idx="44">
                  <c:v>1.7747309999999999E-2</c:v>
                </c:pt>
                <c:pt idx="45">
                  <c:v>1.748483E-2</c:v>
                </c:pt>
                <c:pt idx="46">
                  <c:v>1.7221979999999998E-2</c:v>
                </c:pt>
                <c:pt idx="47">
                  <c:v>1.7404989999999999E-2</c:v>
                </c:pt>
                <c:pt idx="48">
                  <c:v>1.7587999999999996E-2</c:v>
                </c:pt>
                <c:pt idx="49">
                  <c:v>1.7824599999999999E-2</c:v>
                </c:pt>
                <c:pt idx="50">
                  <c:v>1.8061199999999999E-2</c:v>
                </c:pt>
                <c:pt idx="51">
                  <c:v>1.8164369999999999E-2</c:v>
                </c:pt>
                <c:pt idx="52">
                  <c:v>1.8267549999999997E-2</c:v>
                </c:pt>
                <c:pt idx="53">
                  <c:v>1.9053179999999999E-2</c:v>
                </c:pt>
                <c:pt idx="54">
                  <c:v>1.9838449999999997E-2</c:v>
                </c:pt>
                <c:pt idx="55">
                  <c:v>1.9732719999999995E-2</c:v>
                </c:pt>
                <c:pt idx="56">
                  <c:v>1.9626639999999997E-2</c:v>
                </c:pt>
                <c:pt idx="57">
                  <c:v>1.9745849999999999E-2</c:v>
                </c:pt>
                <c:pt idx="58">
                  <c:v>1.9864699999999999E-2</c:v>
                </c:pt>
                <c:pt idx="59">
                  <c:v>1.9954739999999995E-2</c:v>
                </c:pt>
                <c:pt idx="60">
                  <c:v>2.0045159999999996E-2</c:v>
                </c:pt>
                <c:pt idx="61">
                  <c:v>2.0384929999999999E-2</c:v>
                </c:pt>
                <c:pt idx="62">
                  <c:v>2.0724699999999999E-2</c:v>
                </c:pt>
                <c:pt idx="63">
                  <c:v>2.0791419999999998E-2</c:v>
                </c:pt>
                <c:pt idx="64">
                  <c:v>2.0857769999999998E-2</c:v>
                </c:pt>
                <c:pt idx="65">
                  <c:v>2.1053899999999997E-2</c:v>
                </c:pt>
                <c:pt idx="66">
                  <c:v>2.1250039999999998E-2</c:v>
                </c:pt>
                <c:pt idx="67">
                  <c:v>2.0897139999999995E-2</c:v>
                </c:pt>
                <c:pt idx="68">
                  <c:v>2.0544239999999998E-2</c:v>
                </c:pt>
                <c:pt idx="69">
                  <c:v>2.1313840000000001E-2</c:v>
                </c:pt>
                <c:pt idx="70">
                  <c:v>2.2083789999999996E-2</c:v>
                </c:pt>
                <c:pt idx="71">
                  <c:v>2.1993379999999996E-2</c:v>
                </c:pt>
                <c:pt idx="72">
                  <c:v>2.1903339999999997E-2</c:v>
                </c:pt>
                <c:pt idx="73">
                  <c:v>2.2086349999999998E-2</c:v>
                </c:pt>
                <c:pt idx="74">
                  <c:v>2.2269359999999998E-2</c:v>
                </c:pt>
                <c:pt idx="75">
                  <c:v>2.4048244999999999E-2</c:v>
                </c:pt>
                <c:pt idx="76">
                  <c:v>2.582713E-2</c:v>
                </c:pt>
                <c:pt idx="77">
                  <c:v>2.3481889999999995E-2</c:v>
                </c:pt>
                <c:pt idx="78">
                  <c:v>2.4905519999999997E-2</c:v>
                </c:pt>
                <c:pt idx="79">
                  <c:v>2.6169819999999993E-2</c:v>
                </c:pt>
                <c:pt idx="80">
                  <c:v>2.545528E-2</c:v>
                </c:pt>
                <c:pt idx="81">
                  <c:v>2.5230709999999996E-2</c:v>
                </c:pt>
                <c:pt idx="82">
                  <c:v>2.5128629999999999E-2</c:v>
                </c:pt>
                <c:pt idx="83">
                  <c:v>2.4730159999999998E-2</c:v>
                </c:pt>
                <c:pt idx="84">
                  <c:v>2.4769899999999997E-2</c:v>
                </c:pt>
                <c:pt idx="85">
                  <c:v>2.3983540000000001E-2</c:v>
                </c:pt>
                <c:pt idx="86">
                  <c:v>2.342174E-2</c:v>
                </c:pt>
                <c:pt idx="87">
                  <c:v>2.3758599999999998E-2</c:v>
                </c:pt>
                <c:pt idx="88">
                  <c:v>2.4861770000000002E-2</c:v>
                </c:pt>
                <c:pt idx="89">
                  <c:v>2.5674739999999998E-2</c:v>
                </c:pt>
                <c:pt idx="90">
                  <c:v>2.5275909999999995E-2</c:v>
                </c:pt>
                <c:pt idx="91">
                  <c:v>2.5231430000000003E-2</c:v>
                </c:pt>
                <c:pt idx="92">
                  <c:v>2.5065559999999997E-2</c:v>
                </c:pt>
                <c:pt idx="93">
                  <c:v>2.4067749999999995E-2</c:v>
                </c:pt>
                <c:pt idx="94">
                  <c:v>2.4411530000000001E-2</c:v>
                </c:pt>
                <c:pt idx="95">
                  <c:v>2.5399499999999998E-2</c:v>
                </c:pt>
                <c:pt idx="96">
                  <c:v>2.5354289999999995E-2</c:v>
                </c:pt>
                <c:pt idx="97">
                  <c:v>2.4952179999999997E-2</c:v>
                </c:pt>
                <c:pt idx="98">
                  <c:v>2.4982439999999995E-2</c:v>
                </c:pt>
                <c:pt idx="99">
                  <c:v>2.5688959999999997E-2</c:v>
                </c:pt>
                <c:pt idx="100">
                  <c:v>2.6270809999999995E-2</c:v>
                </c:pt>
                <c:pt idx="101">
                  <c:v>2.5987539999999996E-2</c:v>
                </c:pt>
                <c:pt idx="102">
                  <c:v>2.6382729999999993E-2</c:v>
                </c:pt>
                <c:pt idx="103">
                  <c:v>2.7931029999999996E-2</c:v>
                </c:pt>
                <c:pt idx="104">
                  <c:v>2.8670729999999995E-2</c:v>
                </c:pt>
                <c:pt idx="105">
                  <c:v>2.7119139999999993E-2</c:v>
                </c:pt>
                <c:pt idx="106">
                  <c:v>2.4845729999999996E-2</c:v>
                </c:pt>
                <c:pt idx="107">
                  <c:v>2.4006499999999997E-2</c:v>
                </c:pt>
                <c:pt idx="108">
                  <c:v>2.4963849999999996E-2</c:v>
                </c:pt>
                <c:pt idx="109">
                  <c:v>2.6517979999999997E-2</c:v>
                </c:pt>
                <c:pt idx="110">
                  <c:v>2.6098369999999996E-2</c:v>
                </c:pt>
                <c:pt idx="111">
                  <c:v>2.5438509999999998E-2</c:v>
                </c:pt>
                <c:pt idx="112">
                  <c:v>2.6315649999999993E-2</c:v>
                </c:pt>
                <c:pt idx="113">
                  <c:v>2.6706459999999998E-2</c:v>
                </c:pt>
                <c:pt idx="114">
                  <c:v>2.7266429999999998E-2</c:v>
                </c:pt>
                <c:pt idx="115">
                  <c:v>2.8903319999999996E-2</c:v>
                </c:pt>
                <c:pt idx="116">
                  <c:v>2.9313089999999997E-2</c:v>
                </c:pt>
                <c:pt idx="117">
                  <c:v>2.8629899999999996E-2</c:v>
                </c:pt>
                <c:pt idx="118">
                  <c:v>2.8702079999999998E-2</c:v>
                </c:pt>
                <c:pt idx="119">
                  <c:v>2.9032739999999998E-2</c:v>
                </c:pt>
                <c:pt idx="120">
                  <c:v>2.7974049999999993E-2</c:v>
                </c:pt>
                <c:pt idx="121">
                  <c:v>2.7039309999999993E-2</c:v>
                </c:pt>
                <c:pt idx="122">
                  <c:v>2.6352830000000001E-2</c:v>
                </c:pt>
                <c:pt idx="123">
                  <c:v>2.5237629999999997E-2</c:v>
                </c:pt>
                <c:pt idx="124">
                  <c:v>2.5694069999999999E-2</c:v>
                </c:pt>
                <c:pt idx="125">
                  <c:v>2.7664169999999995E-2</c:v>
                </c:pt>
                <c:pt idx="126">
                  <c:v>2.9722489999999997E-2</c:v>
                </c:pt>
                <c:pt idx="127">
                  <c:v>3.1503379999999997E-2</c:v>
                </c:pt>
                <c:pt idx="128">
                  <c:v>3.0781179999999998E-2</c:v>
                </c:pt>
                <c:pt idx="129">
                  <c:v>3.0121319999999993E-2</c:v>
                </c:pt>
                <c:pt idx="130">
                  <c:v>3.1259489999999994E-2</c:v>
                </c:pt>
                <c:pt idx="131">
                  <c:v>2.8196429999999998E-2</c:v>
                </c:pt>
                <c:pt idx="132">
                  <c:v>2.3820939999999999E-2</c:v>
                </c:pt>
                <c:pt idx="133">
                  <c:v>2.5116599999999996E-2</c:v>
                </c:pt>
                <c:pt idx="134">
                  <c:v>2.9446519999999997E-2</c:v>
                </c:pt>
                <c:pt idx="135">
                  <c:v>3.1709359999999992E-2</c:v>
                </c:pt>
                <c:pt idx="136">
                  <c:v>3.1367769999999989E-2</c:v>
                </c:pt>
                <c:pt idx="137">
                  <c:v>2.9660519999999996E-2</c:v>
                </c:pt>
                <c:pt idx="138">
                  <c:v>2.8571569999999994E-2</c:v>
                </c:pt>
                <c:pt idx="139">
                  <c:v>3.102398E-2</c:v>
                </c:pt>
                <c:pt idx="140">
                  <c:v>3.3103449999999993E-2</c:v>
                </c:pt>
                <c:pt idx="141">
                  <c:v>2.9691499999999992E-2</c:v>
                </c:pt>
                <c:pt idx="142">
                  <c:v>2.4062649999999994E-2</c:v>
                </c:pt>
                <c:pt idx="143">
                  <c:v>2.5680939999999996E-2</c:v>
                </c:pt>
                <c:pt idx="144">
                  <c:v>3.1044039999999998E-2</c:v>
                </c:pt>
                <c:pt idx="145">
                  <c:v>2.9233979999999993E-2</c:v>
                </c:pt>
                <c:pt idx="146">
                  <c:v>2.5960559999999997E-2</c:v>
                </c:pt>
                <c:pt idx="147">
                  <c:v>3.2533279999999998E-2</c:v>
                </c:pt>
                <c:pt idx="148">
                  <c:v>3.8986409999999999E-2</c:v>
                </c:pt>
                <c:pt idx="149">
                  <c:v>4.005094E-2</c:v>
                </c:pt>
                <c:pt idx="150">
                  <c:v>4.1122759999999994E-2</c:v>
                </c:pt>
                <c:pt idx="151">
                  <c:v>4.1768029999999991E-2</c:v>
                </c:pt>
                <c:pt idx="152">
                  <c:v>4.1527419999999989E-2</c:v>
                </c:pt>
                <c:pt idx="153">
                  <c:v>4.1319619999999987E-2</c:v>
                </c:pt>
                <c:pt idx="154">
                  <c:v>4.0907659999999992E-2</c:v>
                </c:pt>
                <c:pt idx="155">
                  <c:v>4.137065999999999E-2</c:v>
                </c:pt>
                <c:pt idx="156">
                  <c:v>4.2504449999999999E-2</c:v>
                </c:pt>
                <c:pt idx="157">
                  <c:v>4.3959059999999994E-2</c:v>
                </c:pt>
                <c:pt idx="158">
                  <c:v>4.2715899999999994E-2</c:v>
                </c:pt>
                <c:pt idx="159">
                  <c:v>3.9788449999999989E-2</c:v>
                </c:pt>
                <c:pt idx="160">
                  <c:v>4.0707149999999991E-2</c:v>
                </c:pt>
                <c:pt idx="161">
                  <c:v>4.2220089999999995E-2</c:v>
                </c:pt>
                <c:pt idx="162">
                  <c:v>4.2077909999999996E-2</c:v>
                </c:pt>
                <c:pt idx="163">
                  <c:v>4.2683089999999986E-2</c:v>
                </c:pt>
                <c:pt idx="164">
                  <c:v>4.3248159999999994E-2</c:v>
                </c:pt>
                <c:pt idx="165">
                  <c:v>4.3160669999999998E-2</c:v>
                </c:pt>
                <c:pt idx="166">
                  <c:v>4.2325809999999998E-2</c:v>
                </c:pt>
                <c:pt idx="167">
                  <c:v>4.1760739999999998E-2</c:v>
                </c:pt>
                <c:pt idx="168">
                  <c:v>4.1775329999999999E-2</c:v>
                </c:pt>
                <c:pt idx="169">
                  <c:v>4.1808129999999992E-2</c:v>
                </c:pt>
                <c:pt idx="170">
                  <c:v>4.2216449999999996E-2</c:v>
                </c:pt>
                <c:pt idx="171">
                  <c:v>4.1953959999999998E-2</c:v>
                </c:pt>
                <c:pt idx="172">
                  <c:v>4.1155569999999995E-2</c:v>
                </c:pt>
                <c:pt idx="173">
                  <c:v>4.1053489999999991E-2</c:v>
                </c:pt>
                <c:pt idx="174">
                  <c:v>4.0907659999999992E-2</c:v>
                </c:pt>
                <c:pt idx="175">
                  <c:v>4.0404559999999992E-2</c:v>
                </c:pt>
                <c:pt idx="176">
                  <c:v>3.9952509999999997E-2</c:v>
                </c:pt>
                <c:pt idx="177">
                  <c:v>3.9471279999999997E-2</c:v>
                </c:pt>
                <c:pt idx="178">
                  <c:v>3.7181829999999992E-2</c:v>
                </c:pt>
                <c:pt idx="179">
                  <c:v>3.3410779999999994E-2</c:v>
                </c:pt>
                <c:pt idx="180">
                  <c:v>3.4816539999999993E-2</c:v>
                </c:pt>
                <c:pt idx="181">
                  <c:v>3.9493159999999999E-2</c:v>
                </c:pt>
                <c:pt idx="182">
                  <c:v>3.958794999999999E-2</c:v>
                </c:pt>
                <c:pt idx="183">
                  <c:v>3.6875589999999993E-2</c:v>
                </c:pt>
                <c:pt idx="184">
                  <c:v>3.8231769999999998E-2</c:v>
                </c:pt>
                <c:pt idx="185">
                  <c:v>4.0991510000000002E-2</c:v>
                </c:pt>
                <c:pt idx="186">
                  <c:v>4.0499349999999996E-2</c:v>
                </c:pt>
                <c:pt idx="187">
                  <c:v>3.940566999999999E-2</c:v>
                </c:pt>
                <c:pt idx="188">
                  <c:v>3.9154119999999987E-2</c:v>
                </c:pt>
                <c:pt idx="189">
                  <c:v>3.967909E-2</c:v>
                </c:pt>
                <c:pt idx="190">
                  <c:v>4.1133689999999994E-2</c:v>
                </c:pt>
                <c:pt idx="191">
                  <c:v>4.2114369999999998E-2</c:v>
                </c:pt>
                <c:pt idx="192">
                  <c:v>4.206697999999999E-2</c:v>
                </c:pt>
                <c:pt idx="193">
                  <c:v>4.2289359999999991E-2</c:v>
                </c:pt>
                <c:pt idx="194">
                  <c:v>4.2012289999999994E-2</c:v>
                </c:pt>
                <c:pt idx="195">
                  <c:v>4.1778969999999985E-2</c:v>
                </c:pt>
                <c:pt idx="196">
                  <c:v>4.2741409999999994E-2</c:v>
                </c:pt>
                <c:pt idx="197">
                  <c:v>4.3113269999999995E-2</c:v>
                </c:pt>
                <c:pt idx="198">
                  <c:v>4.3412219999999994E-2</c:v>
                </c:pt>
                <c:pt idx="199">
                  <c:v>4.4429349999999992E-2</c:v>
                </c:pt>
                <c:pt idx="200">
                  <c:v>4.4772030000000004E-2</c:v>
                </c:pt>
                <c:pt idx="201">
                  <c:v>4.3197119999999992E-2</c:v>
                </c:pt>
                <c:pt idx="202">
                  <c:v>4.1895630000000003E-2</c:v>
                </c:pt>
                <c:pt idx="203">
                  <c:v>4.2249259999999997E-2</c:v>
                </c:pt>
                <c:pt idx="204">
                  <c:v>4.2763289999999995E-2</c:v>
                </c:pt>
                <c:pt idx="205">
                  <c:v>4.3762189999999992E-2</c:v>
                </c:pt>
                <c:pt idx="206">
                  <c:v>4.4126759999999994E-2</c:v>
                </c:pt>
                <c:pt idx="207">
                  <c:v>4.3299199999999989E-2</c:v>
                </c:pt>
                <c:pt idx="208">
                  <c:v>4.3084109999999995E-2</c:v>
                </c:pt>
                <c:pt idx="209">
                  <c:v>4.3404919999999993E-2</c:v>
                </c:pt>
                <c:pt idx="210">
                  <c:v>4.3773129999999993E-2</c:v>
                </c:pt>
                <c:pt idx="211">
                  <c:v>4.3918959999999993E-2</c:v>
                </c:pt>
                <c:pt idx="212">
                  <c:v>4.3948129999999988E-2</c:v>
                </c:pt>
                <c:pt idx="213">
                  <c:v>4.3561679999999998E-2</c:v>
                </c:pt>
                <c:pt idx="214">
                  <c:v>4.3324719999999997E-2</c:v>
                </c:pt>
                <c:pt idx="215">
                  <c:v>4.315336999999999E-2</c:v>
                </c:pt>
                <c:pt idx="216">
                  <c:v>4.2642989999999999E-2</c:v>
                </c:pt>
                <c:pt idx="217">
                  <c:v>4.2996619999999999E-2</c:v>
                </c:pt>
                <c:pt idx="218">
                  <c:v>4.315336999999999E-2</c:v>
                </c:pt>
                <c:pt idx="219">
                  <c:v>4.2606529999999997E-2</c:v>
                </c:pt>
                <c:pt idx="220">
                  <c:v>4.2792449999999996E-2</c:v>
                </c:pt>
                <c:pt idx="221">
                  <c:v>4.3685639999999991E-2</c:v>
                </c:pt>
                <c:pt idx="222">
                  <c:v>4.3835099999999995E-2</c:v>
                </c:pt>
                <c:pt idx="223">
                  <c:v>4.3703859999999997E-2</c:v>
                </c:pt>
                <c:pt idx="224">
                  <c:v>4.3645539999999997E-2</c:v>
                </c:pt>
                <c:pt idx="225">
                  <c:v>4.3539809999999998E-2</c:v>
                </c:pt>
                <c:pt idx="226">
                  <c:v>4.3747609999999999E-2</c:v>
                </c:pt>
                <c:pt idx="227">
                  <c:v>4.3962709999999988E-2</c:v>
                </c:pt>
                <c:pt idx="228">
                  <c:v>4.4039269999999998E-2</c:v>
                </c:pt>
                <c:pt idx="229">
                  <c:v>4.4137689999999993E-2</c:v>
                </c:pt>
                <c:pt idx="230">
                  <c:v>4.4535069999999996E-2</c:v>
                </c:pt>
                <c:pt idx="231">
                  <c:v>4.472828999999999E-2</c:v>
                </c:pt>
                <c:pt idx="232">
                  <c:v>4.4411119999999998E-2</c:v>
                </c:pt>
                <c:pt idx="233">
                  <c:v>4.4181449999999997E-2</c:v>
                </c:pt>
                <c:pt idx="234">
                  <c:v>4.1345139999999996E-2</c:v>
                </c:pt>
                <c:pt idx="235">
                  <c:v>3.7488059999999997E-2</c:v>
                </c:pt>
                <c:pt idx="236">
                  <c:v>3.8198959999999997E-2</c:v>
                </c:pt>
                <c:pt idx="237">
                  <c:v>4.0353529999999999E-2</c:v>
                </c:pt>
                <c:pt idx="238">
                  <c:v>4.1053489999999991E-2</c:v>
                </c:pt>
                <c:pt idx="239">
                  <c:v>4.1680539999999995E-2</c:v>
                </c:pt>
                <c:pt idx="240">
                  <c:v>4.1192019999999996E-2</c:v>
                </c:pt>
                <c:pt idx="241">
                  <c:v>4.0393629999999993E-2</c:v>
                </c:pt>
                <c:pt idx="242">
                  <c:v>4.0739959999999999E-2</c:v>
                </c:pt>
                <c:pt idx="243">
                  <c:v>4.136336999999999E-2</c:v>
                </c:pt>
                <c:pt idx="244">
                  <c:v>4.1418049999999998E-2</c:v>
                </c:pt>
                <c:pt idx="245">
                  <c:v>4.1126399999999994E-2</c:v>
                </c:pt>
                <c:pt idx="246">
                  <c:v>4.0772779999999995E-2</c:v>
                </c:pt>
                <c:pt idx="247">
                  <c:v>4.049570999999999E-2</c:v>
                </c:pt>
                <c:pt idx="248">
                  <c:v>4.034622999999999E-2</c:v>
                </c:pt>
                <c:pt idx="249">
                  <c:v>4.0233219999999993E-2</c:v>
                </c:pt>
                <c:pt idx="250">
                  <c:v>3.9613459999999996E-2</c:v>
                </c:pt>
                <c:pt idx="251">
                  <c:v>3.9890529999999993E-2</c:v>
                </c:pt>
                <c:pt idx="252">
                  <c:v>4.0331650000000004E-2</c:v>
                </c:pt>
                <c:pt idx="253">
                  <c:v>4.0021769999999998E-2</c:v>
                </c:pt>
                <c:pt idx="254">
                  <c:v>3.9908759999999995E-2</c:v>
                </c:pt>
                <c:pt idx="255">
                  <c:v>3.9518679999999987E-2</c:v>
                </c:pt>
                <c:pt idx="256">
                  <c:v>3.8621849999999992E-2</c:v>
                </c:pt>
                <c:pt idx="257">
                  <c:v>3.8691119999999996E-2</c:v>
                </c:pt>
                <c:pt idx="258">
                  <c:v>3.940566999999999E-2</c:v>
                </c:pt>
                <c:pt idx="259">
                  <c:v>3.8760389999999999E-2</c:v>
                </c:pt>
                <c:pt idx="260">
                  <c:v>3.8432279999999992E-2</c:v>
                </c:pt>
                <c:pt idx="261">
                  <c:v>3.8330199999999995E-2</c:v>
                </c:pt>
                <c:pt idx="262">
                  <c:v>3.7597429999999994E-2</c:v>
                </c:pt>
                <c:pt idx="263">
                  <c:v>3.7251089999999994E-2</c:v>
                </c:pt>
                <c:pt idx="264">
                  <c:v>3.7619299999999994E-2</c:v>
                </c:pt>
                <c:pt idx="265">
                  <c:v>3.6758929999999995E-2</c:v>
                </c:pt>
                <c:pt idx="266">
                  <c:v>3.5019599999999998E-2</c:v>
                </c:pt>
                <c:pt idx="267">
                  <c:v>3.5313069999999995E-2</c:v>
                </c:pt>
                <c:pt idx="268">
                  <c:v>3.6474569999999998E-2</c:v>
                </c:pt>
                <c:pt idx="269">
                  <c:v>3.7163599999999998E-2</c:v>
                </c:pt>
                <c:pt idx="270">
                  <c:v>3.7684919999999997E-2</c:v>
                </c:pt>
                <c:pt idx="271">
                  <c:v>3.7608369999999995E-2</c:v>
                </c:pt>
                <c:pt idx="272">
                  <c:v>3.7232870000000001E-2</c:v>
                </c:pt>
                <c:pt idx="273">
                  <c:v>3.7710439999999991E-2</c:v>
                </c:pt>
                <c:pt idx="274">
                  <c:v>3.7921889999999993E-2</c:v>
                </c:pt>
                <c:pt idx="275">
                  <c:v>3.6718829999999994E-2</c:v>
                </c:pt>
                <c:pt idx="276">
                  <c:v>3.6077929999999994E-2</c:v>
                </c:pt>
                <c:pt idx="277">
                  <c:v>3.7076100000000001E-2</c:v>
                </c:pt>
                <c:pt idx="278">
                  <c:v>3.8173439999999996E-2</c:v>
                </c:pt>
                <c:pt idx="279">
                  <c:v>3.8242709999999992E-2</c:v>
                </c:pt>
                <c:pt idx="280">
                  <c:v>3.7943759999999993E-2</c:v>
                </c:pt>
                <c:pt idx="281">
                  <c:v>3.7371399999999999E-2</c:v>
                </c:pt>
                <c:pt idx="282">
                  <c:v>3.6857359999999999E-2</c:v>
                </c:pt>
                <c:pt idx="283">
                  <c:v>3.7210989999999999E-2</c:v>
                </c:pt>
                <c:pt idx="284">
                  <c:v>3.7721379999999992E-2</c:v>
                </c:pt>
                <c:pt idx="285">
                  <c:v>3.7619299999999994E-2</c:v>
                </c:pt>
                <c:pt idx="286">
                  <c:v>3.7302129999999996E-2</c:v>
                </c:pt>
                <c:pt idx="287">
                  <c:v>3.7407849999999999E-2</c:v>
                </c:pt>
                <c:pt idx="288">
                  <c:v>3.7455250000000002E-2</c:v>
                </c:pt>
                <c:pt idx="289">
                  <c:v>3.7035999999999993E-2</c:v>
                </c:pt>
                <c:pt idx="290">
                  <c:v>3.6726120000000001E-2</c:v>
                </c:pt>
                <c:pt idx="291">
                  <c:v>3.7221929999999993E-2</c:v>
                </c:pt>
                <c:pt idx="292">
                  <c:v>3.7765129999999994E-2</c:v>
                </c:pt>
                <c:pt idx="293">
                  <c:v>3.8002089999999995E-2</c:v>
                </c:pt>
                <c:pt idx="294">
                  <c:v>3.7972929999999995E-2</c:v>
                </c:pt>
                <c:pt idx="295">
                  <c:v>3.7870849999999998E-2</c:v>
                </c:pt>
                <c:pt idx="296">
                  <c:v>3.7622949999999995E-2</c:v>
                </c:pt>
                <c:pt idx="297">
                  <c:v>3.7302129999999996E-2</c:v>
                </c:pt>
                <c:pt idx="298">
                  <c:v>3.7385979999999992E-2</c:v>
                </c:pt>
                <c:pt idx="299">
                  <c:v>3.7283899999999988E-2</c:v>
                </c:pt>
                <c:pt idx="300">
                  <c:v>3.7185469999999998E-2</c:v>
                </c:pt>
                <c:pt idx="301">
                  <c:v>3.7305779999999997E-2</c:v>
                </c:pt>
                <c:pt idx="302">
                  <c:v>3.7134429999999996E-2</c:v>
                </c:pt>
                <c:pt idx="303">
                  <c:v>3.7003189999999998E-2</c:v>
                </c:pt>
                <c:pt idx="304">
                  <c:v>3.7116209999999997E-2</c:v>
                </c:pt>
                <c:pt idx="305">
                  <c:v>3.7017769999999992E-2</c:v>
                </c:pt>
                <c:pt idx="306">
                  <c:v>3.6744349999999995E-2</c:v>
                </c:pt>
                <c:pt idx="307">
                  <c:v>3.6576649999999995E-2</c:v>
                </c:pt>
                <c:pt idx="308">
                  <c:v>3.6446499999999986E-2</c:v>
                </c:pt>
                <c:pt idx="309">
                  <c:v>3.6492799999999992E-2</c:v>
                </c:pt>
                <c:pt idx="310">
                  <c:v>3.6886529999999994E-2</c:v>
                </c:pt>
                <c:pt idx="311">
                  <c:v>3.5953609999999997E-2</c:v>
                </c:pt>
                <c:pt idx="312">
                  <c:v>3.6766219999999995E-2</c:v>
                </c:pt>
                <c:pt idx="313">
                  <c:v>3.5556969999999993E-2</c:v>
                </c:pt>
                <c:pt idx="314">
                  <c:v>3.6747999999999996E-2</c:v>
                </c:pt>
                <c:pt idx="315">
                  <c:v>3.4894549999999996E-2</c:v>
                </c:pt>
                <c:pt idx="316">
                  <c:v>3.6386349999999991E-2</c:v>
                </c:pt>
                <c:pt idx="317">
                  <c:v>3.5023239999999997E-2</c:v>
                </c:pt>
                <c:pt idx="318">
                  <c:v>3.6507379999999992E-2</c:v>
                </c:pt>
                <c:pt idx="319">
                  <c:v>3.4915699999999994E-2</c:v>
                </c:pt>
                <c:pt idx="320">
                  <c:v>3.5877419999999993E-2</c:v>
                </c:pt>
                <c:pt idx="321">
                  <c:v>3.5446499999999999E-2</c:v>
                </c:pt>
                <c:pt idx="322">
                  <c:v>3.6634979999999998E-2</c:v>
                </c:pt>
                <c:pt idx="323">
                  <c:v>3.5132979999999994E-2</c:v>
                </c:pt>
                <c:pt idx="324">
                  <c:v>3.5043659999999997E-2</c:v>
                </c:pt>
                <c:pt idx="325">
                  <c:v>3.5072279999999997E-2</c:v>
                </c:pt>
                <c:pt idx="326">
                  <c:v>3.510089999999999E-2</c:v>
                </c:pt>
                <c:pt idx="327">
                  <c:v>3.5128604999999993E-2</c:v>
                </c:pt>
                <c:pt idx="328">
                  <c:v>3.5156309999999996E-2</c:v>
                </c:pt>
                <c:pt idx="329">
                  <c:v>3.5067724999999994E-2</c:v>
                </c:pt>
                <c:pt idx="330">
                  <c:v>3.4979139999999999E-2</c:v>
                </c:pt>
                <c:pt idx="331">
                  <c:v>3.4972209999999997E-2</c:v>
                </c:pt>
                <c:pt idx="332">
                  <c:v>3.4965279999999994E-2</c:v>
                </c:pt>
                <c:pt idx="333">
                  <c:v>3.4829659999999998E-2</c:v>
                </c:pt>
                <c:pt idx="334">
                  <c:v>3.4694040000000002E-2</c:v>
                </c:pt>
                <c:pt idx="335">
                  <c:v>3.4239795000000003E-2</c:v>
                </c:pt>
                <c:pt idx="336">
                  <c:v>3.3785549999999998E-2</c:v>
                </c:pt>
                <c:pt idx="337">
                  <c:v>3.3542749999999996E-2</c:v>
                </c:pt>
                <c:pt idx="338">
                  <c:v>3.3299949999999995E-2</c:v>
                </c:pt>
                <c:pt idx="339">
                  <c:v>3.3504654999999994E-2</c:v>
                </c:pt>
                <c:pt idx="340">
                  <c:v>3.3709359999999994E-2</c:v>
                </c:pt>
                <c:pt idx="341">
                  <c:v>3.3815629999999999E-2</c:v>
                </c:pt>
                <c:pt idx="342">
                  <c:v>3.3921899999999998E-2</c:v>
                </c:pt>
                <c:pt idx="343">
                  <c:v>3.3792295E-2</c:v>
                </c:pt>
                <c:pt idx="344">
                  <c:v>3.3662689999999995E-2</c:v>
                </c:pt>
                <c:pt idx="345">
                  <c:v>3.361165499999999E-2</c:v>
                </c:pt>
                <c:pt idx="346">
                  <c:v>3.3560619999999992E-2</c:v>
                </c:pt>
                <c:pt idx="347">
                  <c:v>3.3494449999999995E-2</c:v>
                </c:pt>
                <c:pt idx="348">
                  <c:v>3.3428279999999991E-2</c:v>
                </c:pt>
                <c:pt idx="349">
                  <c:v>3.3332219999999996E-2</c:v>
                </c:pt>
                <c:pt idx="350">
                  <c:v>3.3236159999999994E-2</c:v>
                </c:pt>
                <c:pt idx="351">
                  <c:v>3.3263134999999999E-2</c:v>
                </c:pt>
                <c:pt idx="352">
                  <c:v>3.3290109999999998E-2</c:v>
                </c:pt>
                <c:pt idx="353">
                  <c:v>3.3315084999999994E-2</c:v>
                </c:pt>
                <c:pt idx="354">
                  <c:v>3.3340059999999998E-2</c:v>
                </c:pt>
                <c:pt idx="355">
                  <c:v>3.3365574999999995E-2</c:v>
                </c:pt>
                <c:pt idx="356">
                  <c:v>3.3391089999999998E-2</c:v>
                </c:pt>
                <c:pt idx="357">
                  <c:v>3.3519599999999997E-2</c:v>
                </c:pt>
                <c:pt idx="358">
                  <c:v>3.3648109999999995E-2</c:v>
                </c:pt>
                <c:pt idx="359">
                  <c:v>3.3552779999999997E-2</c:v>
                </c:pt>
                <c:pt idx="360">
                  <c:v>3.345745E-2</c:v>
                </c:pt>
                <c:pt idx="361">
                  <c:v>3.3025619999999999E-2</c:v>
                </c:pt>
                <c:pt idx="362">
                  <c:v>3.2593789999999997E-2</c:v>
                </c:pt>
                <c:pt idx="363">
                  <c:v>3.2312164999999997E-2</c:v>
                </c:pt>
                <c:pt idx="364">
                  <c:v>3.2030539999999996E-2</c:v>
                </c:pt>
                <c:pt idx="365">
                  <c:v>3.1970024999999999E-2</c:v>
                </c:pt>
                <c:pt idx="366">
                  <c:v>3.1909509999999995E-2</c:v>
                </c:pt>
                <c:pt idx="367">
                  <c:v>3.1965289999999993E-2</c:v>
                </c:pt>
                <c:pt idx="368">
                  <c:v>3.2021069999999999E-2</c:v>
                </c:pt>
                <c:pt idx="369">
                  <c:v>3.2104369999999993E-2</c:v>
                </c:pt>
                <c:pt idx="370">
                  <c:v>3.2187669999999995E-2</c:v>
                </c:pt>
                <c:pt idx="371">
                  <c:v>3.2041844999999999E-2</c:v>
                </c:pt>
                <c:pt idx="372">
                  <c:v>3.1896019999999997E-2</c:v>
                </c:pt>
                <c:pt idx="373">
                  <c:v>3.1694235000000001E-2</c:v>
                </c:pt>
                <c:pt idx="374">
                  <c:v>3.1492449999999998E-2</c:v>
                </c:pt>
                <c:pt idx="375">
                  <c:v>3.1461824999999999E-2</c:v>
                </c:pt>
                <c:pt idx="376">
                  <c:v>3.1431199999999999E-2</c:v>
                </c:pt>
                <c:pt idx="377">
                  <c:v>3.1499009999999994E-2</c:v>
                </c:pt>
                <c:pt idx="378">
                  <c:v>3.1566819999999995E-2</c:v>
                </c:pt>
                <c:pt idx="379">
                  <c:v>3.1537104999999996E-2</c:v>
                </c:pt>
                <c:pt idx="380">
                  <c:v>3.1507389999999996E-2</c:v>
                </c:pt>
                <c:pt idx="381">
                  <c:v>3.1531089999999998E-2</c:v>
                </c:pt>
                <c:pt idx="382">
                  <c:v>3.1554789999999999E-2</c:v>
                </c:pt>
                <c:pt idx="383">
                  <c:v>3.1675639999999998E-2</c:v>
                </c:pt>
                <c:pt idx="384">
                  <c:v>3.1796489999999997E-2</c:v>
                </c:pt>
                <c:pt idx="385">
                  <c:v>3.1723765000000001E-2</c:v>
                </c:pt>
                <c:pt idx="386">
                  <c:v>3.1651039999999998E-2</c:v>
                </c:pt>
                <c:pt idx="387">
                  <c:v>3.1578855000000003E-2</c:v>
                </c:pt>
                <c:pt idx="388">
                  <c:v>3.1506670000000001E-2</c:v>
                </c:pt>
                <c:pt idx="389">
                  <c:v>3.1448519999999994E-2</c:v>
                </c:pt>
                <c:pt idx="390">
                  <c:v>3.1390369999999994E-2</c:v>
                </c:pt>
                <c:pt idx="391">
                  <c:v>3.1332404999999994E-2</c:v>
                </c:pt>
                <c:pt idx="392">
                  <c:v>3.1274439999999994E-2</c:v>
                </c:pt>
                <c:pt idx="393">
                  <c:v>3.1177464999999994E-2</c:v>
                </c:pt>
                <c:pt idx="394">
                  <c:v>3.1080489999999995E-2</c:v>
                </c:pt>
                <c:pt idx="395">
                  <c:v>3.0918989999999997E-2</c:v>
                </c:pt>
                <c:pt idx="396">
                  <c:v>3.0757489999999998E-2</c:v>
                </c:pt>
                <c:pt idx="397">
                  <c:v>3.0714834999999996E-2</c:v>
                </c:pt>
                <c:pt idx="398">
                  <c:v>3.0672179999999993E-2</c:v>
                </c:pt>
                <c:pt idx="399">
                  <c:v>3.0682749999999995E-2</c:v>
                </c:pt>
                <c:pt idx="400">
                  <c:v>3.0693319999999996E-2</c:v>
                </c:pt>
                <c:pt idx="401">
                  <c:v>3.0093799999999997E-2</c:v>
                </c:pt>
                <c:pt idx="402">
                  <c:v>2.9494279999999998E-2</c:v>
                </c:pt>
                <c:pt idx="403">
                  <c:v>2.8631904999999999E-2</c:v>
                </c:pt>
                <c:pt idx="404">
                  <c:v>2.7769529999999997E-2</c:v>
                </c:pt>
                <c:pt idx="405">
                  <c:v>2.7811999999999996E-2</c:v>
                </c:pt>
                <c:pt idx="406">
                  <c:v>2.7854469999999992E-2</c:v>
                </c:pt>
                <c:pt idx="407">
                  <c:v>2.830433999999999E-2</c:v>
                </c:pt>
                <c:pt idx="408">
                  <c:v>2.8754209999999992E-2</c:v>
                </c:pt>
                <c:pt idx="409">
                  <c:v>2.8996099999999993E-2</c:v>
                </c:pt>
                <c:pt idx="410">
                  <c:v>2.9237989999999995E-2</c:v>
                </c:pt>
                <c:pt idx="411">
                  <c:v>2.9325664999999994E-2</c:v>
                </c:pt>
                <c:pt idx="412">
                  <c:v>2.9413339999999996E-2</c:v>
                </c:pt>
                <c:pt idx="413">
                  <c:v>2.9412974999999997E-2</c:v>
                </c:pt>
                <c:pt idx="414">
                  <c:v>2.9412609999999999E-2</c:v>
                </c:pt>
                <c:pt idx="415">
                  <c:v>2.9361389999999998E-2</c:v>
                </c:pt>
                <c:pt idx="416">
                  <c:v>2.9310169999999997E-2</c:v>
                </c:pt>
                <c:pt idx="417">
                  <c:v>2.9346264999999996E-2</c:v>
                </c:pt>
                <c:pt idx="418">
                  <c:v>2.938236E-2</c:v>
                </c:pt>
                <c:pt idx="419">
                  <c:v>2.9404414999999996E-2</c:v>
                </c:pt>
                <c:pt idx="420">
                  <c:v>2.9426469999999996E-2</c:v>
                </c:pt>
                <c:pt idx="421">
                  <c:v>2.9364494999999997E-2</c:v>
                </c:pt>
                <c:pt idx="422">
                  <c:v>2.9302519999999995E-2</c:v>
                </c:pt>
                <c:pt idx="423">
                  <c:v>2.9251844999999995E-2</c:v>
                </c:pt>
                <c:pt idx="424">
                  <c:v>2.9201169999999995E-2</c:v>
                </c:pt>
                <c:pt idx="425">
                  <c:v>2.9150859999999994E-2</c:v>
                </c:pt>
                <c:pt idx="426">
                  <c:v>2.9100549999999996E-2</c:v>
                </c:pt>
                <c:pt idx="427">
                  <c:v>2.9218119999999993E-2</c:v>
                </c:pt>
                <c:pt idx="428">
                  <c:v>2.9335689999999994E-2</c:v>
                </c:pt>
                <c:pt idx="429">
                  <c:v>2.9428104999999996E-2</c:v>
                </c:pt>
                <c:pt idx="430">
                  <c:v>2.9520519999999995E-2</c:v>
                </c:pt>
                <c:pt idx="431">
                  <c:v>2.9648119999999993E-2</c:v>
                </c:pt>
                <c:pt idx="432">
                  <c:v>2.9775719999999995E-2</c:v>
                </c:pt>
                <c:pt idx="433">
                  <c:v>2.9688769999999996E-2</c:v>
                </c:pt>
                <c:pt idx="434">
                  <c:v>2.9601819999999994E-2</c:v>
                </c:pt>
                <c:pt idx="435">
                  <c:v>2.9117134999999995E-2</c:v>
                </c:pt>
                <c:pt idx="436">
                  <c:v>2.8632449999999997E-2</c:v>
                </c:pt>
                <c:pt idx="437">
                  <c:v>2.8689139999999995E-2</c:v>
                </c:pt>
                <c:pt idx="438">
                  <c:v>2.8745829999999997E-2</c:v>
                </c:pt>
                <c:pt idx="439">
                  <c:v>2.8963474999999995E-2</c:v>
                </c:pt>
                <c:pt idx="440">
                  <c:v>2.9181119999999994E-2</c:v>
                </c:pt>
                <c:pt idx="441">
                  <c:v>2.8820564999999992E-2</c:v>
                </c:pt>
                <c:pt idx="442">
                  <c:v>2.8460009999999994E-2</c:v>
                </c:pt>
                <c:pt idx="443">
                  <c:v>2.8287204999999996E-2</c:v>
                </c:pt>
                <c:pt idx="444">
                  <c:v>2.8114399999999994E-2</c:v>
                </c:pt>
                <c:pt idx="445">
                  <c:v>2.807904E-2</c:v>
                </c:pt>
                <c:pt idx="446">
                  <c:v>2.8043680000000001E-2</c:v>
                </c:pt>
                <c:pt idx="447">
                  <c:v>2.7827495000000001E-2</c:v>
                </c:pt>
                <c:pt idx="448">
                  <c:v>2.7611309999999997E-2</c:v>
                </c:pt>
                <c:pt idx="449">
                  <c:v>2.7510324999999995E-2</c:v>
                </c:pt>
                <c:pt idx="450">
                  <c:v>2.7409339999999997E-2</c:v>
                </c:pt>
                <c:pt idx="451">
                  <c:v>2.7397854999999992E-2</c:v>
                </c:pt>
                <c:pt idx="452">
                  <c:v>2.738636999999999E-2</c:v>
                </c:pt>
                <c:pt idx="453">
                  <c:v>2.733186499999999E-2</c:v>
                </c:pt>
                <c:pt idx="454">
                  <c:v>2.7277359999999994E-2</c:v>
                </c:pt>
                <c:pt idx="455">
                  <c:v>2.7233069999999991E-2</c:v>
                </c:pt>
                <c:pt idx="456">
                  <c:v>2.7188779999999992E-2</c:v>
                </c:pt>
                <c:pt idx="457">
                  <c:v>2.7056444999999995E-2</c:v>
                </c:pt>
                <c:pt idx="458">
                  <c:v>2.6924109999999998E-2</c:v>
                </c:pt>
                <c:pt idx="459">
                  <c:v>2.6837519999999997E-2</c:v>
                </c:pt>
                <c:pt idx="460">
                  <c:v>2.6750929999999992E-2</c:v>
                </c:pt>
                <c:pt idx="461">
                  <c:v>2.6643569999999995E-2</c:v>
                </c:pt>
                <c:pt idx="462">
                  <c:v>2.6536209999999998E-2</c:v>
                </c:pt>
                <c:pt idx="463">
                  <c:v>2.595455E-2</c:v>
                </c:pt>
                <c:pt idx="464">
                  <c:v>2.5372889999999999E-2</c:v>
                </c:pt>
                <c:pt idx="465">
                  <c:v>2.4614230000000001E-2</c:v>
                </c:pt>
                <c:pt idx="466">
                  <c:v>2.385557E-2</c:v>
                </c:pt>
                <c:pt idx="467">
                  <c:v>2.4056444999999996E-2</c:v>
                </c:pt>
                <c:pt idx="468">
                  <c:v>2.4257319999999995E-2</c:v>
                </c:pt>
                <c:pt idx="469">
                  <c:v>2.4902049999999995E-2</c:v>
                </c:pt>
                <c:pt idx="470">
                  <c:v>2.5546779999999998E-2</c:v>
                </c:pt>
                <c:pt idx="471">
                  <c:v>2.5380724999999996E-2</c:v>
                </c:pt>
                <c:pt idx="472">
                  <c:v>2.5214669999999995E-2</c:v>
                </c:pt>
                <c:pt idx="473">
                  <c:v>2.4882184999999998E-2</c:v>
                </c:pt>
                <c:pt idx="474">
                  <c:v>2.4549700000000001E-2</c:v>
                </c:pt>
                <c:pt idx="475">
                  <c:v>2.4681309999999998E-2</c:v>
                </c:pt>
                <c:pt idx="476">
                  <c:v>2.4812919999999995E-2</c:v>
                </c:pt>
                <c:pt idx="477">
                  <c:v>2.4931584999999992E-2</c:v>
                </c:pt>
                <c:pt idx="478">
                  <c:v>2.5050249999999993E-2</c:v>
                </c:pt>
                <c:pt idx="479">
                  <c:v>2.5260964999999996E-2</c:v>
                </c:pt>
                <c:pt idx="480">
                  <c:v>2.547168E-2</c:v>
                </c:pt>
                <c:pt idx="481">
                  <c:v>2.5597089999999999E-2</c:v>
                </c:pt>
                <c:pt idx="482">
                  <c:v>2.5722499999999999E-2</c:v>
                </c:pt>
                <c:pt idx="483">
                  <c:v>2.5539854999999997E-2</c:v>
                </c:pt>
                <c:pt idx="484">
                  <c:v>2.5357209999999995E-2</c:v>
                </c:pt>
                <c:pt idx="485">
                  <c:v>2.5125714999999996E-2</c:v>
                </c:pt>
                <c:pt idx="486">
                  <c:v>2.4894219999999998E-2</c:v>
                </c:pt>
                <c:pt idx="487">
                  <c:v>2.4746569999999996E-2</c:v>
                </c:pt>
                <c:pt idx="488">
                  <c:v>2.4598919999999993E-2</c:v>
                </c:pt>
                <c:pt idx="489">
                  <c:v>2.4491554999999995E-2</c:v>
                </c:pt>
                <c:pt idx="490">
                  <c:v>2.4384189999999997E-2</c:v>
                </c:pt>
                <c:pt idx="491">
                  <c:v>2.4419004999999994E-2</c:v>
                </c:pt>
                <c:pt idx="492">
                  <c:v>2.4453819999999994E-2</c:v>
                </c:pt>
                <c:pt idx="493">
                  <c:v>2.4448354999999998E-2</c:v>
                </c:pt>
                <c:pt idx="494">
                  <c:v>2.4442890000000002E-2</c:v>
                </c:pt>
                <c:pt idx="495">
                  <c:v>2.4218314999999997E-2</c:v>
                </c:pt>
                <c:pt idx="496">
                  <c:v>2.3993739999999996E-2</c:v>
                </c:pt>
                <c:pt idx="497">
                  <c:v>2.3831874999999995E-2</c:v>
                </c:pt>
                <c:pt idx="498">
                  <c:v>2.3670009999999998E-2</c:v>
                </c:pt>
                <c:pt idx="499">
                  <c:v>2.3763519999999996E-2</c:v>
                </c:pt>
                <c:pt idx="500">
                  <c:v>2.3857029999999998E-2</c:v>
                </c:pt>
                <c:pt idx="501">
                  <c:v>2.4027644999999997E-2</c:v>
                </c:pt>
                <c:pt idx="502">
                  <c:v>2.4198259999999996E-2</c:v>
                </c:pt>
                <c:pt idx="503">
                  <c:v>2.4230344999999993E-2</c:v>
                </c:pt>
                <c:pt idx="504">
                  <c:v>2.4262429999999991E-2</c:v>
                </c:pt>
                <c:pt idx="505">
                  <c:v>2.2762249999999994E-2</c:v>
                </c:pt>
                <c:pt idx="506">
                  <c:v>2.1262069999999997E-2</c:v>
                </c:pt>
                <c:pt idx="507">
                  <c:v>1.8890949999999997E-2</c:v>
                </c:pt>
                <c:pt idx="508">
                  <c:v>1.6519829999999996E-2</c:v>
                </c:pt>
                <c:pt idx="509">
                  <c:v>1.6711044999999994E-2</c:v>
                </c:pt>
                <c:pt idx="510">
                  <c:v>1.6902259999999995E-2</c:v>
                </c:pt>
                <c:pt idx="511">
                  <c:v>1.9219604999999997E-2</c:v>
                </c:pt>
                <c:pt idx="512">
                  <c:v>2.1536949999999999E-2</c:v>
                </c:pt>
                <c:pt idx="513">
                  <c:v>2.2745294999999999E-2</c:v>
                </c:pt>
                <c:pt idx="514">
                  <c:v>2.3953639999999998E-2</c:v>
                </c:pt>
                <c:pt idx="515">
                  <c:v>2.4022724999999998E-2</c:v>
                </c:pt>
                <c:pt idx="516">
                  <c:v>2.4091809999999998E-2</c:v>
                </c:pt>
                <c:pt idx="517">
                  <c:v>2.3711024999999997E-2</c:v>
                </c:pt>
                <c:pt idx="518">
                  <c:v>2.3330239999999995E-2</c:v>
                </c:pt>
                <c:pt idx="519">
                  <c:v>2.3065929999999998E-2</c:v>
                </c:pt>
                <c:pt idx="520">
                  <c:v>2.2801619999999998E-2</c:v>
                </c:pt>
                <c:pt idx="521">
                  <c:v>2.2779379999999995E-2</c:v>
                </c:pt>
                <c:pt idx="522">
                  <c:v>2.2757139999999995E-2</c:v>
                </c:pt>
                <c:pt idx="523">
                  <c:v>2.2459294999999997E-2</c:v>
                </c:pt>
                <c:pt idx="524">
                  <c:v>2.2161449999999999E-2</c:v>
                </c:pt>
                <c:pt idx="525">
                  <c:v>2.1958204999999998E-2</c:v>
                </c:pt>
                <c:pt idx="526">
                  <c:v>2.1754959999999997E-2</c:v>
                </c:pt>
                <c:pt idx="527">
                  <c:v>2.1789409999999995E-2</c:v>
                </c:pt>
                <c:pt idx="528">
                  <c:v>2.1823859999999997E-2</c:v>
                </c:pt>
                <c:pt idx="529">
                  <c:v>2.1840815E-2</c:v>
                </c:pt>
                <c:pt idx="530">
                  <c:v>2.1857769999999999E-2</c:v>
                </c:pt>
                <c:pt idx="531">
                  <c:v>2.1742930000000001E-2</c:v>
                </c:pt>
                <c:pt idx="532">
                  <c:v>2.1628089999999999E-2</c:v>
                </c:pt>
                <c:pt idx="533">
                  <c:v>2.1618245000000001E-2</c:v>
                </c:pt>
                <c:pt idx="534">
                  <c:v>2.16084E-2</c:v>
                </c:pt>
                <c:pt idx="535">
                  <c:v>2.1625175E-2</c:v>
                </c:pt>
                <c:pt idx="536">
                  <c:v>2.164195E-2</c:v>
                </c:pt>
                <c:pt idx="537">
                  <c:v>2.1480630000000001E-2</c:v>
                </c:pt>
                <c:pt idx="538">
                  <c:v>2.1319309999999998E-2</c:v>
                </c:pt>
                <c:pt idx="539">
                  <c:v>2.1317849999999999E-2</c:v>
                </c:pt>
                <c:pt idx="540">
                  <c:v>2.1316389999999998E-2</c:v>
                </c:pt>
                <c:pt idx="541">
                  <c:v>2.1174575000000001E-2</c:v>
                </c:pt>
                <c:pt idx="542">
                  <c:v>2.1032760000000001E-2</c:v>
                </c:pt>
                <c:pt idx="543">
                  <c:v>2.1067574999999998E-2</c:v>
                </c:pt>
                <c:pt idx="544">
                  <c:v>2.1102389999999999E-2</c:v>
                </c:pt>
                <c:pt idx="545">
                  <c:v>2.1120069999999998E-2</c:v>
                </c:pt>
                <c:pt idx="546">
                  <c:v>2.1137749999999997E-2</c:v>
                </c:pt>
                <c:pt idx="547">
                  <c:v>2.1250584999999995E-2</c:v>
                </c:pt>
                <c:pt idx="548">
                  <c:v>2.1363419999999998E-2</c:v>
                </c:pt>
                <c:pt idx="549">
                  <c:v>2.1258059999999995E-2</c:v>
                </c:pt>
                <c:pt idx="550">
                  <c:v>2.1152699999999997E-2</c:v>
                </c:pt>
                <c:pt idx="551">
                  <c:v>2.1073589999999996E-2</c:v>
                </c:pt>
                <c:pt idx="552">
                  <c:v>2.0994479999999999E-2</c:v>
                </c:pt>
                <c:pt idx="553">
                  <c:v>2.1080334999999999E-2</c:v>
                </c:pt>
                <c:pt idx="554">
                  <c:v>2.1166189999999998E-2</c:v>
                </c:pt>
                <c:pt idx="555">
                  <c:v>2.1147414999999996E-2</c:v>
                </c:pt>
                <c:pt idx="556">
                  <c:v>2.1128639999999997E-2</c:v>
                </c:pt>
                <c:pt idx="557">
                  <c:v>2.1110594999999996E-2</c:v>
                </c:pt>
                <c:pt idx="558">
                  <c:v>2.1092549999999998E-2</c:v>
                </c:pt>
                <c:pt idx="559">
                  <c:v>2.0998124999999999E-2</c:v>
                </c:pt>
                <c:pt idx="560">
                  <c:v>2.0903699999999997E-2</c:v>
                </c:pt>
                <c:pt idx="561">
                  <c:v>2.1046244999999998E-2</c:v>
                </c:pt>
                <c:pt idx="562">
                  <c:v>2.1188790000000002E-2</c:v>
                </c:pt>
                <c:pt idx="563">
                  <c:v>2.1127725E-2</c:v>
                </c:pt>
                <c:pt idx="564">
                  <c:v>2.1066660000000001E-2</c:v>
                </c:pt>
                <c:pt idx="565">
                  <c:v>2.090844E-2</c:v>
                </c:pt>
                <c:pt idx="566">
                  <c:v>2.0750219999999996E-2</c:v>
                </c:pt>
                <c:pt idx="567">
                  <c:v>2.0839174999999998E-2</c:v>
                </c:pt>
                <c:pt idx="568">
                  <c:v>2.092813E-2</c:v>
                </c:pt>
                <c:pt idx="569">
                  <c:v>2.0762619999999996E-2</c:v>
                </c:pt>
                <c:pt idx="570">
                  <c:v>2.0597109999999995E-2</c:v>
                </c:pt>
                <c:pt idx="571">
                  <c:v>2.0669289999999996E-2</c:v>
                </c:pt>
                <c:pt idx="572">
                  <c:v>2.0741469999999998E-2</c:v>
                </c:pt>
                <c:pt idx="573">
                  <c:v>2.090206E-2</c:v>
                </c:pt>
                <c:pt idx="574">
                  <c:v>2.1062649999999999E-2</c:v>
                </c:pt>
                <c:pt idx="575">
                  <c:v>2.0817845000000001E-2</c:v>
                </c:pt>
                <c:pt idx="576">
                  <c:v>2.0573040000000001E-2</c:v>
                </c:pt>
                <c:pt idx="577">
                  <c:v>2.0466769999999999E-2</c:v>
                </c:pt>
                <c:pt idx="578">
                  <c:v>2.0360499999999997E-2</c:v>
                </c:pt>
                <c:pt idx="579">
                  <c:v>2.0295609999999999E-2</c:v>
                </c:pt>
                <c:pt idx="580">
                  <c:v>2.0230719999999997E-2</c:v>
                </c:pt>
                <c:pt idx="581">
                  <c:v>1.9927769999999997E-2</c:v>
                </c:pt>
                <c:pt idx="582">
                  <c:v>1.9624819999999994E-2</c:v>
                </c:pt>
                <c:pt idx="583">
                  <c:v>1.9498314999999995E-2</c:v>
                </c:pt>
                <c:pt idx="584">
                  <c:v>1.9371809999999996E-2</c:v>
                </c:pt>
                <c:pt idx="585">
                  <c:v>1.9396779999999999E-2</c:v>
                </c:pt>
                <c:pt idx="586">
                  <c:v>1.9421750000000002E-2</c:v>
                </c:pt>
                <c:pt idx="587">
                  <c:v>1.9414460000000001E-2</c:v>
                </c:pt>
                <c:pt idx="588">
                  <c:v>1.9407170000000001E-2</c:v>
                </c:pt>
                <c:pt idx="589">
                  <c:v>1.9212855000000001E-2</c:v>
                </c:pt>
                <c:pt idx="590">
                  <c:v>1.9018539999999997E-2</c:v>
                </c:pt>
                <c:pt idx="591">
                  <c:v>1.9011979999999998E-2</c:v>
                </c:pt>
                <c:pt idx="592">
                  <c:v>1.9005419999999999E-2</c:v>
                </c:pt>
                <c:pt idx="593">
                  <c:v>1.9138669999999997E-2</c:v>
                </c:pt>
                <c:pt idx="594">
                  <c:v>1.9271919999999998E-2</c:v>
                </c:pt>
                <c:pt idx="595">
                  <c:v>1.9226344999999999E-2</c:v>
                </c:pt>
                <c:pt idx="596">
                  <c:v>1.9180769999999996E-2</c:v>
                </c:pt>
                <c:pt idx="597">
                  <c:v>1.8981904999999997E-2</c:v>
                </c:pt>
                <c:pt idx="598">
                  <c:v>1.8783039999999997E-2</c:v>
                </c:pt>
                <c:pt idx="599">
                  <c:v>1.8632289999999996E-2</c:v>
                </c:pt>
                <c:pt idx="600">
                  <c:v>1.8481539999999998E-2</c:v>
                </c:pt>
                <c:pt idx="601">
                  <c:v>1.8331889999999997E-2</c:v>
                </c:pt>
                <c:pt idx="602">
                  <c:v>1.8182239999999999E-2</c:v>
                </c:pt>
                <c:pt idx="603">
                  <c:v>1.8155444999999999E-2</c:v>
                </c:pt>
                <c:pt idx="604">
                  <c:v>1.812865E-2</c:v>
                </c:pt>
                <c:pt idx="605">
                  <c:v>1.8176039999999997E-2</c:v>
                </c:pt>
                <c:pt idx="606">
                  <c:v>1.8223429999999999E-2</c:v>
                </c:pt>
                <c:pt idx="607">
                  <c:v>1.8114059999999998E-2</c:v>
                </c:pt>
                <c:pt idx="608">
                  <c:v>1.8004689999999997E-2</c:v>
                </c:pt>
                <c:pt idx="609">
                  <c:v>1.7962949999999998E-2</c:v>
                </c:pt>
                <c:pt idx="610">
                  <c:v>1.7921209999999996E-2</c:v>
                </c:pt>
                <c:pt idx="611">
                  <c:v>1.7872174999999997E-2</c:v>
                </c:pt>
                <c:pt idx="612">
                  <c:v>1.7823139999999998E-2</c:v>
                </c:pt>
                <c:pt idx="613">
                  <c:v>1.7671299999999997E-2</c:v>
                </c:pt>
                <c:pt idx="614">
                  <c:v>1.7519459999999997E-2</c:v>
                </c:pt>
                <c:pt idx="615">
                  <c:v>1.7581984999999998E-2</c:v>
                </c:pt>
                <c:pt idx="616">
                  <c:v>1.7644509999999999E-2</c:v>
                </c:pt>
                <c:pt idx="617">
                  <c:v>1.7771559999999999E-2</c:v>
                </c:pt>
                <c:pt idx="618">
                  <c:v>1.7898609999999999E-2</c:v>
                </c:pt>
                <c:pt idx="619">
                  <c:v>1.7799629999999997E-2</c:v>
                </c:pt>
                <c:pt idx="620">
                  <c:v>1.7700649999999995E-2</c:v>
                </c:pt>
                <c:pt idx="621">
                  <c:v>1.7580344999999997E-2</c:v>
                </c:pt>
                <c:pt idx="622">
                  <c:v>1.746004E-2</c:v>
                </c:pt>
                <c:pt idx="623">
                  <c:v>1.7485194999999999E-2</c:v>
                </c:pt>
                <c:pt idx="624">
                  <c:v>1.7510349999999997E-2</c:v>
                </c:pt>
                <c:pt idx="625">
                  <c:v>1.7455479999999999E-2</c:v>
                </c:pt>
                <c:pt idx="626">
                  <c:v>1.740061E-2</c:v>
                </c:pt>
                <c:pt idx="627">
                  <c:v>1.7368164999999998E-2</c:v>
                </c:pt>
                <c:pt idx="628">
                  <c:v>1.7335719999999999E-2</c:v>
                </c:pt>
                <c:pt idx="629">
                  <c:v>1.7396604999999999E-2</c:v>
                </c:pt>
                <c:pt idx="630">
                  <c:v>1.7457489999999999E-2</c:v>
                </c:pt>
                <c:pt idx="631">
                  <c:v>1.7318225E-2</c:v>
                </c:pt>
                <c:pt idx="632">
                  <c:v>1.7178959999999997E-2</c:v>
                </c:pt>
                <c:pt idx="633">
                  <c:v>1.7056099999999998E-2</c:v>
                </c:pt>
                <c:pt idx="634">
                  <c:v>1.6933239999999999E-2</c:v>
                </c:pt>
                <c:pt idx="635">
                  <c:v>1.7084534999999998E-2</c:v>
                </c:pt>
                <c:pt idx="636">
                  <c:v>1.7235829999999997E-2</c:v>
                </c:pt>
                <c:pt idx="637">
                  <c:v>1.7266454999999997E-2</c:v>
                </c:pt>
                <c:pt idx="638">
                  <c:v>1.7297079999999996E-2</c:v>
                </c:pt>
                <c:pt idx="639">
                  <c:v>1.7279579999999996E-2</c:v>
                </c:pt>
                <c:pt idx="640">
                  <c:v>1.7262079999999999E-2</c:v>
                </c:pt>
                <c:pt idx="641">
                  <c:v>1.7223434999999999E-2</c:v>
                </c:pt>
                <c:pt idx="642">
                  <c:v>1.7184789999999998E-2</c:v>
                </c:pt>
                <c:pt idx="643">
                  <c:v>1.6739295000000001E-2</c:v>
                </c:pt>
                <c:pt idx="644">
                  <c:v>1.6293800000000001E-2</c:v>
                </c:pt>
                <c:pt idx="645">
                  <c:v>1.583919E-2</c:v>
                </c:pt>
                <c:pt idx="646">
                  <c:v>1.5384579999999998E-2</c:v>
                </c:pt>
                <c:pt idx="647">
                  <c:v>1.5220159999999998E-2</c:v>
                </c:pt>
                <c:pt idx="648">
                  <c:v>1.5055739999999998E-2</c:v>
                </c:pt>
                <c:pt idx="649">
                  <c:v>1.5417384999999999E-2</c:v>
                </c:pt>
                <c:pt idx="650">
                  <c:v>1.5779029999999999E-2</c:v>
                </c:pt>
                <c:pt idx="651">
                  <c:v>1.6502144999999999E-2</c:v>
                </c:pt>
                <c:pt idx="652">
                  <c:v>1.7225259999999999E-2</c:v>
                </c:pt>
                <c:pt idx="653">
                  <c:v>1.7126279999999997E-2</c:v>
                </c:pt>
                <c:pt idx="654">
                  <c:v>1.7027299999999995E-2</c:v>
                </c:pt>
                <c:pt idx="655">
                  <c:v>1.6412829999999996E-2</c:v>
                </c:pt>
                <c:pt idx="656">
                  <c:v>1.5798360000000001E-2</c:v>
                </c:pt>
                <c:pt idx="657">
                  <c:v>1.6024205E-2</c:v>
                </c:pt>
                <c:pt idx="658">
                  <c:v>1.6250049999999995E-2</c:v>
                </c:pt>
                <c:pt idx="659">
                  <c:v>1.6526754999999997E-2</c:v>
                </c:pt>
                <c:pt idx="660">
                  <c:v>1.6803459999999999E-2</c:v>
                </c:pt>
                <c:pt idx="661">
                  <c:v>1.6548444999999998E-2</c:v>
                </c:pt>
                <c:pt idx="662">
                  <c:v>1.6293429999999998E-2</c:v>
                </c:pt>
                <c:pt idx="663">
                  <c:v>1.6046439999999995E-2</c:v>
                </c:pt>
                <c:pt idx="664">
                  <c:v>1.5799449999999996E-2</c:v>
                </c:pt>
                <c:pt idx="665">
                  <c:v>1.5975349999999999E-2</c:v>
                </c:pt>
                <c:pt idx="666">
                  <c:v>1.6151249999999999E-2</c:v>
                </c:pt>
                <c:pt idx="667">
                  <c:v>1.6449099999999998E-2</c:v>
                </c:pt>
                <c:pt idx="668">
                  <c:v>1.6746949999999997E-2</c:v>
                </c:pt>
                <c:pt idx="669">
                  <c:v>1.6788689999999995E-2</c:v>
                </c:pt>
                <c:pt idx="670">
                  <c:v>1.6830429999999997E-2</c:v>
                </c:pt>
                <c:pt idx="671">
                  <c:v>1.6995399999999997E-2</c:v>
                </c:pt>
                <c:pt idx="672">
                  <c:v>1.7160369999999998E-2</c:v>
                </c:pt>
                <c:pt idx="673">
                  <c:v>1.7161645E-2</c:v>
                </c:pt>
                <c:pt idx="674">
                  <c:v>1.7162920000000002E-2</c:v>
                </c:pt>
                <c:pt idx="675">
                  <c:v>1.701035E-2</c:v>
                </c:pt>
                <c:pt idx="676">
                  <c:v>1.6857779999999999E-2</c:v>
                </c:pt>
                <c:pt idx="677">
                  <c:v>1.6553004999999999E-2</c:v>
                </c:pt>
                <c:pt idx="678">
                  <c:v>1.6248229999999999E-2</c:v>
                </c:pt>
                <c:pt idx="679">
                  <c:v>1.498356E-2</c:v>
                </c:pt>
                <c:pt idx="680">
                  <c:v>1.3718889999999999E-2</c:v>
                </c:pt>
                <c:pt idx="681">
                  <c:v>1.2772664999999999E-2</c:v>
                </c:pt>
                <c:pt idx="682">
                  <c:v>1.1826439999999999E-2</c:v>
                </c:pt>
                <c:pt idx="683">
                  <c:v>1.2386224999999999E-2</c:v>
                </c:pt>
                <c:pt idx="684">
                  <c:v>1.2946009999999999E-2</c:v>
                </c:pt>
                <c:pt idx="685">
                  <c:v>1.4213599999999998E-2</c:v>
                </c:pt>
                <c:pt idx="686">
                  <c:v>1.5481189999999997E-2</c:v>
                </c:pt>
                <c:pt idx="687">
                  <c:v>1.6211954999999997E-2</c:v>
                </c:pt>
                <c:pt idx="688">
                  <c:v>1.6942719999999998E-2</c:v>
                </c:pt>
                <c:pt idx="689">
                  <c:v>1.6464229999999996E-2</c:v>
                </c:pt>
                <c:pt idx="690">
                  <c:v>1.5985739999999998E-2</c:v>
                </c:pt>
                <c:pt idx="691">
                  <c:v>1.5355229999999997E-2</c:v>
                </c:pt>
                <c:pt idx="692">
                  <c:v>1.4724719999999998E-2</c:v>
                </c:pt>
                <c:pt idx="693">
                  <c:v>1.5009079999999998E-2</c:v>
                </c:pt>
                <c:pt idx="694">
                  <c:v>1.5293439999999998E-2</c:v>
                </c:pt>
                <c:pt idx="695">
                  <c:v>1.5563034999999999E-2</c:v>
                </c:pt>
                <c:pt idx="696">
                  <c:v>1.583263E-2</c:v>
                </c:pt>
                <c:pt idx="697">
                  <c:v>1.5480274999999998E-2</c:v>
                </c:pt>
                <c:pt idx="698">
                  <c:v>1.5127919999999998E-2</c:v>
                </c:pt>
                <c:pt idx="699">
                  <c:v>1.4882389999999997E-2</c:v>
                </c:pt>
                <c:pt idx="700">
                  <c:v>1.4636859999999996E-2</c:v>
                </c:pt>
                <c:pt idx="701">
                  <c:v>1.4569779999999997E-2</c:v>
                </c:pt>
                <c:pt idx="702">
                  <c:v>1.4502699999999999E-2</c:v>
                </c:pt>
                <c:pt idx="703">
                  <c:v>1.4611704999999999E-2</c:v>
                </c:pt>
                <c:pt idx="704">
                  <c:v>1.4720709999999998E-2</c:v>
                </c:pt>
                <c:pt idx="705">
                  <c:v>1.4876739999999999E-2</c:v>
                </c:pt>
                <c:pt idx="706">
                  <c:v>1.5032769999999999E-2</c:v>
                </c:pt>
                <c:pt idx="707">
                  <c:v>1.4917389999999999E-2</c:v>
                </c:pt>
                <c:pt idx="708">
                  <c:v>1.4802009999999997E-2</c:v>
                </c:pt>
                <c:pt idx="709">
                  <c:v>1.4633579999999998E-2</c:v>
                </c:pt>
                <c:pt idx="710">
                  <c:v>1.446515E-2</c:v>
                </c:pt>
                <c:pt idx="711">
                  <c:v>1.4227089999999998E-2</c:v>
                </c:pt>
                <c:pt idx="712">
                  <c:v>1.3989029999999996E-2</c:v>
                </c:pt>
                <c:pt idx="713">
                  <c:v>1.4007074999999997E-2</c:v>
                </c:pt>
                <c:pt idx="714">
                  <c:v>1.4025119999999997E-2</c:v>
                </c:pt>
                <c:pt idx="715">
                  <c:v>1.4633759999999997E-2</c:v>
                </c:pt>
                <c:pt idx="716">
                  <c:v>1.5242399999999998E-2</c:v>
                </c:pt>
                <c:pt idx="717">
                  <c:v>1.5505064999999998E-2</c:v>
                </c:pt>
                <c:pt idx="718">
                  <c:v>1.5767729999999997E-2</c:v>
                </c:pt>
                <c:pt idx="719">
                  <c:v>1.5436524999999998E-2</c:v>
                </c:pt>
                <c:pt idx="720">
                  <c:v>1.5105319999999998E-2</c:v>
                </c:pt>
                <c:pt idx="721">
                  <c:v>1.4800364999999999E-2</c:v>
                </c:pt>
                <c:pt idx="722">
                  <c:v>1.4495409999999999E-2</c:v>
                </c:pt>
                <c:pt idx="723">
                  <c:v>1.4401714999999999E-2</c:v>
                </c:pt>
                <c:pt idx="724">
                  <c:v>1.4308019999999999E-2</c:v>
                </c:pt>
                <c:pt idx="725">
                  <c:v>1.4290339999999999E-2</c:v>
                </c:pt>
                <c:pt idx="726">
                  <c:v>1.4272659999999998E-2</c:v>
                </c:pt>
                <c:pt idx="727">
                  <c:v>1.423201E-2</c:v>
                </c:pt>
                <c:pt idx="728">
                  <c:v>1.419136E-2</c:v>
                </c:pt>
                <c:pt idx="729">
                  <c:v>1.4036054999999999E-2</c:v>
                </c:pt>
                <c:pt idx="730">
                  <c:v>1.3880749999999999E-2</c:v>
                </c:pt>
                <c:pt idx="731">
                  <c:v>1.3829709999999999E-2</c:v>
                </c:pt>
                <c:pt idx="732">
                  <c:v>1.377867E-2</c:v>
                </c:pt>
                <c:pt idx="733">
                  <c:v>1.3756434999999999E-2</c:v>
                </c:pt>
                <c:pt idx="734">
                  <c:v>1.3734199999999998E-2</c:v>
                </c:pt>
                <c:pt idx="735">
                  <c:v>1.3649619999999998E-2</c:v>
                </c:pt>
                <c:pt idx="736">
                  <c:v>1.3565039999999997E-2</c:v>
                </c:pt>
                <c:pt idx="737">
                  <c:v>1.3588554999999999E-2</c:v>
                </c:pt>
                <c:pt idx="738">
                  <c:v>1.3612069999999999E-2</c:v>
                </c:pt>
                <c:pt idx="739">
                  <c:v>1.3595665E-2</c:v>
                </c:pt>
                <c:pt idx="740">
                  <c:v>1.3579259999999999E-2</c:v>
                </c:pt>
                <c:pt idx="741">
                  <c:v>1.3501424999999997E-2</c:v>
                </c:pt>
                <c:pt idx="742">
                  <c:v>1.3423589999999997E-2</c:v>
                </c:pt>
                <c:pt idx="743">
                  <c:v>1.3502884999999999E-2</c:v>
                </c:pt>
                <c:pt idx="744">
                  <c:v>1.3582179999999999E-2</c:v>
                </c:pt>
                <c:pt idx="745">
                  <c:v>1.3676779999999999E-2</c:v>
                </c:pt>
                <c:pt idx="746">
                  <c:v>1.377138E-2</c:v>
                </c:pt>
                <c:pt idx="747">
                  <c:v>1.3721799999999998E-2</c:v>
                </c:pt>
                <c:pt idx="748">
                  <c:v>1.3672219999999995E-2</c:v>
                </c:pt>
                <c:pt idx="749">
                  <c:v>1.3628474999999998E-2</c:v>
                </c:pt>
                <c:pt idx="750">
                  <c:v>1.3584729999999998E-2</c:v>
                </c:pt>
                <c:pt idx="751">
                  <c:v>1.3541344999999998E-2</c:v>
                </c:pt>
                <c:pt idx="752">
                  <c:v>1.3497959999999998E-2</c:v>
                </c:pt>
                <c:pt idx="753">
                  <c:v>1.3410829999999999E-2</c:v>
                </c:pt>
                <c:pt idx="754">
                  <c:v>1.3323699999999999E-2</c:v>
                </c:pt>
                <c:pt idx="755">
                  <c:v>1.3324244999999998E-2</c:v>
                </c:pt>
                <c:pt idx="756">
                  <c:v>1.332479E-2</c:v>
                </c:pt>
                <c:pt idx="757">
                  <c:v>1.3352679999999999E-2</c:v>
                </c:pt>
                <c:pt idx="758">
                  <c:v>1.3380569999999996E-2</c:v>
                </c:pt>
                <c:pt idx="759">
                  <c:v>1.3283959999999997E-2</c:v>
                </c:pt>
                <c:pt idx="760">
                  <c:v>1.3187349999999997E-2</c:v>
                </c:pt>
                <c:pt idx="761">
                  <c:v>1.3042799999999997E-2</c:v>
                </c:pt>
                <c:pt idx="762">
                  <c:v>1.2898249999999998E-2</c:v>
                </c:pt>
                <c:pt idx="763">
                  <c:v>1.2905179999999999E-2</c:v>
                </c:pt>
                <c:pt idx="764">
                  <c:v>1.2912109999999997E-2</c:v>
                </c:pt>
                <c:pt idx="765">
                  <c:v>1.2870914999999997E-2</c:v>
                </c:pt>
                <c:pt idx="766">
                  <c:v>1.2829719999999998E-2</c:v>
                </c:pt>
                <c:pt idx="767">
                  <c:v>1.2713784999999998E-2</c:v>
                </c:pt>
                <c:pt idx="768">
                  <c:v>1.2597849999999997E-2</c:v>
                </c:pt>
                <c:pt idx="769">
                  <c:v>1.2594754999999997E-2</c:v>
                </c:pt>
                <c:pt idx="770">
                  <c:v>1.2591659999999998E-2</c:v>
                </c:pt>
                <c:pt idx="771">
                  <c:v>1.2587829999999998E-2</c:v>
                </c:pt>
                <c:pt idx="772">
                  <c:v>1.2583999999999998E-2</c:v>
                </c:pt>
                <c:pt idx="773">
                  <c:v>1.2522569999999997E-2</c:v>
                </c:pt>
                <c:pt idx="774">
                  <c:v>1.2461139999999997E-2</c:v>
                </c:pt>
                <c:pt idx="775">
                  <c:v>1.2504889999999998E-2</c:v>
                </c:pt>
                <c:pt idx="776">
                  <c:v>1.2548639999999998E-2</c:v>
                </c:pt>
                <c:pt idx="777">
                  <c:v>1.2503614999999999E-2</c:v>
                </c:pt>
                <c:pt idx="778">
                  <c:v>1.2458589999999999E-2</c:v>
                </c:pt>
                <c:pt idx="779">
                  <c:v>1.2325524999999999E-2</c:v>
                </c:pt>
                <c:pt idx="780">
                  <c:v>1.2192459999999999E-2</c:v>
                </c:pt>
                <c:pt idx="781">
                  <c:v>1.2194645E-2</c:v>
                </c:pt>
                <c:pt idx="782">
                  <c:v>1.2196830000000001E-2</c:v>
                </c:pt>
                <c:pt idx="783">
                  <c:v>1.2096029999999999E-2</c:v>
                </c:pt>
                <c:pt idx="784">
                  <c:v>1.1995229999999997E-2</c:v>
                </c:pt>
                <c:pt idx="785">
                  <c:v>1.1853779999999998E-2</c:v>
                </c:pt>
                <c:pt idx="786">
                  <c:v>1.1712329999999996E-2</c:v>
                </c:pt>
                <c:pt idx="787">
                  <c:v>1.1736024999999997E-2</c:v>
                </c:pt>
                <c:pt idx="788">
                  <c:v>1.1759719999999998E-2</c:v>
                </c:pt>
                <c:pt idx="789">
                  <c:v>1.1772479999999998E-2</c:v>
                </c:pt>
                <c:pt idx="790">
                  <c:v>1.1785239999999997E-2</c:v>
                </c:pt>
                <c:pt idx="791">
                  <c:v>1.1762639999999998E-2</c:v>
                </c:pt>
                <c:pt idx="792">
                  <c:v>1.1740039999999998E-2</c:v>
                </c:pt>
                <c:pt idx="793">
                  <c:v>1.1753159999999999E-2</c:v>
                </c:pt>
                <c:pt idx="794">
                  <c:v>1.176628E-2</c:v>
                </c:pt>
                <c:pt idx="795">
                  <c:v>1.1829349999999999E-2</c:v>
                </c:pt>
                <c:pt idx="796">
                  <c:v>1.1892419999999996E-2</c:v>
                </c:pt>
                <c:pt idx="797">
                  <c:v>1.1954944999999998E-2</c:v>
                </c:pt>
                <c:pt idx="798">
                  <c:v>1.2017470000000001E-2</c:v>
                </c:pt>
                <c:pt idx="799">
                  <c:v>1.2059574999999999E-2</c:v>
                </c:pt>
                <c:pt idx="800">
                  <c:v>1.2101679999999998E-2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FE-4C71-A014-FF2ADB0F709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Spectra!$G$3:$G$803</c:f>
              <c:numCache>
                <c:formatCode>0.00E+00</c:formatCode>
                <c:ptCount val="801"/>
                <c:pt idx="0">
                  <c:v>1.8621419999999996E-3</c:v>
                </c:pt>
                <c:pt idx="1">
                  <c:v>1.695446E-3</c:v>
                </c:pt>
                <c:pt idx="2">
                  <c:v>1.3300749999999998E-3</c:v>
                </c:pt>
                <c:pt idx="3">
                  <c:v>1.3734049999999999E-3</c:v>
                </c:pt>
                <c:pt idx="4">
                  <c:v>1.6861689999999997E-3</c:v>
                </c:pt>
                <c:pt idx="5">
                  <c:v>1.9005959999999996E-3</c:v>
                </c:pt>
                <c:pt idx="6">
                  <c:v>2.669355E-3</c:v>
                </c:pt>
                <c:pt idx="7">
                  <c:v>3.8090509999999999E-3</c:v>
                </c:pt>
                <c:pt idx="8">
                  <c:v>4.3700399999999995E-3</c:v>
                </c:pt>
                <c:pt idx="9">
                  <c:v>4.1754039999999997E-3</c:v>
                </c:pt>
                <c:pt idx="10">
                  <c:v>2.2076849999999992E-3</c:v>
                </c:pt>
                <c:pt idx="11">
                  <c:v>2.513501E-3</c:v>
                </c:pt>
                <c:pt idx="12">
                  <c:v>3.2667979999999996E-3</c:v>
                </c:pt>
                <c:pt idx="13">
                  <c:v>2.5203759999999995E-3</c:v>
                </c:pt>
                <c:pt idx="14">
                  <c:v>7.1247799999999998E-3</c:v>
                </c:pt>
                <c:pt idx="15">
                  <c:v>5.7634179999999993E-3</c:v>
                </c:pt>
                <c:pt idx="16">
                  <c:v>7.2062729999999983E-3</c:v>
                </c:pt>
                <c:pt idx="17">
                  <c:v>6.756607999999999E-3</c:v>
                </c:pt>
                <c:pt idx="18">
                  <c:v>6.6678399999999987E-3</c:v>
                </c:pt>
                <c:pt idx="19">
                  <c:v>6.2618319999999993E-3</c:v>
                </c:pt>
                <c:pt idx="20">
                  <c:v>7.4976820000000003E-3</c:v>
                </c:pt>
                <c:pt idx="21">
                  <c:v>6.9912639999999996E-3</c:v>
                </c:pt>
                <c:pt idx="22">
                  <c:v>4.2772689999999993E-3</c:v>
                </c:pt>
                <c:pt idx="23">
                  <c:v>7.1087729999999997E-3</c:v>
                </c:pt>
                <c:pt idx="24">
                  <c:v>3.7723059999999991E-3</c:v>
                </c:pt>
                <c:pt idx="25">
                  <c:v>3.9633050000000003E-3</c:v>
                </c:pt>
                <c:pt idx="26">
                  <c:v>6.684939E-3</c:v>
                </c:pt>
                <c:pt idx="27">
                  <c:v>6.6052649999999999E-3</c:v>
                </c:pt>
                <c:pt idx="28">
                  <c:v>4.6825489999999994E-3</c:v>
                </c:pt>
                <c:pt idx="29">
                  <c:v>3.1413209999999994E-3</c:v>
                </c:pt>
                <c:pt idx="30">
                  <c:v>2.1232459999999996E-3</c:v>
                </c:pt>
                <c:pt idx="31">
                  <c:v>4.4078759999999989E-3</c:v>
                </c:pt>
                <c:pt idx="32">
                  <c:v>7.3001349999999993E-3</c:v>
                </c:pt>
                <c:pt idx="33">
                  <c:v>8.7167959999999989E-3</c:v>
                </c:pt>
                <c:pt idx="34">
                  <c:v>8.5599959999999985E-3</c:v>
                </c:pt>
                <c:pt idx="35">
                  <c:v>2.9373709999999998E-3</c:v>
                </c:pt>
                <c:pt idx="36">
                  <c:v>8.0219259999999987E-3</c:v>
                </c:pt>
                <c:pt idx="37">
                  <c:v>9.3276259999999986E-3</c:v>
                </c:pt>
                <c:pt idx="38">
                  <c:v>5.9438649999999996E-3</c:v>
                </c:pt>
                <c:pt idx="39">
                  <c:v>1.0516179999999997E-2</c:v>
                </c:pt>
                <c:pt idx="40">
                  <c:v>1.5387179999999997E-2</c:v>
                </c:pt>
                <c:pt idx="41">
                  <c:v>1.5075759999999997E-2</c:v>
                </c:pt>
                <c:pt idx="42">
                  <c:v>1.4439469999999999E-2</c:v>
                </c:pt>
                <c:pt idx="43">
                  <c:v>1.471632E-2</c:v>
                </c:pt>
                <c:pt idx="44">
                  <c:v>1.2760499999999998E-2</c:v>
                </c:pt>
                <c:pt idx="45">
                  <c:v>1.289656E-2</c:v>
                </c:pt>
                <c:pt idx="46">
                  <c:v>1.5542889999999998E-2</c:v>
                </c:pt>
                <c:pt idx="47">
                  <c:v>1.0767939999999997E-2</c:v>
                </c:pt>
                <c:pt idx="48">
                  <c:v>1.3988349999999997E-2</c:v>
                </c:pt>
                <c:pt idx="49">
                  <c:v>1.4723959999999999E-2</c:v>
                </c:pt>
                <c:pt idx="50">
                  <c:v>9.0263949999999996E-3</c:v>
                </c:pt>
                <c:pt idx="51">
                  <c:v>1.199251E-2</c:v>
                </c:pt>
                <c:pt idx="52">
                  <c:v>7.8913199999999985E-3</c:v>
                </c:pt>
                <c:pt idx="53">
                  <c:v>1.5826659999999999E-2</c:v>
                </c:pt>
                <c:pt idx="54">
                  <c:v>1.3577250000000001E-2</c:v>
                </c:pt>
                <c:pt idx="55">
                  <c:v>1.6321800000000001E-2</c:v>
                </c:pt>
                <c:pt idx="56">
                  <c:v>1.2712119999999997E-2</c:v>
                </c:pt>
                <c:pt idx="57">
                  <c:v>1.5625839999999998E-2</c:v>
                </c:pt>
                <c:pt idx="58">
                  <c:v>1.4482399999999998E-2</c:v>
                </c:pt>
                <c:pt idx="59">
                  <c:v>1.2307199999999999E-2</c:v>
                </c:pt>
                <c:pt idx="60">
                  <c:v>1.0979669999999999E-2</c:v>
                </c:pt>
                <c:pt idx="61">
                  <c:v>1.5507239999999997E-2</c:v>
                </c:pt>
                <c:pt idx="62">
                  <c:v>1.5453399999999997E-2</c:v>
                </c:pt>
                <c:pt idx="63">
                  <c:v>1.5672039999999998E-2</c:v>
                </c:pt>
                <c:pt idx="64">
                  <c:v>1.6004929999999997E-2</c:v>
                </c:pt>
                <c:pt idx="65">
                  <c:v>1.6183919999999997E-2</c:v>
                </c:pt>
                <c:pt idx="66">
                  <c:v>1.4357969999999998E-2</c:v>
                </c:pt>
                <c:pt idx="67">
                  <c:v>1.6695789999999999E-2</c:v>
                </c:pt>
                <c:pt idx="68">
                  <c:v>1.6771099999999997E-2</c:v>
                </c:pt>
                <c:pt idx="69">
                  <c:v>1.6445129999999999E-2</c:v>
                </c:pt>
                <c:pt idx="70">
                  <c:v>1.6957369999999999E-2</c:v>
                </c:pt>
                <c:pt idx="71">
                  <c:v>1.6442949999999998E-2</c:v>
                </c:pt>
                <c:pt idx="72">
                  <c:v>1.592853E-2</c:v>
                </c:pt>
                <c:pt idx="73">
                  <c:v>1.7680979999999995E-2</c:v>
                </c:pt>
                <c:pt idx="74">
                  <c:v>1.9433069999999997E-2</c:v>
                </c:pt>
                <c:pt idx="75">
                  <c:v>1.9738484999999997E-2</c:v>
                </c:pt>
                <c:pt idx="76">
                  <c:v>2.0043899999999996E-2</c:v>
                </c:pt>
                <c:pt idx="77">
                  <c:v>2.1750879999999997E-2</c:v>
                </c:pt>
                <c:pt idx="78">
                  <c:v>1.9364309999999999E-2</c:v>
                </c:pt>
                <c:pt idx="79">
                  <c:v>2.049902E-2</c:v>
                </c:pt>
                <c:pt idx="80">
                  <c:v>2.1772339999999998E-2</c:v>
                </c:pt>
                <c:pt idx="81">
                  <c:v>2.0956329999999995E-2</c:v>
                </c:pt>
                <c:pt idx="82">
                  <c:v>2.0840269999999998E-2</c:v>
                </c:pt>
                <c:pt idx="83">
                  <c:v>2.0029349999999998E-2</c:v>
                </c:pt>
                <c:pt idx="84">
                  <c:v>1.9731389999999998E-2</c:v>
                </c:pt>
                <c:pt idx="85">
                  <c:v>2.079261E-2</c:v>
                </c:pt>
                <c:pt idx="86">
                  <c:v>1.9624799999999998E-2</c:v>
                </c:pt>
                <c:pt idx="87">
                  <c:v>1.8829149999999996E-2</c:v>
                </c:pt>
                <c:pt idx="88">
                  <c:v>1.7732999999999995E-2</c:v>
                </c:pt>
                <c:pt idx="89">
                  <c:v>1.9710290000000002E-2</c:v>
                </c:pt>
                <c:pt idx="90">
                  <c:v>2.1138959999999995E-2</c:v>
                </c:pt>
                <c:pt idx="91">
                  <c:v>2.1252829999999997E-2</c:v>
                </c:pt>
                <c:pt idx="92">
                  <c:v>2.0421529999999997E-2</c:v>
                </c:pt>
                <c:pt idx="93">
                  <c:v>2.1426729999999998E-2</c:v>
                </c:pt>
                <c:pt idx="94">
                  <c:v>1.9457809999999999E-2</c:v>
                </c:pt>
                <c:pt idx="95">
                  <c:v>1.8947389999999998E-2</c:v>
                </c:pt>
                <c:pt idx="96">
                  <c:v>2.0255639999999995E-2</c:v>
                </c:pt>
                <c:pt idx="97">
                  <c:v>1.9434529999999998E-2</c:v>
                </c:pt>
                <c:pt idx="98">
                  <c:v>1.9085999999999992E-2</c:v>
                </c:pt>
                <c:pt idx="99">
                  <c:v>1.9122019999999993E-2</c:v>
                </c:pt>
                <c:pt idx="100">
                  <c:v>2.0605259999999997E-2</c:v>
                </c:pt>
                <c:pt idx="101">
                  <c:v>2.2107409999999997E-2</c:v>
                </c:pt>
                <c:pt idx="102">
                  <c:v>2.167084E-2</c:v>
                </c:pt>
                <c:pt idx="103">
                  <c:v>2.1751609999999998E-2</c:v>
                </c:pt>
                <c:pt idx="104">
                  <c:v>2.3282499999999998E-2</c:v>
                </c:pt>
                <c:pt idx="105">
                  <c:v>2.3921709999999999E-2</c:v>
                </c:pt>
                <c:pt idx="106">
                  <c:v>2.3448039999999996E-2</c:v>
                </c:pt>
                <c:pt idx="107">
                  <c:v>2.0350589999999998E-2</c:v>
                </c:pt>
                <c:pt idx="108">
                  <c:v>1.8473349999999996E-2</c:v>
                </c:pt>
                <c:pt idx="109">
                  <c:v>1.9037979999999999E-2</c:v>
                </c:pt>
                <c:pt idx="110">
                  <c:v>2.2708419999999997E-2</c:v>
                </c:pt>
                <c:pt idx="111">
                  <c:v>2.0891209999999997E-2</c:v>
                </c:pt>
                <c:pt idx="112">
                  <c:v>2.0885749999999998E-2</c:v>
                </c:pt>
                <c:pt idx="113">
                  <c:v>2.1213899999999997E-2</c:v>
                </c:pt>
                <c:pt idx="114">
                  <c:v>2.1604999999999999E-2</c:v>
                </c:pt>
                <c:pt idx="115">
                  <c:v>2.3050759999999997E-2</c:v>
                </c:pt>
                <c:pt idx="116">
                  <c:v>2.4842139999999999E-2</c:v>
                </c:pt>
                <c:pt idx="117">
                  <c:v>2.5418409999999995E-2</c:v>
                </c:pt>
                <c:pt idx="118">
                  <c:v>2.3596109999999997E-2</c:v>
                </c:pt>
                <c:pt idx="119">
                  <c:v>2.4082879999999997E-2</c:v>
                </c:pt>
                <c:pt idx="120">
                  <c:v>2.4388109999999994E-2</c:v>
                </c:pt>
                <c:pt idx="121">
                  <c:v>2.4929449999999995E-2</c:v>
                </c:pt>
                <c:pt idx="122">
                  <c:v>2.3242489999999998E-2</c:v>
                </c:pt>
                <c:pt idx="123">
                  <c:v>2.0115209999999994E-2</c:v>
                </c:pt>
                <c:pt idx="124">
                  <c:v>2.0520489999999995E-2</c:v>
                </c:pt>
                <c:pt idx="125">
                  <c:v>2.165665E-2</c:v>
                </c:pt>
                <c:pt idx="126">
                  <c:v>2.2851759999999999E-2</c:v>
                </c:pt>
                <c:pt idx="127">
                  <c:v>2.4437229999999997E-2</c:v>
                </c:pt>
                <c:pt idx="128">
                  <c:v>2.8141859999999998E-2</c:v>
                </c:pt>
                <c:pt idx="129">
                  <c:v>2.6190409999999994E-2</c:v>
                </c:pt>
                <c:pt idx="130">
                  <c:v>2.4380839999999997E-2</c:v>
                </c:pt>
                <c:pt idx="131">
                  <c:v>2.6257349999999999E-2</c:v>
                </c:pt>
                <c:pt idx="132">
                  <c:v>2.2426829999999998E-2</c:v>
                </c:pt>
                <c:pt idx="133">
                  <c:v>1.7665699999999996E-2</c:v>
                </c:pt>
                <c:pt idx="134">
                  <c:v>1.8060069999999998E-2</c:v>
                </c:pt>
                <c:pt idx="135">
                  <c:v>2.2673859999999994E-2</c:v>
                </c:pt>
                <c:pt idx="136">
                  <c:v>2.4006109999999997E-2</c:v>
                </c:pt>
                <c:pt idx="137">
                  <c:v>2.3742359999999994E-2</c:v>
                </c:pt>
                <c:pt idx="138">
                  <c:v>2.3480779999999993E-2</c:v>
                </c:pt>
                <c:pt idx="139">
                  <c:v>2.2807009999999999E-2</c:v>
                </c:pt>
                <c:pt idx="140">
                  <c:v>2.4921809999999996E-2</c:v>
                </c:pt>
                <c:pt idx="141">
                  <c:v>2.7412429999999995E-2</c:v>
                </c:pt>
                <c:pt idx="142">
                  <c:v>2.6762669999999999E-2</c:v>
                </c:pt>
                <c:pt idx="143">
                  <c:v>1.6578649999999997E-2</c:v>
                </c:pt>
                <c:pt idx="144">
                  <c:v>1.6345809999999999E-2</c:v>
                </c:pt>
                <c:pt idx="145">
                  <c:v>2.5432229999999997E-2</c:v>
                </c:pt>
                <c:pt idx="146">
                  <c:v>2.3835490000000001E-2</c:v>
                </c:pt>
                <c:pt idx="147">
                  <c:v>1.7938919999999997E-2</c:v>
                </c:pt>
                <c:pt idx="148">
                  <c:v>2.5572659999999997E-2</c:v>
                </c:pt>
                <c:pt idx="149">
                  <c:v>3.3469079999999998E-2</c:v>
                </c:pt>
                <c:pt idx="150">
                  <c:v>3.5706489999999994E-2</c:v>
                </c:pt>
                <c:pt idx="151">
                  <c:v>3.6117579999999996E-2</c:v>
                </c:pt>
                <c:pt idx="152">
                  <c:v>3.6853569999999995E-2</c:v>
                </c:pt>
                <c:pt idx="153">
                  <c:v>3.6609820000000001E-2</c:v>
                </c:pt>
                <c:pt idx="154">
                  <c:v>3.4833709999999997E-2</c:v>
                </c:pt>
                <c:pt idx="155">
                  <c:v>3.6227459999999996E-2</c:v>
                </c:pt>
                <c:pt idx="156">
                  <c:v>3.4959589999999999E-2</c:v>
                </c:pt>
                <c:pt idx="157">
                  <c:v>3.5766509999999994E-2</c:v>
                </c:pt>
                <c:pt idx="158">
                  <c:v>3.7446569999999992E-2</c:v>
                </c:pt>
                <c:pt idx="159">
                  <c:v>3.8388829999999985E-2</c:v>
                </c:pt>
                <c:pt idx="160">
                  <c:v>3.5296839999999996E-2</c:v>
                </c:pt>
                <c:pt idx="161">
                  <c:v>3.6653469999999994E-2</c:v>
                </c:pt>
                <c:pt idx="162">
                  <c:v>3.9221949999999992E-2</c:v>
                </c:pt>
                <c:pt idx="163">
                  <c:v>3.8075959999999999E-2</c:v>
                </c:pt>
                <c:pt idx="164">
                  <c:v>3.7948629999999997E-2</c:v>
                </c:pt>
                <c:pt idx="165">
                  <c:v>3.8305149999999996E-2</c:v>
                </c:pt>
                <c:pt idx="166">
                  <c:v>3.8879969999999993E-2</c:v>
                </c:pt>
                <c:pt idx="167">
                  <c:v>3.7817659999999996E-2</c:v>
                </c:pt>
                <c:pt idx="168">
                  <c:v>3.6280569999999991E-2</c:v>
                </c:pt>
                <c:pt idx="169">
                  <c:v>3.7526609999999995E-2</c:v>
                </c:pt>
                <c:pt idx="170">
                  <c:v>3.774124999999999E-2</c:v>
                </c:pt>
                <c:pt idx="171">
                  <c:v>3.8010469999999991E-2</c:v>
                </c:pt>
                <c:pt idx="172">
                  <c:v>3.6526139999999999E-2</c:v>
                </c:pt>
                <c:pt idx="173">
                  <c:v>3.5212439999999991E-2</c:v>
                </c:pt>
                <c:pt idx="174">
                  <c:v>3.7399269999999998E-2</c:v>
                </c:pt>
                <c:pt idx="175">
                  <c:v>3.7060940000000001E-2</c:v>
                </c:pt>
                <c:pt idx="176">
                  <c:v>3.7057299999999994E-2</c:v>
                </c:pt>
                <c:pt idx="177">
                  <c:v>3.5879289999999994E-2</c:v>
                </c:pt>
                <c:pt idx="178">
                  <c:v>3.4647079999999997E-2</c:v>
                </c:pt>
                <c:pt idx="179">
                  <c:v>3.3557119999999996E-2</c:v>
                </c:pt>
                <c:pt idx="180">
                  <c:v>2.8918589999999994E-2</c:v>
                </c:pt>
                <c:pt idx="181">
                  <c:v>2.9888129999999992E-2</c:v>
                </c:pt>
                <c:pt idx="182">
                  <c:v>3.5975339999999995E-2</c:v>
                </c:pt>
                <c:pt idx="183">
                  <c:v>3.747202999999999E-2</c:v>
                </c:pt>
                <c:pt idx="184">
                  <c:v>3.5901849999999992E-2</c:v>
                </c:pt>
                <c:pt idx="185">
                  <c:v>3.6984539999999989E-2</c:v>
                </c:pt>
                <c:pt idx="186">
                  <c:v>4.1088269999999996E-2</c:v>
                </c:pt>
                <c:pt idx="187">
                  <c:v>4.0378849999999994E-2</c:v>
                </c:pt>
                <c:pt idx="188">
                  <c:v>3.7519329999999997E-2</c:v>
                </c:pt>
                <c:pt idx="189">
                  <c:v>3.6409719999999993E-2</c:v>
                </c:pt>
                <c:pt idx="190">
                  <c:v>3.7417459999999993E-2</c:v>
                </c:pt>
                <c:pt idx="191">
                  <c:v>3.8556179999999995E-2</c:v>
                </c:pt>
                <c:pt idx="192">
                  <c:v>4.0455249999999998E-2</c:v>
                </c:pt>
                <c:pt idx="193">
                  <c:v>4.0131460000000001E-2</c:v>
                </c:pt>
                <c:pt idx="194">
                  <c:v>4.0582579999999993E-2</c:v>
                </c:pt>
                <c:pt idx="195">
                  <c:v>3.954937E-2</c:v>
                </c:pt>
                <c:pt idx="196">
                  <c:v>3.8290599999999994E-2</c:v>
                </c:pt>
                <c:pt idx="197">
                  <c:v>4.045888999999999E-2</c:v>
                </c:pt>
                <c:pt idx="198">
                  <c:v>4.1339299999999995E-2</c:v>
                </c:pt>
                <c:pt idx="199">
                  <c:v>4.0869989999999988E-2</c:v>
                </c:pt>
                <c:pt idx="200">
                  <c:v>4.2605339999999985E-2</c:v>
                </c:pt>
                <c:pt idx="201">
                  <c:v>4.3405709999999993E-2</c:v>
                </c:pt>
                <c:pt idx="202">
                  <c:v>4.2245179999999986E-2</c:v>
                </c:pt>
                <c:pt idx="203">
                  <c:v>3.9593029999999987E-2</c:v>
                </c:pt>
                <c:pt idx="204">
                  <c:v>4.0786309999999999E-2</c:v>
                </c:pt>
                <c:pt idx="205">
                  <c:v>4.0618959999999996E-2</c:v>
                </c:pt>
                <c:pt idx="206">
                  <c:v>4.136476E-2</c:v>
                </c:pt>
                <c:pt idx="207">
                  <c:v>4.1724929999999993E-2</c:v>
                </c:pt>
                <c:pt idx="208">
                  <c:v>4.125562E-2</c:v>
                </c:pt>
                <c:pt idx="209">
                  <c:v>4.0564389999999999E-2</c:v>
                </c:pt>
                <c:pt idx="210">
                  <c:v>4.0673529999999999E-2</c:v>
                </c:pt>
                <c:pt idx="211">
                  <c:v>4.1597599999999992E-2</c:v>
                </c:pt>
                <c:pt idx="212">
                  <c:v>4.1965039999999995E-2</c:v>
                </c:pt>
                <c:pt idx="213">
                  <c:v>4.1681269999999986E-2</c:v>
                </c:pt>
                <c:pt idx="214">
                  <c:v>4.0568029999999991E-2</c:v>
                </c:pt>
                <c:pt idx="215">
                  <c:v>3.9945919999999989E-2</c:v>
                </c:pt>
                <c:pt idx="216">
                  <c:v>4.0120539999999989E-2</c:v>
                </c:pt>
                <c:pt idx="217">
                  <c:v>4.0105989999999994E-2</c:v>
                </c:pt>
                <c:pt idx="218">
                  <c:v>4.0284259999999995E-2</c:v>
                </c:pt>
                <c:pt idx="219">
                  <c:v>4.0775399999999996E-2</c:v>
                </c:pt>
                <c:pt idx="220">
                  <c:v>3.9603939999999997E-2</c:v>
                </c:pt>
                <c:pt idx="221">
                  <c:v>4.0120539999999989E-2</c:v>
                </c:pt>
                <c:pt idx="222">
                  <c:v>4.1346569999999992E-2</c:v>
                </c:pt>
                <c:pt idx="223">
                  <c:v>4.2030529999999997E-2</c:v>
                </c:pt>
                <c:pt idx="224">
                  <c:v>4.2019609999999999E-2</c:v>
                </c:pt>
                <c:pt idx="225">
                  <c:v>4.2692649999999999E-2</c:v>
                </c:pt>
                <c:pt idx="226">
                  <c:v>4.1099189999999994E-2</c:v>
                </c:pt>
                <c:pt idx="227">
                  <c:v>4.2234259999999996E-2</c:v>
                </c:pt>
                <c:pt idx="228">
                  <c:v>4.3063739999999989E-2</c:v>
                </c:pt>
                <c:pt idx="229">
                  <c:v>4.3394799999999997E-2</c:v>
                </c:pt>
                <c:pt idx="230">
                  <c:v>4.337296999999999E-2</c:v>
                </c:pt>
                <c:pt idx="231">
                  <c:v>4.3282019999999997E-2</c:v>
                </c:pt>
                <c:pt idx="232">
                  <c:v>4.3671289999999995E-2</c:v>
                </c:pt>
                <c:pt idx="233">
                  <c:v>4.3587619999999994E-2</c:v>
                </c:pt>
                <c:pt idx="234">
                  <c:v>4.2412529999999997E-2</c:v>
                </c:pt>
                <c:pt idx="235">
                  <c:v>4.0702639999999998E-2</c:v>
                </c:pt>
                <c:pt idx="236">
                  <c:v>3.659163E-2</c:v>
                </c:pt>
                <c:pt idx="237">
                  <c:v>3.7137339999999998E-2</c:v>
                </c:pt>
                <c:pt idx="238">
                  <c:v>3.9629409999999997E-2</c:v>
                </c:pt>
                <c:pt idx="239">
                  <c:v>4.0447969999999993E-2</c:v>
                </c:pt>
                <c:pt idx="240">
                  <c:v>4.1441159999999998E-2</c:v>
                </c:pt>
                <c:pt idx="241">
                  <c:v>4.0593489999999996E-2</c:v>
                </c:pt>
                <c:pt idx="242">
                  <c:v>3.9120079999999995E-2</c:v>
                </c:pt>
                <c:pt idx="243">
                  <c:v>3.9396569999999999E-2</c:v>
                </c:pt>
                <c:pt idx="244">
                  <c:v>3.9920449999999989E-2</c:v>
                </c:pt>
                <c:pt idx="245">
                  <c:v>4.0204219999999999E-2</c:v>
                </c:pt>
                <c:pt idx="246">
                  <c:v>4.0327910000000002E-2</c:v>
                </c:pt>
                <c:pt idx="247">
                  <c:v>4.0058699999999996E-2</c:v>
                </c:pt>
                <c:pt idx="248">
                  <c:v>3.9196479999999999E-2</c:v>
                </c:pt>
                <c:pt idx="249">
                  <c:v>3.8945449999999993E-2</c:v>
                </c:pt>
                <c:pt idx="250">
                  <c:v>3.8610749999999992E-2</c:v>
                </c:pt>
                <c:pt idx="251">
                  <c:v>3.7959539999999993E-2</c:v>
                </c:pt>
                <c:pt idx="252">
                  <c:v>3.7621199999999994E-2</c:v>
                </c:pt>
                <c:pt idx="253">
                  <c:v>3.8574369999999997E-2</c:v>
                </c:pt>
                <c:pt idx="254">
                  <c:v>3.838519E-2</c:v>
                </c:pt>
                <c:pt idx="255">
                  <c:v>3.8388829999999985E-2</c:v>
                </c:pt>
                <c:pt idx="256">
                  <c:v>3.8639849999999996E-2</c:v>
                </c:pt>
                <c:pt idx="257">
                  <c:v>3.8290599999999994E-2</c:v>
                </c:pt>
                <c:pt idx="258">
                  <c:v>3.7861309999999995E-2</c:v>
                </c:pt>
                <c:pt idx="259">
                  <c:v>3.7904969999999989E-2</c:v>
                </c:pt>
                <c:pt idx="260">
                  <c:v>3.8090510000000001E-2</c:v>
                </c:pt>
                <c:pt idx="261">
                  <c:v>3.841428999999999E-2</c:v>
                </c:pt>
                <c:pt idx="262">
                  <c:v>3.8163269999999992E-2</c:v>
                </c:pt>
                <c:pt idx="263">
                  <c:v>3.7533879999999999E-2</c:v>
                </c:pt>
                <c:pt idx="264">
                  <c:v>3.7992279999999989E-2</c:v>
                </c:pt>
                <c:pt idx="265">
                  <c:v>3.7562989999999991E-2</c:v>
                </c:pt>
                <c:pt idx="266">
                  <c:v>3.6686219999999999E-2</c:v>
                </c:pt>
                <c:pt idx="267">
                  <c:v>3.4116289999999994E-2</c:v>
                </c:pt>
                <c:pt idx="268">
                  <c:v>3.380814E-2</c:v>
                </c:pt>
                <c:pt idx="269">
                  <c:v>3.5331039999999994E-2</c:v>
                </c:pt>
                <c:pt idx="270">
                  <c:v>3.6628009999999996E-2</c:v>
                </c:pt>
                <c:pt idx="271">
                  <c:v>3.6926329999999993E-2</c:v>
                </c:pt>
                <c:pt idx="272">
                  <c:v>3.6802629999999996E-2</c:v>
                </c:pt>
                <c:pt idx="273">
                  <c:v>3.6613449999999992E-2</c:v>
                </c:pt>
                <c:pt idx="274">
                  <c:v>3.7344709999999996E-2</c:v>
                </c:pt>
                <c:pt idx="275">
                  <c:v>3.7795819999999987E-2</c:v>
                </c:pt>
                <c:pt idx="276">
                  <c:v>3.6070289999999998E-2</c:v>
                </c:pt>
                <c:pt idx="277">
                  <c:v>3.501307E-2</c:v>
                </c:pt>
                <c:pt idx="278">
                  <c:v>3.5999349999999992E-2</c:v>
                </c:pt>
                <c:pt idx="279">
                  <c:v>3.8075959999999999E-2</c:v>
                </c:pt>
                <c:pt idx="280">
                  <c:v>3.755207E-2</c:v>
                </c:pt>
                <c:pt idx="281">
                  <c:v>3.8432479999999998E-2</c:v>
                </c:pt>
                <c:pt idx="282">
                  <c:v>3.7675769999999997E-2</c:v>
                </c:pt>
                <c:pt idx="283">
                  <c:v>3.618852999999999E-2</c:v>
                </c:pt>
                <c:pt idx="284">
                  <c:v>3.676989E-2</c:v>
                </c:pt>
                <c:pt idx="285">
                  <c:v>3.7592089999999995E-2</c:v>
                </c:pt>
                <c:pt idx="286">
                  <c:v>3.7570269999999989E-2</c:v>
                </c:pt>
                <c:pt idx="287">
                  <c:v>3.7355619999999992E-2</c:v>
                </c:pt>
                <c:pt idx="288">
                  <c:v>3.7377449999999993E-2</c:v>
                </c:pt>
                <c:pt idx="289">
                  <c:v>3.7235559999999994E-2</c:v>
                </c:pt>
                <c:pt idx="290">
                  <c:v>3.6333319999999995E-2</c:v>
                </c:pt>
                <c:pt idx="291">
                  <c:v>3.6041189999999994E-2</c:v>
                </c:pt>
                <c:pt idx="292">
                  <c:v>3.8196009999999996E-2</c:v>
                </c:pt>
                <c:pt idx="293">
                  <c:v>3.8130529999999996E-2</c:v>
                </c:pt>
                <c:pt idx="294">
                  <c:v>3.8436119999999997E-2</c:v>
                </c:pt>
                <c:pt idx="295">
                  <c:v>3.8592559999999991E-2</c:v>
                </c:pt>
                <c:pt idx="296">
                  <c:v>3.7861309999999995E-2</c:v>
                </c:pt>
                <c:pt idx="297">
                  <c:v>3.8425209999999994E-2</c:v>
                </c:pt>
                <c:pt idx="298">
                  <c:v>3.7770360000000003E-2</c:v>
                </c:pt>
                <c:pt idx="299">
                  <c:v>3.7814009999999988E-2</c:v>
                </c:pt>
                <c:pt idx="300">
                  <c:v>3.767940999999999E-2</c:v>
                </c:pt>
                <c:pt idx="301">
                  <c:v>3.7792189999999996E-2</c:v>
                </c:pt>
                <c:pt idx="302">
                  <c:v>3.8130529999999996E-2</c:v>
                </c:pt>
                <c:pt idx="303">
                  <c:v>3.7159159999999997E-2</c:v>
                </c:pt>
                <c:pt idx="304">
                  <c:v>3.6991809999999993E-2</c:v>
                </c:pt>
                <c:pt idx="305">
                  <c:v>3.7606649999999991E-2</c:v>
                </c:pt>
                <c:pt idx="306">
                  <c:v>3.7224649999999998E-2</c:v>
                </c:pt>
                <c:pt idx="307">
                  <c:v>3.7231929999999989E-2</c:v>
                </c:pt>
                <c:pt idx="308">
                  <c:v>3.7417459999999993E-2</c:v>
                </c:pt>
                <c:pt idx="309">
                  <c:v>3.6261649999999999E-2</c:v>
                </c:pt>
                <c:pt idx="310">
                  <c:v>3.5255369999999994E-2</c:v>
                </c:pt>
                <c:pt idx="311">
                  <c:v>3.6387889999999999E-2</c:v>
                </c:pt>
                <c:pt idx="312">
                  <c:v>3.6328229999999996E-2</c:v>
                </c:pt>
                <c:pt idx="313">
                  <c:v>3.6478849999999993E-2</c:v>
                </c:pt>
                <c:pt idx="314">
                  <c:v>3.6280569999999991E-2</c:v>
                </c:pt>
                <c:pt idx="315">
                  <c:v>3.6395169999999998E-2</c:v>
                </c:pt>
                <c:pt idx="316">
                  <c:v>3.5816719999999996E-2</c:v>
                </c:pt>
                <c:pt idx="317">
                  <c:v>3.5656639999999996E-2</c:v>
                </c:pt>
                <c:pt idx="318">
                  <c:v>3.563591E-2</c:v>
                </c:pt>
                <c:pt idx="319">
                  <c:v>3.5918589999999993E-2</c:v>
                </c:pt>
                <c:pt idx="320">
                  <c:v>3.5453639999999995E-2</c:v>
                </c:pt>
                <c:pt idx="321">
                  <c:v>3.5463459999999995E-2</c:v>
                </c:pt>
                <c:pt idx="322">
                  <c:v>3.5305939999999994E-2</c:v>
                </c:pt>
                <c:pt idx="323">
                  <c:v>3.6657109999999993E-2</c:v>
                </c:pt>
                <c:pt idx="324">
                  <c:v>3.5630089999999996E-2</c:v>
                </c:pt>
                <c:pt idx="325">
                  <c:v>3.5621719999999996E-2</c:v>
                </c:pt>
                <c:pt idx="326">
                  <c:v>3.5613349999999995E-2</c:v>
                </c:pt>
                <c:pt idx="327">
                  <c:v>3.5408709999999996E-2</c:v>
                </c:pt>
                <c:pt idx="328">
                  <c:v>3.5204069999999997E-2</c:v>
                </c:pt>
                <c:pt idx="329">
                  <c:v>3.5164050000000002E-2</c:v>
                </c:pt>
                <c:pt idx="330">
                  <c:v>3.5124030000000001E-2</c:v>
                </c:pt>
                <c:pt idx="331">
                  <c:v>3.5232260000000001E-2</c:v>
                </c:pt>
                <c:pt idx="332">
                  <c:v>3.5340489999999995E-2</c:v>
                </c:pt>
                <c:pt idx="333">
                  <c:v>3.5494929999999994E-2</c:v>
                </c:pt>
                <c:pt idx="334">
                  <c:v>3.564937E-2</c:v>
                </c:pt>
                <c:pt idx="335">
                  <c:v>3.5157684999999994E-2</c:v>
                </c:pt>
                <c:pt idx="336">
                  <c:v>3.4665999999999995E-2</c:v>
                </c:pt>
                <c:pt idx="337">
                  <c:v>3.4245075E-2</c:v>
                </c:pt>
                <c:pt idx="338">
                  <c:v>3.3824149999999997E-2</c:v>
                </c:pt>
                <c:pt idx="339">
                  <c:v>3.3361754999999993E-2</c:v>
                </c:pt>
                <c:pt idx="340">
                  <c:v>3.2899359999999996E-2</c:v>
                </c:pt>
                <c:pt idx="341">
                  <c:v>3.3197859999999996E-2</c:v>
                </c:pt>
                <c:pt idx="342">
                  <c:v>3.3496359999999996E-2</c:v>
                </c:pt>
                <c:pt idx="343">
                  <c:v>3.3836884999999997E-2</c:v>
                </c:pt>
                <c:pt idx="344">
                  <c:v>3.4177409999999998E-2</c:v>
                </c:pt>
                <c:pt idx="345">
                  <c:v>3.4155214999999996E-2</c:v>
                </c:pt>
                <c:pt idx="346">
                  <c:v>3.4133019999999993E-2</c:v>
                </c:pt>
                <c:pt idx="347">
                  <c:v>3.4127384999999996E-2</c:v>
                </c:pt>
                <c:pt idx="348">
                  <c:v>3.4121749999999999E-2</c:v>
                </c:pt>
                <c:pt idx="349">
                  <c:v>3.3947484999999999E-2</c:v>
                </c:pt>
                <c:pt idx="350">
                  <c:v>3.3773219999999993E-2</c:v>
                </c:pt>
                <c:pt idx="351">
                  <c:v>3.3828334999999994E-2</c:v>
                </c:pt>
                <c:pt idx="352">
                  <c:v>3.3883449999999996E-2</c:v>
                </c:pt>
                <c:pt idx="353">
                  <c:v>3.3816329999999992E-2</c:v>
                </c:pt>
                <c:pt idx="354">
                  <c:v>3.3749209999999995E-2</c:v>
                </c:pt>
                <c:pt idx="355">
                  <c:v>3.4073544999999997E-2</c:v>
                </c:pt>
                <c:pt idx="356">
                  <c:v>3.4397879999999999E-2</c:v>
                </c:pt>
                <c:pt idx="357">
                  <c:v>3.4045714999999997E-2</c:v>
                </c:pt>
                <c:pt idx="358">
                  <c:v>3.3693549999999996E-2</c:v>
                </c:pt>
                <c:pt idx="359">
                  <c:v>3.3939664999999994E-2</c:v>
                </c:pt>
                <c:pt idx="360">
                  <c:v>3.4185779999999999E-2</c:v>
                </c:pt>
                <c:pt idx="361">
                  <c:v>3.4074269999999997E-2</c:v>
                </c:pt>
                <c:pt idx="362">
                  <c:v>3.3962759999999995E-2</c:v>
                </c:pt>
                <c:pt idx="363">
                  <c:v>3.3428144999999992E-2</c:v>
                </c:pt>
                <c:pt idx="364">
                  <c:v>3.2893529999999997E-2</c:v>
                </c:pt>
                <c:pt idx="365">
                  <c:v>3.2365469999999993E-2</c:v>
                </c:pt>
                <c:pt idx="366">
                  <c:v>3.1837409999999997E-2</c:v>
                </c:pt>
                <c:pt idx="367">
                  <c:v>3.2037499999999997E-2</c:v>
                </c:pt>
                <c:pt idx="368">
                  <c:v>3.2237590000000003E-2</c:v>
                </c:pt>
                <c:pt idx="369">
                  <c:v>3.2434774999999999E-2</c:v>
                </c:pt>
                <c:pt idx="370">
                  <c:v>3.2631959999999995E-2</c:v>
                </c:pt>
                <c:pt idx="371">
                  <c:v>3.2755654999999995E-2</c:v>
                </c:pt>
                <c:pt idx="372">
                  <c:v>3.2879350000000002E-2</c:v>
                </c:pt>
                <c:pt idx="373">
                  <c:v>3.2561019999999996E-2</c:v>
                </c:pt>
                <c:pt idx="374">
                  <c:v>3.2242689999999997E-2</c:v>
                </c:pt>
                <c:pt idx="375">
                  <c:v>3.2098074999999997E-2</c:v>
                </c:pt>
                <c:pt idx="376">
                  <c:v>3.1953459999999996E-2</c:v>
                </c:pt>
                <c:pt idx="377">
                  <c:v>3.1948729999999995E-2</c:v>
                </c:pt>
                <c:pt idx="378">
                  <c:v>3.1943999999999993E-2</c:v>
                </c:pt>
                <c:pt idx="379">
                  <c:v>3.1968009999999991E-2</c:v>
                </c:pt>
                <c:pt idx="380">
                  <c:v>3.1992019999999996E-2</c:v>
                </c:pt>
                <c:pt idx="381">
                  <c:v>3.1836129999999997E-2</c:v>
                </c:pt>
                <c:pt idx="382">
                  <c:v>3.1680239999999998E-2</c:v>
                </c:pt>
                <c:pt idx="383">
                  <c:v>3.1704070000000001E-2</c:v>
                </c:pt>
                <c:pt idx="384">
                  <c:v>3.1727899999999996E-2</c:v>
                </c:pt>
                <c:pt idx="385">
                  <c:v>3.1695704999999991E-2</c:v>
                </c:pt>
                <c:pt idx="386">
                  <c:v>3.1663509999999992E-2</c:v>
                </c:pt>
                <c:pt idx="387">
                  <c:v>3.182194499999999E-2</c:v>
                </c:pt>
                <c:pt idx="388">
                  <c:v>3.1980379999999996E-2</c:v>
                </c:pt>
                <c:pt idx="389">
                  <c:v>3.1893794999999996E-2</c:v>
                </c:pt>
                <c:pt idx="390">
                  <c:v>3.1807209999999995E-2</c:v>
                </c:pt>
                <c:pt idx="391">
                  <c:v>3.1561279999999997E-2</c:v>
                </c:pt>
                <c:pt idx="392">
                  <c:v>3.1315349999999999E-2</c:v>
                </c:pt>
                <c:pt idx="393">
                  <c:v>3.1510349999999999E-2</c:v>
                </c:pt>
                <c:pt idx="394">
                  <c:v>3.170535E-2</c:v>
                </c:pt>
                <c:pt idx="395">
                  <c:v>3.1423035000000002E-2</c:v>
                </c:pt>
                <c:pt idx="396">
                  <c:v>3.1140719999999997E-2</c:v>
                </c:pt>
                <c:pt idx="397">
                  <c:v>3.0952449999999999E-2</c:v>
                </c:pt>
                <c:pt idx="398">
                  <c:v>3.0764179999999999E-2</c:v>
                </c:pt>
                <c:pt idx="399">
                  <c:v>3.0878959999999997E-2</c:v>
                </c:pt>
                <c:pt idx="400">
                  <c:v>3.0993739999999999E-2</c:v>
                </c:pt>
                <c:pt idx="401">
                  <c:v>3.1132349999999996E-2</c:v>
                </c:pt>
                <c:pt idx="402">
                  <c:v>3.1270959999999993E-2</c:v>
                </c:pt>
                <c:pt idx="403">
                  <c:v>3.1226574999999996E-2</c:v>
                </c:pt>
                <c:pt idx="404">
                  <c:v>3.1182189999999999E-2</c:v>
                </c:pt>
                <c:pt idx="405">
                  <c:v>3.0242659999999998E-2</c:v>
                </c:pt>
                <c:pt idx="406">
                  <c:v>2.930313E-2</c:v>
                </c:pt>
                <c:pt idx="407">
                  <c:v>2.9289849999999999E-2</c:v>
                </c:pt>
                <c:pt idx="408">
                  <c:v>2.9276569999999998E-2</c:v>
                </c:pt>
                <c:pt idx="409">
                  <c:v>3.0111324999999998E-2</c:v>
                </c:pt>
                <c:pt idx="410">
                  <c:v>3.0946079999999997E-2</c:v>
                </c:pt>
                <c:pt idx="411">
                  <c:v>3.1029574999999997E-2</c:v>
                </c:pt>
                <c:pt idx="412">
                  <c:v>3.1113069999999993E-2</c:v>
                </c:pt>
                <c:pt idx="413">
                  <c:v>3.1069049999999994E-2</c:v>
                </c:pt>
                <c:pt idx="414">
                  <c:v>3.1025029999999999E-2</c:v>
                </c:pt>
                <c:pt idx="415">
                  <c:v>3.0807654999999996E-2</c:v>
                </c:pt>
                <c:pt idx="416">
                  <c:v>3.0590279999999997E-2</c:v>
                </c:pt>
                <c:pt idx="417">
                  <c:v>3.0672499999999998E-2</c:v>
                </c:pt>
                <c:pt idx="418">
                  <c:v>3.0754719999999999E-2</c:v>
                </c:pt>
                <c:pt idx="419">
                  <c:v>3.0625384999999998E-2</c:v>
                </c:pt>
                <c:pt idx="420">
                  <c:v>3.0496049999999997E-2</c:v>
                </c:pt>
                <c:pt idx="421">
                  <c:v>3.0308689999999999E-2</c:v>
                </c:pt>
                <c:pt idx="422">
                  <c:v>3.0121330000000002E-2</c:v>
                </c:pt>
                <c:pt idx="423">
                  <c:v>3.0237564999999998E-2</c:v>
                </c:pt>
                <c:pt idx="424">
                  <c:v>3.0353799999999993E-2</c:v>
                </c:pt>
                <c:pt idx="425">
                  <c:v>3.0301049999999996E-2</c:v>
                </c:pt>
                <c:pt idx="426">
                  <c:v>3.0248299999999995E-2</c:v>
                </c:pt>
                <c:pt idx="427">
                  <c:v>3.0458399999999997E-2</c:v>
                </c:pt>
                <c:pt idx="428">
                  <c:v>3.0668499999999994E-2</c:v>
                </c:pt>
                <c:pt idx="429">
                  <c:v>3.0363629999999996E-2</c:v>
                </c:pt>
                <c:pt idx="430">
                  <c:v>3.0058759999999993E-2</c:v>
                </c:pt>
                <c:pt idx="431">
                  <c:v>3.0112784999999996E-2</c:v>
                </c:pt>
                <c:pt idx="432">
                  <c:v>3.0166809999999995E-2</c:v>
                </c:pt>
                <c:pt idx="433">
                  <c:v>3.0621019999999995E-2</c:v>
                </c:pt>
                <c:pt idx="434">
                  <c:v>3.1075229999999995E-2</c:v>
                </c:pt>
                <c:pt idx="435">
                  <c:v>3.0164989999999996E-2</c:v>
                </c:pt>
                <c:pt idx="436">
                  <c:v>2.9254749999999996E-2</c:v>
                </c:pt>
                <c:pt idx="437">
                  <c:v>2.8890759999999995E-2</c:v>
                </c:pt>
                <c:pt idx="438">
                  <c:v>2.8526769999999993E-2</c:v>
                </c:pt>
                <c:pt idx="439">
                  <c:v>2.8814539999999993E-2</c:v>
                </c:pt>
                <c:pt idx="440">
                  <c:v>2.9102309999999996E-2</c:v>
                </c:pt>
                <c:pt idx="441">
                  <c:v>2.9397719999999995E-2</c:v>
                </c:pt>
                <c:pt idx="442">
                  <c:v>2.9693129999999995E-2</c:v>
                </c:pt>
                <c:pt idx="443">
                  <c:v>2.9219094999999994E-2</c:v>
                </c:pt>
                <c:pt idx="444">
                  <c:v>2.8745059999999996E-2</c:v>
                </c:pt>
                <c:pt idx="445">
                  <c:v>2.8946424999999998E-2</c:v>
                </c:pt>
                <c:pt idx="446">
                  <c:v>2.9147789999999996E-2</c:v>
                </c:pt>
                <c:pt idx="447">
                  <c:v>2.9008449999999998E-2</c:v>
                </c:pt>
                <c:pt idx="448">
                  <c:v>2.8869109999999996E-2</c:v>
                </c:pt>
                <c:pt idx="449">
                  <c:v>2.8685389999999998E-2</c:v>
                </c:pt>
                <c:pt idx="450">
                  <c:v>2.8501669999999996E-2</c:v>
                </c:pt>
                <c:pt idx="451">
                  <c:v>2.8387434999999996E-2</c:v>
                </c:pt>
                <c:pt idx="452">
                  <c:v>2.8273199999999995E-2</c:v>
                </c:pt>
                <c:pt idx="453">
                  <c:v>2.8236999999999998E-2</c:v>
                </c:pt>
                <c:pt idx="454">
                  <c:v>2.8200799999999998E-2</c:v>
                </c:pt>
                <c:pt idx="455">
                  <c:v>2.8065099999999999E-2</c:v>
                </c:pt>
                <c:pt idx="456">
                  <c:v>2.79294E-2</c:v>
                </c:pt>
                <c:pt idx="457">
                  <c:v>2.7818074999999998E-2</c:v>
                </c:pt>
                <c:pt idx="458">
                  <c:v>2.7706749999999995E-2</c:v>
                </c:pt>
                <c:pt idx="459">
                  <c:v>2.7770599999999996E-2</c:v>
                </c:pt>
                <c:pt idx="460">
                  <c:v>2.7834449999999997E-2</c:v>
                </c:pt>
                <c:pt idx="461">
                  <c:v>2.7756229999999993E-2</c:v>
                </c:pt>
                <c:pt idx="462">
                  <c:v>2.7678009999999992E-2</c:v>
                </c:pt>
                <c:pt idx="463">
                  <c:v>2.7481919999999993E-2</c:v>
                </c:pt>
                <c:pt idx="464">
                  <c:v>2.7285829999999994E-2</c:v>
                </c:pt>
                <c:pt idx="465">
                  <c:v>2.7350224999999992E-2</c:v>
                </c:pt>
                <c:pt idx="466">
                  <c:v>2.7414619999999994E-2</c:v>
                </c:pt>
                <c:pt idx="467">
                  <c:v>2.6717929999999997E-2</c:v>
                </c:pt>
                <c:pt idx="468">
                  <c:v>2.6021240000000001E-2</c:v>
                </c:pt>
                <c:pt idx="469">
                  <c:v>2.5300719999999999E-2</c:v>
                </c:pt>
                <c:pt idx="470">
                  <c:v>2.45802E-2</c:v>
                </c:pt>
                <c:pt idx="471">
                  <c:v>2.5526460000000001E-2</c:v>
                </c:pt>
                <c:pt idx="472">
                  <c:v>2.6472719999999998E-2</c:v>
                </c:pt>
                <c:pt idx="473">
                  <c:v>2.6421605000000001E-2</c:v>
                </c:pt>
                <c:pt idx="474">
                  <c:v>2.637049E-2</c:v>
                </c:pt>
                <c:pt idx="475">
                  <c:v>2.6025605E-2</c:v>
                </c:pt>
                <c:pt idx="476">
                  <c:v>2.5680719999999997E-2</c:v>
                </c:pt>
                <c:pt idx="477">
                  <c:v>2.5797679999999996E-2</c:v>
                </c:pt>
                <c:pt idx="478">
                  <c:v>2.5914639999999996E-2</c:v>
                </c:pt>
                <c:pt idx="479">
                  <c:v>2.5905179999999996E-2</c:v>
                </c:pt>
                <c:pt idx="480">
                  <c:v>2.5895719999999997E-2</c:v>
                </c:pt>
                <c:pt idx="481">
                  <c:v>2.5887174999999998E-2</c:v>
                </c:pt>
                <c:pt idx="482">
                  <c:v>2.5878629999999996E-2</c:v>
                </c:pt>
                <c:pt idx="483">
                  <c:v>2.6023059999999997E-2</c:v>
                </c:pt>
                <c:pt idx="484">
                  <c:v>2.6167489999999998E-2</c:v>
                </c:pt>
                <c:pt idx="485">
                  <c:v>2.614675E-2</c:v>
                </c:pt>
                <c:pt idx="486">
                  <c:v>2.6126010000000002E-2</c:v>
                </c:pt>
                <c:pt idx="487">
                  <c:v>2.5874074999999996E-2</c:v>
                </c:pt>
                <c:pt idx="488">
                  <c:v>2.5622139999999995E-2</c:v>
                </c:pt>
                <c:pt idx="489">
                  <c:v>2.5572844999999997E-2</c:v>
                </c:pt>
                <c:pt idx="490">
                  <c:v>2.5523549999999996E-2</c:v>
                </c:pt>
                <c:pt idx="491">
                  <c:v>2.5484624999999997E-2</c:v>
                </c:pt>
                <c:pt idx="492">
                  <c:v>2.5445699999999998E-2</c:v>
                </c:pt>
                <c:pt idx="493">
                  <c:v>2.5527189999999998E-2</c:v>
                </c:pt>
                <c:pt idx="494">
                  <c:v>2.5608679999999995E-2</c:v>
                </c:pt>
                <c:pt idx="495">
                  <c:v>2.5717639999999996E-2</c:v>
                </c:pt>
                <c:pt idx="496">
                  <c:v>2.5826599999999998E-2</c:v>
                </c:pt>
                <c:pt idx="497">
                  <c:v>2.5571389999999999E-2</c:v>
                </c:pt>
                <c:pt idx="498">
                  <c:v>2.5316180000000001E-2</c:v>
                </c:pt>
                <c:pt idx="499">
                  <c:v>2.5170115E-2</c:v>
                </c:pt>
                <c:pt idx="500">
                  <c:v>2.5024049999999996E-2</c:v>
                </c:pt>
                <c:pt idx="501">
                  <c:v>2.4831229999999996E-2</c:v>
                </c:pt>
                <c:pt idx="502">
                  <c:v>2.4638409999999993E-2</c:v>
                </c:pt>
                <c:pt idx="503">
                  <c:v>2.4765924999999994E-2</c:v>
                </c:pt>
                <c:pt idx="504">
                  <c:v>2.4893439999999999E-2</c:v>
                </c:pt>
                <c:pt idx="505">
                  <c:v>2.4721719999999999E-2</c:v>
                </c:pt>
                <c:pt idx="506">
                  <c:v>2.4549999999999999E-2</c:v>
                </c:pt>
                <c:pt idx="507">
                  <c:v>2.5550104999999997E-2</c:v>
                </c:pt>
                <c:pt idx="508">
                  <c:v>2.6550209999999998E-2</c:v>
                </c:pt>
                <c:pt idx="509">
                  <c:v>2.4486884999999996E-2</c:v>
                </c:pt>
                <c:pt idx="510">
                  <c:v>2.2423559999999995E-2</c:v>
                </c:pt>
                <c:pt idx="511">
                  <c:v>2.1661749999999997E-2</c:v>
                </c:pt>
                <c:pt idx="512">
                  <c:v>2.0899939999999999E-2</c:v>
                </c:pt>
                <c:pt idx="513">
                  <c:v>2.2120509999999996E-2</c:v>
                </c:pt>
                <c:pt idx="514">
                  <c:v>2.3341079999999997E-2</c:v>
                </c:pt>
                <c:pt idx="515">
                  <c:v>2.3195739999999999E-2</c:v>
                </c:pt>
                <c:pt idx="516">
                  <c:v>2.3050399999999999E-2</c:v>
                </c:pt>
                <c:pt idx="517">
                  <c:v>2.2746984999999997E-2</c:v>
                </c:pt>
                <c:pt idx="518">
                  <c:v>2.2443569999999996E-2</c:v>
                </c:pt>
                <c:pt idx="519">
                  <c:v>2.3026929999999998E-2</c:v>
                </c:pt>
                <c:pt idx="520">
                  <c:v>2.3610289999999999E-2</c:v>
                </c:pt>
                <c:pt idx="521">
                  <c:v>2.3873325000000001E-2</c:v>
                </c:pt>
                <c:pt idx="522">
                  <c:v>2.4136359999999999E-2</c:v>
                </c:pt>
                <c:pt idx="523">
                  <c:v>2.3769824999999998E-2</c:v>
                </c:pt>
                <c:pt idx="524">
                  <c:v>2.3403289999999997E-2</c:v>
                </c:pt>
                <c:pt idx="525">
                  <c:v>2.3352174999999996E-2</c:v>
                </c:pt>
                <c:pt idx="526">
                  <c:v>2.3301059999999992E-2</c:v>
                </c:pt>
                <c:pt idx="527">
                  <c:v>2.3296149999999995E-2</c:v>
                </c:pt>
                <c:pt idx="528">
                  <c:v>2.3291239999999994E-2</c:v>
                </c:pt>
                <c:pt idx="529">
                  <c:v>2.3485509999999998E-2</c:v>
                </c:pt>
                <c:pt idx="530">
                  <c:v>2.3679780000000001E-2</c:v>
                </c:pt>
                <c:pt idx="531">
                  <c:v>2.3610295000000003E-2</c:v>
                </c:pt>
                <c:pt idx="532">
                  <c:v>2.3540810000000002E-2</c:v>
                </c:pt>
                <c:pt idx="533">
                  <c:v>2.3646859999999999E-2</c:v>
                </c:pt>
                <c:pt idx="534">
                  <c:v>2.3752909999999999E-2</c:v>
                </c:pt>
                <c:pt idx="535">
                  <c:v>2.3605929999999997E-2</c:v>
                </c:pt>
                <c:pt idx="536">
                  <c:v>2.3458949999999992E-2</c:v>
                </c:pt>
                <c:pt idx="537">
                  <c:v>2.3330164999999993E-2</c:v>
                </c:pt>
                <c:pt idx="538">
                  <c:v>2.3201379999999997E-2</c:v>
                </c:pt>
                <c:pt idx="539">
                  <c:v>2.2988004999999995E-2</c:v>
                </c:pt>
                <c:pt idx="540">
                  <c:v>2.2774629999999994E-2</c:v>
                </c:pt>
                <c:pt idx="541">
                  <c:v>2.2640569999999999E-2</c:v>
                </c:pt>
                <c:pt idx="542">
                  <c:v>2.250651E-2</c:v>
                </c:pt>
                <c:pt idx="543">
                  <c:v>2.2390089999999998E-2</c:v>
                </c:pt>
                <c:pt idx="544">
                  <c:v>2.2273669999999995E-2</c:v>
                </c:pt>
                <c:pt idx="545">
                  <c:v>2.2107594999999997E-2</c:v>
                </c:pt>
                <c:pt idx="546">
                  <c:v>2.1941519999999999E-2</c:v>
                </c:pt>
                <c:pt idx="547">
                  <c:v>2.2139429999999998E-2</c:v>
                </c:pt>
                <c:pt idx="548">
                  <c:v>2.2337339999999997E-2</c:v>
                </c:pt>
                <c:pt idx="549">
                  <c:v>2.2449569999999995E-2</c:v>
                </c:pt>
                <c:pt idx="550">
                  <c:v>2.2561799999999996E-2</c:v>
                </c:pt>
                <c:pt idx="551">
                  <c:v>2.2246744999999995E-2</c:v>
                </c:pt>
                <c:pt idx="552">
                  <c:v>2.1931689999999993E-2</c:v>
                </c:pt>
                <c:pt idx="553">
                  <c:v>2.2026644999999997E-2</c:v>
                </c:pt>
                <c:pt idx="554">
                  <c:v>2.2121599999999998E-2</c:v>
                </c:pt>
                <c:pt idx="555">
                  <c:v>2.2297864999999997E-2</c:v>
                </c:pt>
                <c:pt idx="556">
                  <c:v>2.2474129999999995E-2</c:v>
                </c:pt>
                <c:pt idx="557">
                  <c:v>2.2443569999999996E-2</c:v>
                </c:pt>
                <c:pt idx="558">
                  <c:v>2.2413009999999997E-2</c:v>
                </c:pt>
                <c:pt idx="559">
                  <c:v>2.2087399999999997E-2</c:v>
                </c:pt>
                <c:pt idx="560">
                  <c:v>2.1761789999999996E-2</c:v>
                </c:pt>
                <c:pt idx="561">
                  <c:v>2.2196539999999994E-2</c:v>
                </c:pt>
                <c:pt idx="562">
                  <c:v>2.2631289999999995E-2</c:v>
                </c:pt>
                <c:pt idx="563">
                  <c:v>2.1779439999999994E-2</c:v>
                </c:pt>
                <c:pt idx="564">
                  <c:v>2.0927589999999992E-2</c:v>
                </c:pt>
                <c:pt idx="565">
                  <c:v>2.0272374999999995E-2</c:v>
                </c:pt>
                <c:pt idx="566">
                  <c:v>1.9617159999999998E-2</c:v>
                </c:pt>
                <c:pt idx="567">
                  <c:v>1.947873E-2</c:v>
                </c:pt>
                <c:pt idx="568">
                  <c:v>1.9340299999999998E-2</c:v>
                </c:pt>
                <c:pt idx="569">
                  <c:v>2.0505570000000001E-2</c:v>
                </c:pt>
                <c:pt idx="570">
                  <c:v>2.167084E-2</c:v>
                </c:pt>
                <c:pt idx="571">
                  <c:v>2.1838739999999999E-2</c:v>
                </c:pt>
                <c:pt idx="572">
                  <c:v>2.2006639999999997E-2</c:v>
                </c:pt>
                <c:pt idx="573">
                  <c:v>2.1343964999999999E-2</c:v>
                </c:pt>
                <c:pt idx="574">
                  <c:v>2.0681289999999998E-2</c:v>
                </c:pt>
                <c:pt idx="575">
                  <c:v>2.1326499999999998E-2</c:v>
                </c:pt>
                <c:pt idx="576">
                  <c:v>2.1971709999999998E-2</c:v>
                </c:pt>
                <c:pt idx="577">
                  <c:v>2.1412359999999998E-2</c:v>
                </c:pt>
                <c:pt idx="578">
                  <c:v>2.0853010000000002E-2</c:v>
                </c:pt>
                <c:pt idx="579">
                  <c:v>2.0594525000000002E-2</c:v>
                </c:pt>
                <c:pt idx="580">
                  <c:v>2.033604E-2</c:v>
                </c:pt>
                <c:pt idx="581">
                  <c:v>2.0350954999999997E-2</c:v>
                </c:pt>
                <c:pt idx="582">
                  <c:v>2.0365869999999998E-2</c:v>
                </c:pt>
                <c:pt idx="583">
                  <c:v>2.0507024999999998E-2</c:v>
                </c:pt>
                <c:pt idx="584">
                  <c:v>2.0648179999999995E-2</c:v>
                </c:pt>
                <c:pt idx="585">
                  <c:v>2.0748774999999997E-2</c:v>
                </c:pt>
                <c:pt idx="586">
                  <c:v>2.0849369999999996E-2</c:v>
                </c:pt>
                <c:pt idx="587">
                  <c:v>2.0996344999999996E-2</c:v>
                </c:pt>
                <c:pt idx="588">
                  <c:v>2.1143319999999997E-2</c:v>
                </c:pt>
                <c:pt idx="589">
                  <c:v>2.1217539999999997E-2</c:v>
                </c:pt>
                <c:pt idx="590">
                  <c:v>2.1291759999999996E-2</c:v>
                </c:pt>
                <c:pt idx="591">
                  <c:v>2.1054919999999998E-2</c:v>
                </c:pt>
                <c:pt idx="592">
                  <c:v>2.0818079999999996E-2</c:v>
                </c:pt>
                <c:pt idx="593">
                  <c:v>2.0513754999999995E-2</c:v>
                </c:pt>
                <c:pt idx="594">
                  <c:v>2.0209429999999997E-2</c:v>
                </c:pt>
                <c:pt idx="595">
                  <c:v>2.0669464999999995E-2</c:v>
                </c:pt>
                <c:pt idx="596">
                  <c:v>2.1129499999999992E-2</c:v>
                </c:pt>
                <c:pt idx="597">
                  <c:v>2.0581789999999996E-2</c:v>
                </c:pt>
                <c:pt idx="598">
                  <c:v>2.0034079999999999E-2</c:v>
                </c:pt>
                <c:pt idx="599">
                  <c:v>1.9987149999999999E-2</c:v>
                </c:pt>
                <c:pt idx="600">
                  <c:v>1.9940219999999998E-2</c:v>
                </c:pt>
                <c:pt idx="601">
                  <c:v>2.0197065E-2</c:v>
                </c:pt>
                <c:pt idx="602">
                  <c:v>2.0453909999999999E-2</c:v>
                </c:pt>
                <c:pt idx="603">
                  <c:v>1.9695375000000001E-2</c:v>
                </c:pt>
                <c:pt idx="604">
                  <c:v>1.893684E-2</c:v>
                </c:pt>
                <c:pt idx="605">
                  <c:v>1.8908099999999997E-2</c:v>
                </c:pt>
                <c:pt idx="606">
                  <c:v>1.8879359999999998E-2</c:v>
                </c:pt>
                <c:pt idx="607">
                  <c:v>1.9351399999999998E-2</c:v>
                </c:pt>
                <c:pt idx="608">
                  <c:v>1.9823439999999998E-2</c:v>
                </c:pt>
                <c:pt idx="609">
                  <c:v>2.0031169999999997E-2</c:v>
                </c:pt>
                <c:pt idx="610">
                  <c:v>2.0238899999999997E-2</c:v>
                </c:pt>
                <c:pt idx="611">
                  <c:v>2.0704024999999997E-2</c:v>
                </c:pt>
                <c:pt idx="612">
                  <c:v>2.1169149999999998E-2</c:v>
                </c:pt>
                <c:pt idx="613">
                  <c:v>2.1245185E-2</c:v>
                </c:pt>
                <c:pt idx="614">
                  <c:v>2.1321219999999998E-2</c:v>
                </c:pt>
                <c:pt idx="615">
                  <c:v>2.0339129999999997E-2</c:v>
                </c:pt>
                <c:pt idx="616">
                  <c:v>1.9357039999999999E-2</c:v>
                </c:pt>
                <c:pt idx="617">
                  <c:v>1.9019969999999997E-2</c:v>
                </c:pt>
                <c:pt idx="618">
                  <c:v>1.8682899999999995E-2</c:v>
                </c:pt>
                <c:pt idx="619">
                  <c:v>1.8989589999999994E-2</c:v>
                </c:pt>
                <c:pt idx="620">
                  <c:v>1.9296279999999996E-2</c:v>
                </c:pt>
                <c:pt idx="621">
                  <c:v>1.9418519999999995E-2</c:v>
                </c:pt>
                <c:pt idx="622">
                  <c:v>1.9540759999999997E-2</c:v>
                </c:pt>
                <c:pt idx="623">
                  <c:v>1.9402509999999998E-2</c:v>
                </c:pt>
                <c:pt idx="624">
                  <c:v>1.9264259999999995E-2</c:v>
                </c:pt>
                <c:pt idx="625">
                  <c:v>1.9356124999999995E-2</c:v>
                </c:pt>
                <c:pt idx="626">
                  <c:v>1.9447989999999998E-2</c:v>
                </c:pt>
                <c:pt idx="627">
                  <c:v>1.93896E-2</c:v>
                </c:pt>
                <c:pt idx="628">
                  <c:v>1.9331209999999998E-2</c:v>
                </c:pt>
                <c:pt idx="629">
                  <c:v>1.9173859999999997E-2</c:v>
                </c:pt>
                <c:pt idx="630">
                  <c:v>1.9016509999999997E-2</c:v>
                </c:pt>
                <c:pt idx="631">
                  <c:v>1.8690174999999996E-2</c:v>
                </c:pt>
                <c:pt idx="632">
                  <c:v>1.8363839999999996E-2</c:v>
                </c:pt>
                <c:pt idx="633">
                  <c:v>1.8850979999999996E-2</c:v>
                </c:pt>
                <c:pt idx="634">
                  <c:v>1.9338119999999997E-2</c:v>
                </c:pt>
                <c:pt idx="635">
                  <c:v>1.9042159999999995E-2</c:v>
                </c:pt>
                <c:pt idx="636">
                  <c:v>1.8746199999999994E-2</c:v>
                </c:pt>
                <c:pt idx="637">
                  <c:v>1.8654884999999996E-2</c:v>
                </c:pt>
                <c:pt idx="638">
                  <c:v>1.8563569999999998E-2</c:v>
                </c:pt>
                <c:pt idx="639">
                  <c:v>1.876512E-2</c:v>
                </c:pt>
                <c:pt idx="640">
                  <c:v>1.8966670000000001E-2</c:v>
                </c:pt>
                <c:pt idx="641">
                  <c:v>1.8778765000000003E-2</c:v>
                </c:pt>
                <c:pt idx="642">
                  <c:v>1.8590860000000001E-2</c:v>
                </c:pt>
                <c:pt idx="643">
                  <c:v>1.87493E-2</c:v>
                </c:pt>
                <c:pt idx="644">
                  <c:v>1.8907739999999999E-2</c:v>
                </c:pt>
                <c:pt idx="645">
                  <c:v>1.846735E-2</c:v>
                </c:pt>
                <c:pt idx="646">
                  <c:v>1.8026959999999998E-2</c:v>
                </c:pt>
                <c:pt idx="647">
                  <c:v>1.7590939999999999E-2</c:v>
                </c:pt>
                <c:pt idx="648">
                  <c:v>1.7154919999999997E-2</c:v>
                </c:pt>
                <c:pt idx="649">
                  <c:v>1.7116719999999995E-2</c:v>
                </c:pt>
                <c:pt idx="650">
                  <c:v>1.7078519999999996E-2</c:v>
                </c:pt>
                <c:pt idx="651">
                  <c:v>1.7745009999999999E-2</c:v>
                </c:pt>
                <c:pt idx="652">
                  <c:v>1.8411499999999997E-2</c:v>
                </c:pt>
                <c:pt idx="653">
                  <c:v>1.9267719999999995E-2</c:v>
                </c:pt>
                <c:pt idx="654">
                  <c:v>2.0123939999999996E-2</c:v>
                </c:pt>
                <c:pt idx="655">
                  <c:v>1.976377E-2</c:v>
                </c:pt>
                <c:pt idx="656">
                  <c:v>1.94036E-2</c:v>
                </c:pt>
                <c:pt idx="657">
                  <c:v>1.8452064999999997E-2</c:v>
                </c:pt>
                <c:pt idx="658">
                  <c:v>1.7500529999999997E-2</c:v>
                </c:pt>
                <c:pt idx="659">
                  <c:v>1.7382294999999999E-2</c:v>
                </c:pt>
                <c:pt idx="660">
                  <c:v>1.7264059999999998E-2</c:v>
                </c:pt>
                <c:pt idx="661">
                  <c:v>1.7126539999999996E-2</c:v>
                </c:pt>
                <c:pt idx="662">
                  <c:v>1.6989019999999997E-2</c:v>
                </c:pt>
                <c:pt idx="663">
                  <c:v>1.6285599999999997E-2</c:v>
                </c:pt>
                <c:pt idx="664">
                  <c:v>1.5582179999999996E-2</c:v>
                </c:pt>
                <c:pt idx="665">
                  <c:v>1.5863584999999999E-2</c:v>
                </c:pt>
                <c:pt idx="666">
                  <c:v>1.6144990000000001E-2</c:v>
                </c:pt>
                <c:pt idx="667">
                  <c:v>1.6567735E-2</c:v>
                </c:pt>
                <c:pt idx="668">
                  <c:v>1.6990479999999999E-2</c:v>
                </c:pt>
                <c:pt idx="669">
                  <c:v>1.7174744999999998E-2</c:v>
                </c:pt>
                <c:pt idx="670">
                  <c:v>1.7359010000000001E-2</c:v>
                </c:pt>
                <c:pt idx="671">
                  <c:v>1.7392665000000002E-2</c:v>
                </c:pt>
                <c:pt idx="672">
                  <c:v>1.7426319999999999E-2</c:v>
                </c:pt>
                <c:pt idx="673">
                  <c:v>1.6982109999999998E-2</c:v>
                </c:pt>
                <c:pt idx="674">
                  <c:v>1.6537899999999998E-2</c:v>
                </c:pt>
                <c:pt idx="675">
                  <c:v>1.6804569999999998E-2</c:v>
                </c:pt>
                <c:pt idx="676">
                  <c:v>1.7071239999999998E-2</c:v>
                </c:pt>
                <c:pt idx="677">
                  <c:v>1.8192854999999997E-2</c:v>
                </c:pt>
                <c:pt idx="678">
                  <c:v>1.9314469999999997E-2</c:v>
                </c:pt>
                <c:pt idx="679">
                  <c:v>1.7973114999999998E-2</c:v>
                </c:pt>
                <c:pt idx="680">
                  <c:v>1.6631759999999999E-2</c:v>
                </c:pt>
                <c:pt idx="681">
                  <c:v>1.5384269999999999E-2</c:v>
                </c:pt>
                <c:pt idx="682">
                  <c:v>1.4136779999999998E-2</c:v>
                </c:pt>
                <c:pt idx="683">
                  <c:v>1.3524675E-2</c:v>
                </c:pt>
                <c:pt idx="684">
                  <c:v>1.291257E-2</c:v>
                </c:pt>
                <c:pt idx="685">
                  <c:v>1.2923119999999998E-2</c:v>
                </c:pt>
                <c:pt idx="686">
                  <c:v>1.2933669999999996E-2</c:v>
                </c:pt>
                <c:pt idx="687">
                  <c:v>1.5142704999999996E-2</c:v>
                </c:pt>
                <c:pt idx="688">
                  <c:v>1.7351739999999997E-2</c:v>
                </c:pt>
                <c:pt idx="689">
                  <c:v>1.8730379999999998E-2</c:v>
                </c:pt>
                <c:pt idx="690">
                  <c:v>2.0109019999999998E-2</c:v>
                </c:pt>
                <c:pt idx="691">
                  <c:v>1.8774214999999997E-2</c:v>
                </c:pt>
                <c:pt idx="692">
                  <c:v>1.7439409999999995E-2</c:v>
                </c:pt>
                <c:pt idx="693">
                  <c:v>1.6932809999999996E-2</c:v>
                </c:pt>
                <c:pt idx="694">
                  <c:v>1.6426209999999997E-2</c:v>
                </c:pt>
                <c:pt idx="695">
                  <c:v>1.6342169999999996E-2</c:v>
                </c:pt>
                <c:pt idx="696">
                  <c:v>1.6258129999999999E-2</c:v>
                </c:pt>
                <c:pt idx="697">
                  <c:v>1.6935539999999999E-2</c:v>
                </c:pt>
                <c:pt idx="698">
                  <c:v>1.7612949999999995E-2</c:v>
                </c:pt>
                <c:pt idx="699">
                  <c:v>1.7477974999999996E-2</c:v>
                </c:pt>
                <c:pt idx="700">
                  <c:v>1.7342999999999997E-2</c:v>
                </c:pt>
                <c:pt idx="701">
                  <c:v>1.7355369999999995E-2</c:v>
                </c:pt>
                <c:pt idx="702">
                  <c:v>1.7367739999999996E-2</c:v>
                </c:pt>
                <c:pt idx="703">
                  <c:v>1.7125084999999998E-2</c:v>
                </c:pt>
                <c:pt idx="704">
                  <c:v>1.6882429999999997E-2</c:v>
                </c:pt>
                <c:pt idx="705">
                  <c:v>1.7142729999999995E-2</c:v>
                </c:pt>
                <c:pt idx="706">
                  <c:v>1.7403029999999996E-2</c:v>
                </c:pt>
                <c:pt idx="707">
                  <c:v>1.6826214999999999E-2</c:v>
                </c:pt>
                <c:pt idx="708">
                  <c:v>1.6249399999999997E-2</c:v>
                </c:pt>
                <c:pt idx="709">
                  <c:v>1.5779179999999997E-2</c:v>
                </c:pt>
                <c:pt idx="710">
                  <c:v>1.5308959999999996E-2</c:v>
                </c:pt>
                <c:pt idx="711">
                  <c:v>1.5152159999999998E-2</c:v>
                </c:pt>
                <c:pt idx="712">
                  <c:v>1.4995359999999998E-2</c:v>
                </c:pt>
                <c:pt idx="713">
                  <c:v>1.5159799999999998E-2</c:v>
                </c:pt>
                <c:pt idx="714">
                  <c:v>1.5324239999999996E-2</c:v>
                </c:pt>
                <c:pt idx="715">
                  <c:v>1.5564534999999997E-2</c:v>
                </c:pt>
                <c:pt idx="716">
                  <c:v>1.5804829999999999E-2</c:v>
                </c:pt>
                <c:pt idx="717">
                  <c:v>1.6024934999999997E-2</c:v>
                </c:pt>
                <c:pt idx="718">
                  <c:v>1.6245039999999995E-2</c:v>
                </c:pt>
                <c:pt idx="719">
                  <c:v>1.6152994999999996E-2</c:v>
                </c:pt>
                <c:pt idx="720">
                  <c:v>1.6060949999999997E-2</c:v>
                </c:pt>
                <c:pt idx="721">
                  <c:v>1.6057314999999996E-2</c:v>
                </c:pt>
                <c:pt idx="722">
                  <c:v>1.6053679999999997E-2</c:v>
                </c:pt>
                <c:pt idx="723">
                  <c:v>1.5474314999999995E-2</c:v>
                </c:pt>
                <c:pt idx="724">
                  <c:v>1.4894949999999995E-2</c:v>
                </c:pt>
                <c:pt idx="725">
                  <c:v>1.4523139999999997E-2</c:v>
                </c:pt>
                <c:pt idx="726">
                  <c:v>1.4151329999999998E-2</c:v>
                </c:pt>
                <c:pt idx="727">
                  <c:v>1.4128594999999997E-2</c:v>
                </c:pt>
                <c:pt idx="728">
                  <c:v>1.4105859999999998E-2</c:v>
                </c:pt>
                <c:pt idx="729">
                  <c:v>1.4564619999999997E-2</c:v>
                </c:pt>
                <c:pt idx="730">
                  <c:v>1.5023379999999996E-2</c:v>
                </c:pt>
                <c:pt idx="731">
                  <c:v>1.4695769999999997E-2</c:v>
                </c:pt>
                <c:pt idx="732">
                  <c:v>1.4368159999999998E-2</c:v>
                </c:pt>
                <c:pt idx="733">
                  <c:v>1.4663024999999998E-2</c:v>
                </c:pt>
                <c:pt idx="734">
                  <c:v>1.4957889999999998E-2</c:v>
                </c:pt>
                <c:pt idx="735">
                  <c:v>1.4689584999999998E-2</c:v>
                </c:pt>
                <c:pt idx="736">
                  <c:v>1.4421279999999998E-2</c:v>
                </c:pt>
                <c:pt idx="737">
                  <c:v>1.4736514999999999E-2</c:v>
                </c:pt>
                <c:pt idx="738">
                  <c:v>1.5051749999999997E-2</c:v>
                </c:pt>
                <c:pt idx="739">
                  <c:v>1.4931694999999998E-2</c:v>
                </c:pt>
                <c:pt idx="740">
                  <c:v>1.4811639999999997E-2</c:v>
                </c:pt>
                <c:pt idx="741">
                  <c:v>1.4753614999999998E-2</c:v>
                </c:pt>
                <c:pt idx="742">
                  <c:v>1.4695589999999996E-2</c:v>
                </c:pt>
                <c:pt idx="743">
                  <c:v>1.4548974999999997E-2</c:v>
                </c:pt>
                <c:pt idx="744">
                  <c:v>1.4402359999999998E-2</c:v>
                </c:pt>
                <c:pt idx="745">
                  <c:v>1.4468024999999999E-2</c:v>
                </c:pt>
                <c:pt idx="746">
                  <c:v>1.4533689999999998E-2</c:v>
                </c:pt>
                <c:pt idx="747">
                  <c:v>1.4454744999999998E-2</c:v>
                </c:pt>
                <c:pt idx="748">
                  <c:v>1.4375799999999998E-2</c:v>
                </c:pt>
                <c:pt idx="749">
                  <c:v>1.4275569999999998E-2</c:v>
                </c:pt>
                <c:pt idx="750">
                  <c:v>1.4175339999999998E-2</c:v>
                </c:pt>
                <c:pt idx="751">
                  <c:v>1.4410179999999998E-2</c:v>
                </c:pt>
                <c:pt idx="752">
                  <c:v>1.464502E-2</c:v>
                </c:pt>
                <c:pt idx="753">
                  <c:v>1.4189714999999999E-2</c:v>
                </c:pt>
                <c:pt idx="754">
                  <c:v>1.3734409999999999E-2</c:v>
                </c:pt>
                <c:pt idx="755">
                  <c:v>1.3505574999999999E-2</c:v>
                </c:pt>
                <c:pt idx="756">
                  <c:v>1.327674E-2</c:v>
                </c:pt>
                <c:pt idx="757">
                  <c:v>1.3386245E-2</c:v>
                </c:pt>
                <c:pt idx="758">
                  <c:v>1.3495749999999999E-2</c:v>
                </c:pt>
                <c:pt idx="759">
                  <c:v>1.3619989999999998E-2</c:v>
                </c:pt>
                <c:pt idx="760">
                  <c:v>1.374423E-2</c:v>
                </c:pt>
                <c:pt idx="761">
                  <c:v>1.3679654999999999E-2</c:v>
                </c:pt>
                <c:pt idx="762">
                  <c:v>1.3615079999999996E-2</c:v>
                </c:pt>
                <c:pt idx="763">
                  <c:v>1.3405709999999998E-2</c:v>
                </c:pt>
                <c:pt idx="764">
                  <c:v>1.3196339999999997E-2</c:v>
                </c:pt>
                <c:pt idx="765">
                  <c:v>1.3282564999999998E-2</c:v>
                </c:pt>
                <c:pt idx="766">
                  <c:v>1.3368789999999998E-2</c:v>
                </c:pt>
                <c:pt idx="767">
                  <c:v>1.3278744999999998E-2</c:v>
                </c:pt>
                <c:pt idx="768">
                  <c:v>1.3188699999999999E-2</c:v>
                </c:pt>
                <c:pt idx="769">
                  <c:v>1.3141949999999999E-2</c:v>
                </c:pt>
                <c:pt idx="770">
                  <c:v>1.3095199999999998E-2</c:v>
                </c:pt>
                <c:pt idx="771">
                  <c:v>1.3296384999999997E-2</c:v>
                </c:pt>
                <c:pt idx="772">
                  <c:v>1.3497569999999997E-2</c:v>
                </c:pt>
                <c:pt idx="773">
                  <c:v>1.3155774999999998E-2</c:v>
                </c:pt>
                <c:pt idx="774">
                  <c:v>1.2813979999999997E-2</c:v>
                </c:pt>
                <c:pt idx="775">
                  <c:v>1.2946039999999999E-2</c:v>
                </c:pt>
                <c:pt idx="776">
                  <c:v>1.3078099999999999E-2</c:v>
                </c:pt>
                <c:pt idx="777">
                  <c:v>1.3438449999999998E-2</c:v>
                </c:pt>
                <c:pt idx="778">
                  <c:v>1.3798799999999996E-2</c:v>
                </c:pt>
                <c:pt idx="779">
                  <c:v>1.3663104999999997E-2</c:v>
                </c:pt>
                <c:pt idx="780">
                  <c:v>1.3527409999999997E-2</c:v>
                </c:pt>
                <c:pt idx="781">
                  <c:v>1.3165054999999997E-2</c:v>
                </c:pt>
                <c:pt idx="782">
                  <c:v>1.2802699999999997E-2</c:v>
                </c:pt>
                <c:pt idx="783">
                  <c:v>1.3019894999999998E-2</c:v>
                </c:pt>
                <c:pt idx="784">
                  <c:v>1.323709E-2</c:v>
                </c:pt>
                <c:pt idx="785">
                  <c:v>1.3391524999999998E-2</c:v>
                </c:pt>
                <c:pt idx="786">
                  <c:v>1.3545959999999998E-2</c:v>
                </c:pt>
                <c:pt idx="787">
                  <c:v>1.3550689999999999E-2</c:v>
                </c:pt>
                <c:pt idx="788">
                  <c:v>1.355542E-2</c:v>
                </c:pt>
                <c:pt idx="789">
                  <c:v>1.3432634999999998E-2</c:v>
                </c:pt>
                <c:pt idx="790">
                  <c:v>1.3309849999999998E-2</c:v>
                </c:pt>
                <c:pt idx="791">
                  <c:v>1.3425904999999998E-2</c:v>
                </c:pt>
                <c:pt idx="792">
                  <c:v>1.3541959999999997E-2</c:v>
                </c:pt>
                <c:pt idx="793">
                  <c:v>1.3536684999999998E-2</c:v>
                </c:pt>
                <c:pt idx="794">
                  <c:v>1.3531409999999999E-2</c:v>
                </c:pt>
                <c:pt idx="795">
                  <c:v>1.3228174999999998E-2</c:v>
                </c:pt>
                <c:pt idx="796">
                  <c:v>1.2924939999999998E-2</c:v>
                </c:pt>
                <c:pt idx="797">
                  <c:v>1.2840174999999999E-2</c:v>
                </c:pt>
                <c:pt idx="798">
                  <c:v>1.275541E-2</c:v>
                </c:pt>
                <c:pt idx="799">
                  <c:v>1.3356415E-2</c:v>
                </c:pt>
                <c:pt idx="800">
                  <c:v>1.395742E-2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FE-4C71-A014-FF2ADB0F709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Spectra!$H$3:$H$803</c:f>
              <c:numCache>
                <c:formatCode>0.00E+00</c:formatCode>
                <c:ptCount val="801"/>
                <c:pt idx="0">
                  <c:v>1.3620109999999997E-4</c:v>
                </c:pt>
                <c:pt idx="1">
                  <c:v>1.4309359999999999E-4</c:v>
                </c:pt>
                <c:pt idx="2">
                  <c:v>1.1679859999999999E-4</c:v>
                </c:pt>
                <c:pt idx="3">
                  <c:v>1.6068809999999998E-4</c:v>
                </c:pt>
                <c:pt idx="4">
                  <c:v>2.2696779999999996E-4</c:v>
                </c:pt>
                <c:pt idx="5">
                  <c:v>2.4909150000000001E-4</c:v>
                </c:pt>
                <c:pt idx="6">
                  <c:v>2.3100759999999999E-4</c:v>
                </c:pt>
                <c:pt idx="7">
                  <c:v>2.5735369999999995E-4</c:v>
                </c:pt>
                <c:pt idx="8">
                  <c:v>2.144541E-4</c:v>
                </c:pt>
                <c:pt idx="9">
                  <c:v>2.6447249999999992E-4</c:v>
                </c:pt>
                <c:pt idx="10">
                  <c:v>2.9982219999999995E-4</c:v>
                </c:pt>
                <c:pt idx="11">
                  <c:v>3.013782E-4</c:v>
                </c:pt>
                <c:pt idx="12">
                  <c:v>3.2236959999999996E-4</c:v>
                </c:pt>
                <c:pt idx="13">
                  <c:v>3.8143919999999998E-4</c:v>
                </c:pt>
                <c:pt idx="14">
                  <c:v>5.4222589999999989E-4</c:v>
                </c:pt>
                <c:pt idx="15">
                  <c:v>5.7542789999999986E-4</c:v>
                </c:pt>
                <c:pt idx="16">
                  <c:v>6.2397069999999986E-4</c:v>
                </c:pt>
                <c:pt idx="17">
                  <c:v>6.4124739999999998E-4</c:v>
                </c:pt>
                <c:pt idx="18">
                  <c:v>6.3503799999999988E-4</c:v>
                </c:pt>
                <c:pt idx="19">
                  <c:v>6.4548439999999991E-4</c:v>
                </c:pt>
                <c:pt idx="20">
                  <c:v>6.4668979999999994E-4</c:v>
                </c:pt>
                <c:pt idx="21">
                  <c:v>7.3044339999999992E-4</c:v>
                </c:pt>
                <c:pt idx="22">
                  <c:v>6.0771669999999992E-4</c:v>
                </c:pt>
                <c:pt idx="23">
                  <c:v>6.8062219999999994E-4</c:v>
                </c:pt>
                <c:pt idx="24">
                  <c:v>5.8744479999999996E-4</c:v>
                </c:pt>
                <c:pt idx="25">
                  <c:v>6.3416139999999987E-4</c:v>
                </c:pt>
                <c:pt idx="26">
                  <c:v>8.0955839999999996E-4</c:v>
                </c:pt>
                <c:pt idx="27">
                  <c:v>9.1709039999999988E-4</c:v>
                </c:pt>
                <c:pt idx="28">
                  <c:v>8.5043079999999984E-4</c:v>
                </c:pt>
                <c:pt idx="29">
                  <c:v>6.955978E-4</c:v>
                </c:pt>
                <c:pt idx="30">
                  <c:v>6.8485919999999986E-4</c:v>
                </c:pt>
                <c:pt idx="31">
                  <c:v>7.5206669999999993E-4</c:v>
                </c:pt>
                <c:pt idx="32">
                  <c:v>1.0637049999999996E-3</c:v>
                </c:pt>
                <c:pt idx="33">
                  <c:v>1.1076459999999997E-3</c:v>
                </c:pt>
                <c:pt idx="34">
                  <c:v>1.0104499999999998E-3</c:v>
                </c:pt>
                <c:pt idx="35">
                  <c:v>5.499693999999999E-4</c:v>
                </c:pt>
                <c:pt idx="36">
                  <c:v>7.0798010000000001E-4</c:v>
                </c:pt>
                <c:pt idx="37">
                  <c:v>1.2793539999999997E-3</c:v>
                </c:pt>
                <c:pt idx="38">
                  <c:v>1.349264E-3</c:v>
                </c:pt>
                <c:pt idx="39">
                  <c:v>1.9047489999999996E-3</c:v>
                </c:pt>
                <c:pt idx="40">
                  <c:v>2.7674149999999992E-3</c:v>
                </c:pt>
                <c:pt idx="41">
                  <c:v>3.0634579999999998E-3</c:v>
                </c:pt>
                <c:pt idx="42">
                  <c:v>3.0965860000000001E-3</c:v>
                </c:pt>
                <c:pt idx="43">
                  <c:v>2.9500809999999998E-3</c:v>
                </c:pt>
                <c:pt idx="44">
                  <c:v>2.9783889999999993E-3</c:v>
                </c:pt>
                <c:pt idx="45">
                  <c:v>2.993328E-3</c:v>
                </c:pt>
                <c:pt idx="46">
                  <c:v>3.0626539999999997E-3</c:v>
                </c:pt>
                <c:pt idx="47">
                  <c:v>2.3484639999999998E-3</c:v>
                </c:pt>
                <c:pt idx="48">
                  <c:v>2.7810759999999999E-3</c:v>
                </c:pt>
                <c:pt idx="49">
                  <c:v>2.4193979999999997E-3</c:v>
                </c:pt>
                <c:pt idx="50">
                  <c:v>2.1421299999999995E-3</c:v>
                </c:pt>
                <c:pt idx="51">
                  <c:v>2.2122229999999997E-3</c:v>
                </c:pt>
                <c:pt idx="52">
                  <c:v>2.165251E-3</c:v>
                </c:pt>
                <c:pt idx="53">
                  <c:v>3.2395850000000001E-3</c:v>
                </c:pt>
                <c:pt idx="54">
                  <c:v>3.5045069999999992E-3</c:v>
                </c:pt>
                <c:pt idx="55">
                  <c:v>3.7358609999999992E-3</c:v>
                </c:pt>
                <c:pt idx="56">
                  <c:v>3.2774259999999995E-3</c:v>
                </c:pt>
                <c:pt idx="57">
                  <c:v>3.655139E-3</c:v>
                </c:pt>
                <c:pt idx="58">
                  <c:v>4.4309479999999997E-3</c:v>
                </c:pt>
                <c:pt idx="59">
                  <c:v>4.1482379999999994E-3</c:v>
                </c:pt>
                <c:pt idx="60">
                  <c:v>3.7877279999999993E-3</c:v>
                </c:pt>
                <c:pt idx="61">
                  <c:v>5.8101629999999993E-3</c:v>
                </c:pt>
                <c:pt idx="62">
                  <c:v>5.2604489999999995E-3</c:v>
                </c:pt>
                <c:pt idx="63">
                  <c:v>4.9477879999999981E-3</c:v>
                </c:pt>
                <c:pt idx="64">
                  <c:v>5.5588649999999988E-3</c:v>
                </c:pt>
                <c:pt idx="65">
                  <c:v>5.4759509999999997E-3</c:v>
                </c:pt>
                <c:pt idx="66">
                  <c:v>4.9382909999999992E-3</c:v>
                </c:pt>
                <c:pt idx="67">
                  <c:v>6.2148689999999987E-3</c:v>
                </c:pt>
                <c:pt idx="68">
                  <c:v>6.3076449999999989E-3</c:v>
                </c:pt>
                <c:pt idx="69">
                  <c:v>5.99681E-3</c:v>
                </c:pt>
                <c:pt idx="70">
                  <c:v>6.2912079999999995E-3</c:v>
                </c:pt>
                <c:pt idx="71">
                  <c:v>5.9982709999999986E-3</c:v>
                </c:pt>
                <c:pt idx="72">
                  <c:v>5.7053339999999994E-3</c:v>
                </c:pt>
                <c:pt idx="73">
                  <c:v>6.5238779999999994E-3</c:v>
                </c:pt>
                <c:pt idx="74">
                  <c:v>7.3427859999999987E-3</c:v>
                </c:pt>
                <c:pt idx="75">
                  <c:v>8.2265285E-3</c:v>
                </c:pt>
                <c:pt idx="76">
                  <c:v>9.1102709999999996E-3</c:v>
                </c:pt>
                <c:pt idx="77">
                  <c:v>1.0263029999999999E-2</c:v>
                </c:pt>
                <c:pt idx="78">
                  <c:v>9.099313999999999E-3</c:v>
                </c:pt>
                <c:pt idx="79">
                  <c:v>9.7030850000000002E-3</c:v>
                </c:pt>
                <c:pt idx="80">
                  <c:v>1.1235339999999998E-2</c:v>
                </c:pt>
                <c:pt idx="81">
                  <c:v>1.0155639999999999E-2</c:v>
                </c:pt>
                <c:pt idx="82">
                  <c:v>9.4985409999999992E-3</c:v>
                </c:pt>
                <c:pt idx="83">
                  <c:v>9.7933040000000009E-3</c:v>
                </c:pt>
                <c:pt idx="84">
                  <c:v>9.3104319999999987E-3</c:v>
                </c:pt>
                <c:pt idx="85">
                  <c:v>9.8236209999999977E-3</c:v>
                </c:pt>
                <c:pt idx="86">
                  <c:v>8.903168999999999E-3</c:v>
                </c:pt>
                <c:pt idx="87">
                  <c:v>7.6821119999999996E-3</c:v>
                </c:pt>
                <c:pt idx="88">
                  <c:v>8.5039429999999982E-3</c:v>
                </c:pt>
                <c:pt idx="89">
                  <c:v>9.7008929999999986E-3</c:v>
                </c:pt>
                <c:pt idx="90">
                  <c:v>1.0172079999999998E-2</c:v>
                </c:pt>
                <c:pt idx="91">
                  <c:v>9.4799120000000001E-3</c:v>
                </c:pt>
                <c:pt idx="92">
                  <c:v>9.7019889999999994E-3</c:v>
                </c:pt>
                <c:pt idx="93">
                  <c:v>1.0145779999999997E-2</c:v>
                </c:pt>
                <c:pt idx="94">
                  <c:v>7.4373879999999988E-3</c:v>
                </c:pt>
                <c:pt idx="95">
                  <c:v>8.0959489999999981E-3</c:v>
                </c:pt>
                <c:pt idx="96">
                  <c:v>9.1288989999999993E-3</c:v>
                </c:pt>
                <c:pt idx="97">
                  <c:v>8.6211899999999991E-3</c:v>
                </c:pt>
                <c:pt idx="98">
                  <c:v>9.4075909999999999E-3</c:v>
                </c:pt>
                <c:pt idx="99">
                  <c:v>8.8677389999999995E-3</c:v>
                </c:pt>
                <c:pt idx="100">
                  <c:v>1.0540989999999997E-2</c:v>
                </c:pt>
                <c:pt idx="101">
                  <c:v>1.0822599999999998E-2</c:v>
                </c:pt>
                <c:pt idx="102">
                  <c:v>9.0426979999999983E-3</c:v>
                </c:pt>
                <c:pt idx="103">
                  <c:v>1.0157469999999998E-2</c:v>
                </c:pt>
                <c:pt idx="104">
                  <c:v>1.2277430000000001E-2</c:v>
                </c:pt>
                <c:pt idx="105">
                  <c:v>1.1592199999999999E-2</c:v>
                </c:pt>
                <c:pt idx="106">
                  <c:v>9.5496769999999977E-3</c:v>
                </c:pt>
                <c:pt idx="107">
                  <c:v>8.1050799999999989E-3</c:v>
                </c:pt>
                <c:pt idx="108">
                  <c:v>6.2627179999999996E-3</c:v>
                </c:pt>
                <c:pt idx="109">
                  <c:v>7.221520999999999E-3</c:v>
                </c:pt>
                <c:pt idx="110">
                  <c:v>1.0177189999999997E-2</c:v>
                </c:pt>
                <c:pt idx="111">
                  <c:v>9.7041809999999992E-3</c:v>
                </c:pt>
                <c:pt idx="112">
                  <c:v>9.7348629999999981E-3</c:v>
                </c:pt>
                <c:pt idx="113">
                  <c:v>1.024513E-2</c:v>
                </c:pt>
                <c:pt idx="114">
                  <c:v>1.06239E-2</c:v>
                </c:pt>
                <c:pt idx="115">
                  <c:v>1.2090049999999998E-2</c:v>
                </c:pt>
                <c:pt idx="116">
                  <c:v>1.4359399999999996E-2</c:v>
                </c:pt>
                <c:pt idx="117">
                  <c:v>1.5154199999999996E-2</c:v>
                </c:pt>
                <c:pt idx="118">
                  <c:v>1.2262449999999998E-2</c:v>
                </c:pt>
                <c:pt idx="119">
                  <c:v>1.2994429999999998E-2</c:v>
                </c:pt>
                <c:pt idx="120">
                  <c:v>1.334544E-2</c:v>
                </c:pt>
                <c:pt idx="121">
                  <c:v>1.2588989999999996E-2</c:v>
                </c:pt>
                <c:pt idx="122">
                  <c:v>1.0428489999999999E-2</c:v>
                </c:pt>
                <c:pt idx="123">
                  <c:v>7.7913239999999996E-3</c:v>
                </c:pt>
                <c:pt idx="124">
                  <c:v>6.9106860000000001E-3</c:v>
                </c:pt>
                <c:pt idx="125">
                  <c:v>8.4005749999999987E-3</c:v>
                </c:pt>
                <c:pt idx="126">
                  <c:v>9.2428600000000003E-3</c:v>
                </c:pt>
                <c:pt idx="127">
                  <c:v>1.1605349999999999E-2</c:v>
                </c:pt>
                <c:pt idx="128">
                  <c:v>1.4005099999999998E-2</c:v>
                </c:pt>
                <c:pt idx="129">
                  <c:v>1.2086029999999999E-2</c:v>
                </c:pt>
                <c:pt idx="130">
                  <c:v>1.0317079999999999E-2</c:v>
                </c:pt>
                <c:pt idx="131">
                  <c:v>1.0332059999999999E-2</c:v>
                </c:pt>
                <c:pt idx="132">
                  <c:v>7.5100749999999997E-3</c:v>
                </c:pt>
                <c:pt idx="133">
                  <c:v>5.7140999999999989E-3</c:v>
                </c:pt>
                <c:pt idx="134">
                  <c:v>6.744858999999998E-3</c:v>
                </c:pt>
                <c:pt idx="135">
                  <c:v>7.7387259999999996E-3</c:v>
                </c:pt>
                <c:pt idx="136">
                  <c:v>7.3661629999999994E-3</c:v>
                </c:pt>
                <c:pt idx="137">
                  <c:v>7.8512259999999976E-3</c:v>
                </c:pt>
                <c:pt idx="138">
                  <c:v>8.2011439999999988E-3</c:v>
                </c:pt>
                <c:pt idx="139">
                  <c:v>1.008734E-2</c:v>
                </c:pt>
                <c:pt idx="140">
                  <c:v>1.1851169999999998E-2</c:v>
                </c:pt>
                <c:pt idx="141">
                  <c:v>1.313286E-2</c:v>
                </c:pt>
                <c:pt idx="142">
                  <c:v>1.2885579999999997E-2</c:v>
                </c:pt>
                <c:pt idx="143">
                  <c:v>9.0711889999999986E-3</c:v>
                </c:pt>
                <c:pt idx="144">
                  <c:v>9.1606770000000007E-3</c:v>
                </c:pt>
                <c:pt idx="145">
                  <c:v>1.3352379999999999E-2</c:v>
                </c:pt>
                <c:pt idx="146">
                  <c:v>1.3022919999999999E-2</c:v>
                </c:pt>
                <c:pt idx="147">
                  <c:v>1.0634489999999998E-2</c:v>
                </c:pt>
                <c:pt idx="148">
                  <c:v>1.6064789999999999E-2</c:v>
                </c:pt>
                <c:pt idx="149">
                  <c:v>2.1370159999999999E-2</c:v>
                </c:pt>
                <c:pt idx="150">
                  <c:v>2.2497719999999995E-2</c:v>
                </c:pt>
                <c:pt idx="151">
                  <c:v>2.3737399999999999E-2</c:v>
                </c:pt>
                <c:pt idx="152">
                  <c:v>2.4608179999999997E-2</c:v>
                </c:pt>
                <c:pt idx="153">
                  <c:v>2.2839969999999998E-2</c:v>
                </c:pt>
                <c:pt idx="154">
                  <c:v>1.9906569999999998E-2</c:v>
                </c:pt>
                <c:pt idx="155">
                  <c:v>2.1600639999999997E-2</c:v>
                </c:pt>
                <c:pt idx="156">
                  <c:v>2.1238669999999998E-2</c:v>
                </c:pt>
                <c:pt idx="157">
                  <c:v>2.0089929999999995E-2</c:v>
                </c:pt>
                <c:pt idx="158">
                  <c:v>2.289037E-2</c:v>
                </c:pt>
                <c:pt idx="159">
                  <c:v>2.6047299999999995E-2</c:v>
                </c:pt>
                <c:pt idx="160">
                  <c:v>2.5161909999999996E-2</c:v>
                </c:pt>
                <c:pt idx="161">
                  <c:v>2.4921210000000003E-2</c:v>
                </c:pt>
                <c:pt idx="162">
                  <c:v>2.6277780000000001E-2</c:v>
                </c:pt>
                <c:pt idx="163">
                  <c:v>2.4485449999999992E-2</c:v>
                </c:pt>
                <c:pt idx="164">
                  <c:v>2.2419189999999999E-2</c:v>
                </c:pt>
                <c:pt idx="165">
                  <c:v>2.2111269999999995E-2</c:v>
                </c:pt>
                <c:pt idx="166">
                  <c:v>2.3556599999999997E-2</c:v>
                </c:pt>
                <c:pt idx="167">
                  <c:v>2.3596779999999998E-2</c:v>
                </c:pt>
                <c:pt idx="168">
                  <c:v>2.197321E-2</c:v>
                </c:pt>
                <c:pt idx="169">
                  <c:v>2.2411519999999997E-2</c:v>
                </c:pt>
                <c:pt idx="170">
                  <c:v>2.2707369999999994E-2</c:v>
                </c:pt>
                <c:pt idx="171">
                  <c:v>2.3876569999999993E-2</c:v>
                </c:pt>
                <c:pt idx="172">
                  <c:v>2.2032009999999994E-2</c:v>
                </c:pt>
                <c:pt idx="173">
                  <c:v>2.1518819999999998E-2</c:v>
                </c:pt>
                <c:pt idx="174">
                  <c:v>2.406467E-2</c:v>
                </c:pt>
                <c:pt idx="175">
                  <c:v>2.4160009999999996E-2</c:v>
                </c:pt>
                <c:pt idx="176">
                  <c:v>2.3612849999999994E-2</c:v>
                </c:pt>
                <c:pt idx="177">
                  <c:v>2.2991179999999996E-2</c:v>
                </c:pt>
                <c:pt idx="178">
                  <c:v>2.2205869999999996E-2</c:v>
                </c:pt>
                <c:pt idx="179">
                  <c:v>2.2807819999999996E-2</c:v>
                </c:pt>
                <c:pt idx="180">
                  <c:v>1.9444159999999999E-2</c:v>
                </c:pt>
                <c:pt idx="181">
                  <c:v>2.1670769999999995E-2</c:v>
                </c:pt>
                <c:pt idx="182">
                  <c:v>2.5927489999999994E-2</c:v>
                </c:pt>
                <c:pt idx="183">
                  <c:v>2.8760069999999999E-2</c:v>
                </c:pt>
                <c:pt idx="184">
                  <c:v>3.0424189999999997E-2</c:v>
                </c:pt>
                <c:pt idx="185">
                  <c:v>2.9551949999999994E-2</c:v>
                </c:pt>
                <c:pt idx="186">
                  <c:v>3.0980479999999991E-2</c:v>
                </c:pt>
                <c:pt idx="187">
                  <c:v>3.0042859999999994E-2</c:v>
                </c:pt>
                <c:pt idx="188">
                  <c:v>2.5516939999999995E-2</c:v>
                </c:pt>
                <c:pt idx="189">
                  <c:v>2.6010769999999999E-2</c:v>
                </c:pt>
                <c:pt idx="190">
                  <c:v>2.6763929999999998E-2</c:v>
                </c:pt>
                <c:pt idx="191">
                  <c:v>2.7098869999999997E-2</c:v>
                </c:pt>
                <c:pt idx="192">
                  <c:v>2.9764159999999994E-2</c:v>
                </c:pt>
                <c:pt idx="193">
                  <c:v>2.9963959999999998E-2</c:v>
                </c:pt>
                <c:pt idx="194">
                  <c:v>3.0599869999999994E-2</c:v>
                </c:pt>
                <c:pt idx="195">
                  <c:v>3.0294150000000002E-2</c:v>
                </c:pt>
                <c:pt idx="196">
                  <c:v>2.9260839999999993E-2</c:v>
                </c:pt>
                <c:pt idx="197">
                  <c:v>3.1911519999999999E-2</c:v>
                </c:pt>
                <c:pt idx="198">
                  <c:v>3.4283869999999987E-2</c:v>
                </c:pt>
                <c:pt idx="199">
                  <c:v>3.3201239999999993E-2</c:v>
                </c:pt>
                <c:pt idx="200">
                  <c:v>3.5409599999999999E-2</c:v>
                </c:pt>
                <c:pt idx="201">
                  <c:v>3.7249039999999997E-2</c:v>
                </c:pt>
                <c:pt idx="202">
                  <c:v>3.5015479999999995E-2</c:v>
                </c:pt>
                <c:pt idx="203">
                  <c:v>3.2552909999999997E-2</c:v>
                </c:pt>
                <c:pt idx="204">
                  <c:v>3.3631519999999998E-2</c:v>
                </c:pt>
                <c:pt idx="205">
                  <c:v>3.4994299999999999E-2</c:v>
                </c:pt>
                <c:pt idx="206">
                  <c:v>3.5929719999999998E-2</c:v>
                </c:pt>
                <c:pt idx="207">
                  <c:v>3.7508369999999999E-2</c:v>
                </c:pt>
                <c:pt idx="208">
                  <c:v>3.6309229999999998E-2</c:v>
                </c:pt>
                <c:pt idx="209">
                  <c:v>3.5445389999999993E-2</c:v>
                </c:pt>
                <c:pt idx="210">
                  <c:v>3.5920959999999995E-2</c:v>
                </c:pt>
                <c:pt idx="211">
                  <c:v>3.6715759999999993E-2</c:v>
                </c:pt>
                <c:pt idx="212">
                  <c:v>3.7599679999999989E-2</c:v>
                </c:pt>
                <c:pt idx="213">
                  <c:v>3.7862669999999994E-2</c:v>
                </c:pt>
                <c:pt idx="214">
                  <c:v>3.5716409999999997E-2</c:v>
                </c:pt>
                <c:pt idx="215">
                  <c:v>3.5531960000000001E-2</c:v>
                </c:pt>
                <c:pt idx="216">
                  <c:v>3.5732479999999997E-2</c:v>
                </c:pt>
                <c:pt idx="217">
                  <c:v>3.5431879999999992E-2</c:v>
                </c:pt>
                <c:pt idx="218">
                  <c:v>3.6212799999999996E-2</c:v>
                </c:pt>
                <c:pt idx="219">
                  <c:v>3.6360730000000001E-2</c:v>
                </c:pt>
                <c:pt idx="220">
                  <c:v>3.4966169999999998E-2</c:v>
                </c:pt>
                <c:pt idx="221">
                  <c:v>3.5027539999999996E-2</c:v>
                </c:pt>
                <c:pt idx="222">
                  <c:v>3.7449929999999999E-2</c:v>
                </c:pt>
                <c:pt idx="223">
                  <c:v>3.7157719999999998E-2</c:v>
                </c:pt>
                <c:pt idx="224">
                  <c:v>3.7274609999999993E-2</c:v>
                </c:pt>
                <c:pt idx="225">
                  <c:v>3.7921109999999994E-2</c:v>
                </c:pt>
                <c:pt idx="226">
                  <c:v>3.665000999999999E-2</c:v>
                </c:pt>
                <c:pt idx="227">
                  <c:v>3.7409749999999992E-2</c:v>
                </c:pt>
                <c:pt idx="228">
                  <c:v>3.7559509999999997E-2</c:v>
                </c:pt>
                <c:pt idx="229">
                  <c:v>3.8136609999999994E-2</c:v>
                </c:pt>
                <c:pt idx="230">
                  <c:v>3.856031E-2</c:v>
                </c:pt>
                <c:pt idx="231">
                  <c:v>3.9367529999999991E-2</c:v>
                </c:pt>
                <c:pt idx="232">
                  <c:v>3.9228739999999991E-2</c:v>
                </c:pt>
                <c:pt idx="233">
                  <c:v>3.8089129999999992E-2</c:v>
                </c:pt>
                <c:pt idx="234">
                  <c:v>3.7811539999999998E-2</c:v>
                </c:pt>
                <c:pt idx="235">
                  <c:v>3.7654479999999997E-2</c:v>
                </c:pt>
                <c:pt idx="236">
                  <c:v>3.5439909999999998E-2</c:v>
                </c:pt>
                <c:pt idx="237">
                  <c:v>3.3736349999999998E-2</c:v>
                </c:pt>
                <c:pt idx="238">
                  <c:v>3.486098E-2</c:v>
                </c:pt>
                <c:pt idx="239">
                  <c:v>3.5655779999999998E-2</c:v>
                </c:pt>
                <c:pt idx="240">
                  <c:v>3.654044E-2</c:v>
                </c:pt>
                <c:pt idx="241">
                  <c:v>3.6520709999999998E-2</c:v>
                </c:pt>
                <c:pt idx="242">
                  <c:v>3.3948199999999991E-2</c:v>
                </c:pt>
                <c:pt idx="243">
                  <c:v>3.4170999999999993E-2</c:v>
                </c:pt>
                <c:pt idx="244">
                  <c:v>3.6132809999999994E-2</c:v>
                </c:pt>
                <c:pt idx="245">
                  <c:v>3.5837679999999997E-2</c:v>
                </c:pt>
                <c:pt idx="246">
                  <c:v>3.5274089999999994E-2</c:v>
                </c:pt>
                <c:pt idx="247">
                  <c:v>3.7256339999999992E-2</c:v>
                </c:pt>
                <c:pt idx="248">
                  <c:v>3.4606389999999994E-2</c:v>
                </c:pt>
                <c:pt idx="249">
                  <c:v>3.3946739999999989E-2</c:v>
                </c:pt>
                <c:pt idx="250">
                  <c:v>3.385980999999999E-2</c:v>
                </c:pt>
                <c:pt idx="251">
                  <c:v>3.1603599999999996E-2</c:v>
                </c:pt>
                <c:pt idx="252">
                  <c:v>3.2525149999999996E-2</c:v>
                </c:pt>
                <c:pt idx="253">
                  <c:v>3.451398E-2</c:v>
                </c:pt>
                <c:pt idx="254">
                  <c:v>3.3673889999999998E-2</c:v>
                </c:pt>
                <c:pt idx="255">
                  <c:v>3.3527419999999988E-2</c:v>
                </c:pt>
                <c:pt idx="256">
                  <c:v>3.4114389999999994E-2</c:v>
                </c:pt>
                <c:pt idx="257">
                  <c:v>3.3885009999999993E-2</c:v>
                </c:pt>
                <c:pt idx="258">
                  <c:v>3.2483879999999993E-2</c:v>
                </c:pt>
                <c:pt idx="259">
                  <c:v>3.3619099999999992E-2</c:v>
                </c:pt>
                <c:pt idx="260">
                  <c:v>3.2958709999999995E-2</c:v>
                </c:pt>
                <c:pt idx="261">
                  <c:v>3.3785659999999995E-2</c:v>
                </c:pt>
                <c:pt idx="262">
                  <c:v>3.3357569999999996E-2</c:v>
                </c:pt>
                <c:pt idx="263">
                  <c:v>3.1992609999999998E-2</c:v>
                </c:pt>
                <c:pt idx="264">
                  <c:v>3.15784E-2</c:v>
                </c:pt>
                <c:pt idx="265">
                  <c:v>3.1916269999999997E-2</c:v>
                </c:pt>
                <c:pt idx="266">
                  <c:v>3.0426379999999996E-2</c:v>
                </c:pt>
                <c:pt idx="267">
                  <c:v>2.6266079999999997E-2</c:v>
                </c:pt>
                <c:pt idx="268">
                  <c:v>2.5189309999999993E-2</c:v>
                </c:pt>
                <c:pt idx="269">
                  <c:v>2.8452889999999991E-2</c:v>
                </c:pt>
                <c:pt idx="270">
                  <c:v>3.1231769999999996E-2</c:v>
                </c:pt>
                <c:pt idx="271">
                  <c:v>3.1185379999999999E-2</c:v>
                </c:pt>
                <c:pt idx="272">
                  <c:v>3.3362319999999994E-2</c:v>
                </c:pt>
                <c:pt idx="273">
                  <c:v>3.3632249999999995E-2</c:v>
                </c:pt>
                <c:pt idx="274">
                  <c:v>3.5410689999999995E-2</c:v>
                </c:pt>
                <c:pt idx="275">
                  <c:v>3.6286220000000001E-2</c:v>
                </c:pt>
                <c:pt idx="276">
                  <c:v>3.2696459999999997E-2</c:v>
                </c:pt>
                <c:pt idx="277">
                  <c:v>3.0131609999999996E-2</c:v>
                </c:pt>
                <c:pt idx="278">
                  <c:v>3.3682649999999995E-2</c:v>
                </c:pt>
                <c:pt idx="279">
                  <c:v>3.5917669999999999E-2</c:v>
                </c:pt>
                <c:pt idx="280">
                  <c:v>3.6319459999999998E-2</c:v>
                </c:pt>
                <c:pt idx="281">
                  <c:v>3.7709259999999994E-2</c:v>
                </c:pt>
                <c:pt idx="282">
                  <c:v>3.5819409999999996E-2</c:v>
                </c:pt>
                <c:pt idx="283">
                  <c:v>3.3955139999999995E-2</c:v>
                </c:pt>
                <c:pt idx="284">
                  <c:v>3.5590399999999994E-2</c:v>
                </c:pt>
                <c:pt idx="285">
                  <c:v>3.6461539999999994E-2</c:v>
                </c:pt>
                <c:pt idx="286">
                  <c:v>3.7417059999999995E-2</c:v>
                </c:pt>
                <c:pt idx="287">
                  <c:v>3.6248229999999999E-2</c:v>
                </c:pt>
                <c:pt idx="288">
                  <c:v>3.6481259999999995E-2</c:v>
                </c:pt>
                <c:pt idx="289">
                  <c:v>3.6116739999999994E-2</c:v>
                </c:pt>
                <c:pt idx="290">
                  <c:v>3.412316E-2</c:v>
                </c:pt>
                <c:pt idx="291">
                  <c:v>3.3966819999999995E-2</c:v>
                </c:pt>
                <c:pt idx="292">
                  <c:v>3.628841E-2</c:v>
                </c:pt>
                <c:pt idx="293">
                  <c:v>3.5808819999999998E-2</c:v>
                </c:pt>
                <c:pt idx="294">
                  <c:v>3.6299369999999997E-2</c:v>
                </c:pt>
                <c:pt idx="295">
                  <c:v>3.7110239999999989E-2</c:v>
                </c:pt>
                <c:pt idx="296">
                  <c:v>3.7804229999999987E-2</c:v>
                </c:pt>
                <c:pt idx="297">
                  <c:v>3.6858209999999995E-2</c:v>
                </c:pt>
                <c:pt idx="298">
                  <c:v>3.6292419999999992E-2</c:v>
                </c:pt>
                <c:pt idx="299">
                  <c:v>3.6880129999999997E-2</c:v>
                </c:pt>
                <c:pt idx="300">
                  <c:v>3.7807879999999995E-2</c:v>
                </c:pt>
                <c:pt idx="301">
                  <c:v>3.7011619999999995E-2</c:v>
                </c:pt>
                <c:pt idx="302">
                  <c:v>3.7680039999999991E-2</c:v>
                </c:pt>
                <c:pt idx="303">
                  <c:v>3.856031E-2</c:v>
                </c:pt>
                <c:pt idx="304">
                  <c:v>3.8311939999999996E-2</c:v>
                </c:pt>
                <c:pt idx="305">
                  <c:v>3.9685309999999994E-2</c:v>
                </c:pt>
                <c:pt idx="306">
                  <c:v>3.915202999999999E-2</c:v>
                </c:pt>
                <c:pt idx="307">
                  <c:v>3.7468189999999998E-2</c:v>
                </c:pt>
                <c:pt idx="308">
                  <c:v>3.7479149999999996E-2</c:v>
                </c:pt>
                <c:pt idx="309">
                  <c:v>3.6668279999999998E-2</c:v>
                </c:pt>
                <c:pt idx="310">
                  <c:v>3.5619619999999998E-2</c:v>
                </c:pt>
                <c:pt idx="311">
                  <c:v>3.8100089999999996E-2</c:v>
                </c:pt>
                <c:pt idx="312">
                  <c:v>3.8739290000000003E-2</c:v>
                </c:pt>
                <c:pt idx="313">
                  <c:v>3.7658129999999998E-2</c:v>
                </c:pt>
                <c:pt idx="314">
                  <c:v>3.9159329999999999E-2</c:v>
                </c:pt>
                <c:pt idx="315">
                  <c:v>3.8432469999999996E-2</c:v>
                </c:pt>
                <c:pt idx="316">
                  <c:v>3.9371189999999986E-2</c:v>
                </c:pt>
                <c:pt idx="317">
                  <c:v>3.8023379999999996E-2</c:v>
                </c:pt>
                <c:pt idx="318">
                  <c:v>3.9400409999999997E-2</c:v>
                </c:pt>
                <c:pt idx="319">
                  <c:v>3.9093589999999998E-2</c:v>
                </c:pt>
                <c:pt idx="320">
                  <c:v>3.8377679999999997E-2</c:v>
                </c:pt>
                <c:pt idx="321">
                  <c:v>3.7866319999999995E-2</c:v>
                </c:pt>
                <c:pt idx="322">
                  <c:v>3.9057059999999998E-2</c:v>
                </c:pt>
                <c:pt idx="323">
                  <c:v>3.9798539999999993E-2</c:v>
                </c:pt>
                <c:pt idx="324">
                  <c:v>4.016745E-2</c:v>
                </c:pt>
                <c:pt idx="325">
                  <c:v>3.9844194999999999E-2</c:v>
                </c:pt>
                <c:pt idx="326">
                  <c:v>3.9520939999999991E-2</c:v>
                </c:pt>
                <c:pt idx="327">
                  <c:v>3.9634169999999996E-2</c:v>
                </c:pt>
                <c:pt idx="328">
                  <c:v>3.9747399999999995E-2</c:v>
                </c:pt>
                <c:pt idx="329">
                  <c:v>3.9477109999999996E-2</c:v>
                </c:pt>
                <c:pt idx="330">
                  <c:v>3.9206819999999996E-2</c:v>
                </c:pt>
                <c:pt idx="331">
                  <c:v>3.9809494999999993E-2</c:v>
                </c:pt>
                <c:pt idx="332">
                  <c:v>4.041216999999999E-2</c:v>
                </c:pt>
                <c:pt idx="333">
                  <c:v>4.0697074999999992E-2</c:v>
                </c:pt>
                <c:pt idx="334">
                  <c:v>4.0981979999999994E-2</c:v>
                </c:pt>
                <c:pt idx="335">
                  <c:v>4.0130924999999991E-2</c:v>
                </c:pt>
                <c:pt idx="336">
                  <c:v>3.9279869999999988E-2</c:v>
                </c:pt>
                <c:pt idx="337">
                  <c:v>3.8233404999999984E-2</c:v>
                </c:pt>
                <c:pt idx="338">
                  <c:v>3.7186939999999988E-2</c:v>
                </c:pt>
                <c:pt idx="339">
                  <c:v>3.7123019999999993E-2</c:v>
                </c:pt>
                <c:pt idx="340">
                  <c:v>3.7059099999999991E-2</c:v>
                </c:pt>
                <c:pt idx="341">
                  <c:v>3.8089129999999999E-2</c:v>
                </c:pt>
                <c:pt idx="342">
                  <c:v>3.911916E-2</c:v>
                </c:pt>
                <c:pt idx="343">
                  <c:v>3.9727314999999999E-2</c:v>
                </c:pt>
                <c:pt idx="344">
                  <c:v>4.0335469999999998E-2</c:v>
                </c:pt>
                <c:pt idx="345">
                  <c:v>4.0498009999999994E-2</c:v>
                </c:pt>
                <c:pt idx="346">
                  <c:v>4.066054999999999E-2</c:v>
                </c:pt>
                <c:pt idx="347">
                  <c:v>4.0461484999999991E-2</c:v>
                </c:pt>
                <c:pt idx="348">
                  <c:v>4.026242E-2</c:v>
                </c:pt>
                <c:pt idx="349">
                  <c:v>3.9851504999999995E-2</c:v>
                </c:pt>
                <c:pt idx="350">
                  <c:v>3.9440589999999991E-2</c:v>
                </c:pt>
                <c:pt idx="351">
                  <c:v>3.9172124999999988E-2</c:v>
                </c:pt>
                <c:pt idx="352">
                  <c:v>3.8903659999999993E-2</c:v>
                </c:pt>
                <c:pt idx="353">
                  <c:v>3.8973054999999993E-2</c:v>
                </c:pt>
                <c:pt idx="354">
                  <c:v>3.9042449999999992E-2</c:v>
                </c:pt>
                <c:pt idx="355">
                  <c:v>3.9608599999999994E-2</c:v>
                </c:pt>
                <c:pt idx="356">
                  <c:v>4.0174749999999995E-2</c:v>
                </c:pt>
                <c:pt idx="357">
                  <c:v>3.9816799999999992E-2</c:v>
                </c:pt>
                <c:pt idx="358">
                  <c:v>3.945884999999999E-2</c:v>
                </c:pt>
                <c:pt idx="359">
                  <c:v>3.9137419999999992E-2</c:v>
                </c:pt>
                <c:pt idx="360">
                  <c:v>3.8815990000000002E-2</c:v>
                </c:pt>
                <c:pt idx="361">
                  <c:v>3.8585880000000003E-2</c:v>
                </c:pt>
                <c:pt idx="362">
                  <c:v>3.8355769999999997E-2</c:v>
                </c:pt>
                <c:pt idx="363">
                  <c:v>3.8273589999999996E-2</c:v>
                </c:pt>
                <c:pt idx="364">
                  <c:v>3.8191409999999988E-2</c:v>
                </c:pt>
                <c:pt idx="365">
                  <c:v>3.7470019999999993E-2</c:v>
                </c:pt>
                <c:pt idx="366">
                  <c:v>3.6748629999999997E-2</c:v>
                </c:pt>
                <c:pt idx="367">
                  <c:v>3.6964134999999995E-2</c:v>
                </c:pt>
                <c:pt idx="368">
                  <c:v>3.7179639999999993E-2</c:v>
                </c:pt>
                <c:pt idx="369">
                  <c:v>3.7822494999999998E-2</c:v>
                </c:pt>
                <c:pt idx="370">
                  <c:v>3.8465349999999995E-2</c:v>
                </c:pt>
                <c:pt idx="371">
                  <c:v>3.812931E-2</c:v>
                </c:pt>
                <c:pt idx="372">
                  <c:v>3.7793269999999997E-2</c:v>
                </c:pt>
                <c:pt idx="373">
                  <c:v>3.7572289999999994E-2</c:v>
                </c:pt>
                <c:pt idx="374">
                  <c:v>3.7351309999999992E-2</c:v>
                </c:pt>
                <c:pt idx="375">
                  <c:v>3.7513849999999987E-2</c:v>
                </c:pt>
                <c:pt idx="376">
                  <c:v>3.767638999999999E-2</c:v>
                </c:pt>
                <c:pt idx="377">
                  <c:v>3.7597859999999997E-2</c:v>
                </c:pt>
                <c:pt idx="378">
                  <c:v>3.7519329999999997E-2</c:v>
                </c:pt>
                <c:pt idx="379">
                  <c:v>3.7736659999999991E-2</c:v>
                </c:pt>
                <c:pt idx="380">
                  <c:v>3.7953989999999993E-2</c:v>
                </c:pt>
                <c:pt idx="381">
                  <c:v>3.7959464999999998E-2</c:v>
                </c:pt>
                <c:pt idx="382">
                  <c:v>3.7964939999999996E-2</c:v>
                </c:pt>
                <c:pt idx="383">
                  <c:v>3.7859014999999996E-2</c:v>
                </c:pt>
                <c:pt idx="384">
                  <c:v>3.7753089999999996E-2</c:v>
                </c:pt>
                <c:pt idx="385">
                  <c:v>3.7689169999999994E-2</c:v>
                </c:pt>
                <c:pt idx="386">
                  <c:v>3.7625249999999992E-2</c:v>
                </c:pt>
                <c:pt idx="387">
                  <c:v>3.7753089999999989E-2</c:v>
                </c:pt>
                <c:pt idx="388">
                  <c:v>3.7880929999999993E-2</c:v>
                </c:pt>
                <c:pt idx="389">
                  <c:v>3.732938999999999E-2</c:v>
                </c:pt>
                <c:pt idx="390">
                  <c:v>3.6777849999999994E-2</c:v>
                </c:pt>
                <c:pt idx="391">
                  <c:v>3.6743149999999988E-2</c:v>
                </c:pt>
                <c:pt idx="392">
                  <c:v>3.670844999999999E-2</c:v>
                </c:pt>
                <c:pt idx="393">
                  <c:v>3.7102929999999992E-2</c:v>
                </c:pt>
                <c:pt idx="394">
                  <c:v>3.7497409999999988E-2</c:v>
                </c:pt>
                <c:pt idx="395">
                  <c:v>3.7276429999999992E-2</c:v>
                </c:pt>
                <c:pt idx="396">
                  <c:v>3.7055449999999997E-2</c:v>
                </c:pt>
                <c:pt idx="397">
                  <c:v>3.7033534999999992E-2</c:v>
                </c:pt>
                <c:pt idx="398">
                  <c:v>3.7011619999999995E-2</c:v>
                </c:pt>
                <c:pt idx="399">
                  <c:v>3.6911174999999991E-2</c:v>
                </c:pt>
                <c:pt idx="400">
                  <c:v>3.6810729999999993E-2</c:v>
                </c:pt>
                <c:pt idx="401">
                  <c:v>3.6971444999999992E-2</c:v>
                </c:pt>
                <c:pt idx="402">
                  <c:v>3.713215999999999E-2</c:v>
                </c:pt>
                <c:pt idx="403">
                  <c:v>3.7239904999999997E-2</c:v>
                </c:pt>
                <c:pt idx="404">
                  <c:v>3.7347650000000003E-2</c:v>
                </c:pt>
                <c:pt idx="405">
                  <c:v>3.6846884999999996E-2</c:v>
                </c:pt>
                <c:pt idx="406">
                  <c:v>3.6346119999999996E-2</c:v>
                </c:pt>
                <c:pt idx="407">
                  <c:v>3.6158739999999995E-2</c:v>
                </c:pt>
                <c:pt idx="408">
                  <c:v>3.5971359999999994E-2</c:v>
                </c:pt>
                <c:pt idx="409">
                  <c:v>3.6664984999999997E-2</c:v>
                </c:pt>
                <c:pt idx="410">
                  <c:v>3.735861E-2</c:v>
                </c:pt>
                <c:pt idx="411">
                  <c:v>3.7322084999999998E-2</c:v>
                </c:pt>
                <c:pt idx="412">
                  <c:v>3.7285559999999995E-2</c:v>
                </c:pt>
                <c:pt idx="413">
                  <c:v>3.7060924999999995E-2</c:v>
                </c:pt>
                <c:pt idx="414">
                  <c:v>3.6836290000000001E-2</c:v>
                </c:pt>
                <c:pt idx="415">
                  <c:v>3.6686534999999992E-2</c:v>
                </c:pt>
                <c:pt idx="416">
                  <c:v>3.6536779999999991E-2</c:v>
                </c:pt>
                <c:pt idx="417">
                  <c:v>3.6615309999999998E-2</c:v>
                </c:pt>
                <c:pt idx="418">
                  <c:v>3.6693839999999998E-2</c:v>
                </c:pt>
                <c:pt idx="419">
                  <c:v>3.6323834999999999E-2</c:v>
                </c:pt>
                <c:pt idx="420">
                  <c:v>3.5953829999999992E-2</c:v>
                </c:pt>
                <c:pt idx="421">
                  <c:v>3.5908904999999991E-2</c:v>
                </c:pt>
                <c:pt idx="422">
                  <c:v>3.5863979999999997E-2</c:v>
                </c:pt>
                <c:pt idx="423">
                  <c:v>3.5793849999999995E-2</c:v>
                </c:pt>
                <c:pt idx="424">
                  <c:v>3.5723719999999994E-2</c:v>
                </c:pt>
                <c:pt idx="425">
                  <c:v>3.5169804999999998E-2</c:v>
                </c:pt>
                <c:pt idx="426">
                  <c:v>3.4615889999999996E-2</c:v>
                </c:pt>
                <c:pt idx="427">
                  <c:v>3.4911929999999994E-2</c:v>
                </c:pt>
                <c:pt idx="428">
                  <c:v>3.5207969999999998E-2</c:v>
                </c:pt>
                <c:pt idx="429">
                  <c:v>3.5165055000000001E-2</c:v>
                </c:pt>
                <c:pt idx="430">
                  <c:v>3.5122139999999996E-2</c:v>
                </c:pt>
                <c:pt idx="431">
                  <c:v>3.5317370000000001E-2</c:v>
                </c:pt>
                <c:pt idx="432">
                  <c:v>3.5512599999999998E-2</c:v>
                </c:pt>
                <c:pt idx="433">
                  <c:v>3.5610304999999995E-2</c:v>
                </c:pt>
                <c:pt idx="434">
                  <c:v>3.5708009999999998E-2</c:v>
                </c:pt>
                <c:pt idx="435">
                  <c:v>3.4920699999999999E-2</c:v>
                </c:pt>
                <c:pt idx="436">
                  <c:v>3.4133389999999993E-2</c:v>
                </c:pt>
                <c:pt idx="437">
                  <c:v>3.3541119999999994E-2</c:v>
                </c:pt>
                <c:pt idx="438">
                  <c:v>3.2948849999999995E-2</c:v>
                </c:pt>
                <c:pt idx="439">
                  <c:v>3.3064089999999997E-2</c:v>
                </c:pt>
                <c:pt idx="440">
                  <c:v>3.317933E-2</c:v>
                </c:pt>
                <c:pt idx="441">
                  <c:v>3.3303334999999996E-2</c:v>
                </c:pt>
                <c:pt idx="442">
                  <c:v>3.3427339999999993E-2</c:v>
                </c:pt>
                <c:pt idx="443">
                  <c:v>3.3630239999999992E-2</c:v>
                </c:pt>
                <c:pt idx="444">
                  <c:v>3.3833139999999991E-2</c:v>
                </c:pt>
                <c:pt idx="445">
                  <c:v>3.3930664999999992E-2</c:v>
                </c:pt>
                <c:pt idx="446">
                  <c:v>3.4028189999999993E-2</c:v>
                </c:pt>
                <c:pt idx="447">
                  <c:v>3.3759904999999993E-2</c:v>
                </c:pt>
                <c:pt idx="448">
                  <c:v>3.3491619999999993E-2</c:v>
                </c:pt>
                <c:pt idx="449">
                  <c:v>3.3532349999999995E-2</c:v>
                </c:pt>
                <c:pt idx="450">
                  <c:v>3.3573079999999998E-2</c:v>
                </c:pt>
                <c:pt idx="451">
                  <c:v>3.3330915000000003E-2</c:v>
                </c:pt>
                <c:pt idx="452">
                  <c:v>3.308875E-2</c:v>
                </c:pt>
                <c:pt idx="453">
                  <c:v>3.3274479999999995E-2</c:v>
                </c:pt>
                <c:pt idx="454">
                  <c:v>3.3460209999999997E-2</c:v>
                </c:pt>
                <c:pt idx="455">
                  <c:v>3.3677724999999992E-2</c:v>
                </c:pt>
                <c:pt idx="456">
                  <c:v>3.3895239999999993E-2</c:v>
                </c:pt>
                <c:pt idx="457">
                  <c:v>3.3810679999999996E-2</c:v>
                </c:pt>
                <c:pt idx="458">
                  <c:v>3.3726119999999998E-2</c:v>
                </c:pt>
                <c:pt idx="459">
                  <c:v>3.3554084999999997E-2</c:v>
                </c:pt>
                <c:pt idx="460">
                  <c:v>3.3382049999999996E-2</c:v>
                </c:pt>
                <c:pt idx="461">
                  <c:v>3.3113219999999999E-2</c:v>
                </c:pt>
                <c:pt idx="462">
                  <c:v>3.2844390000000001E-2</c:v>
                </c:pt>
                <c:pt idx="463">
                  <c:v>3.2644044999999997E-2</c:v>
                </c:pt>
                <c:pt idx="464">
                  <c:v>3.2443699999999999E-2</c:v>
                </c:pt>
                <c:pt idx="465">
                  <c:v>3.3218774999999992E-2</c:v>
                </c:pt>
                <c:pt idx="466">
                  <c:v>3.3993849999999992E-2</c:v>
                </c:pt>
                <c:pt idx="467">
                  <c:v>3.4092834999999988E-2</c:v>
                </c:pt>
                <c:pt idx="468">
                  <c:v>3.4191819999999991E-2</c:v>
                </c:pt>
                <c:pt idx="469">
                  <c:v>3.3294749999999998E-2</c:v>
                </c:pt>
                <c:pt idx="470">
                  <c:v>3.2397679999999998E-2</c:v>
                </c:pt>
                <c:pt idx="471">
                  <c:v>3.2530814999999991E-2</c:v>
                </c:pt>
                <c:pt idx="472">
                  <c:v>3.266394999999999E-2</c:v>
                </c:pt>
                <c:pt idx="473">
                  <c:v>3.2775534999999995E-2</c:v>
                </c:pt>
                <c:pt idx="474">
                  <c:v>3.2887119999999992E-2</c:v>
                </c:pt>
                <c:pt idx="475">
                  <c:v>3.266997499999999E-2</c:v>
                </c:pt>
                <c:pt idx="476">
                  <c:v>3.2452829999999995E-2</c:v>
                </c:pt>
                <c:pt idx="477">
                  <c:v>3.2384344999999995E-2</c:v>
                </c:pt>
                <c:pt idx="478">
                  <c:v>3.2315859999999995E-2</c:v>
                </c:pt>
                <c:pt idx="479">
                  <c:v>3.2009589999999991E-2</c:v>
                </c:pt>
                <c:pt idx="480">
                  <c:v>3.1703319999999993E-2</c:v>
                </c:pt>
                <c:pt idx="481">
                  <c:v>3.1782399999999995E-2</c:v>
                </c:pt>
                <c:pt idx="482">
                  <c:v>3.1861479999999998E-2</c:v>
                </c:pt>
                <c:pt idx="483">
                  <c:v>3.1825684999999992E-2</c:v>
                </c:pt>
                <c:pt idx="484">
                  <c:v>3.1789889999999994E-2</c:v>
                </c:pt>
                <c:pt idx="485">
                  <c:v>3.1693459999999993E-2</c:v>
                </c:pt>
                <c:pt idx="486">
                  <c:v>3.1597029999999998E-2</c:v>
                </c:pt>
                <c:pt idx="487">
                  <c:v>3.1614194999999998E-2</c:v>
                </c:pt>
                <c:pt idx="488">
                  <c:v>3.1631359999999997E-2</c:v>
                </c:pt>
                <c:pt idx="489">
                  <c:v>3.1646885E-2</c:v>
                </c:pt>
                <c:pt idx="490">
                  <c:v>3.1662409999999995E-2</c:v>
                </c:pt>
                <c:pt idx="491">
                  <c:v>3.1748429999999994E-2</c:v>
                </c:pt>
                <c:pt idx="492">
                  <c:v>3.1834449999999993E-2</c:v>
                </c:pt>
                <c:pt idx="493">
                  <c:v>3.181929E-2</c:v>
                </c:pt>
                <c:pt idx="494">
                  <c:v>3.180413E-2</c:v>
                </c:pt>
                <c:pt idx="495">
                  <c:v>3.1778015E-2</c:v>
                </c:pt>
                <c:pt idx="496">
                  <c:v>3.17519E-2</c:v>
                </c:pt>
                <c:pt idx="497">
                  <c:v>3.1399789999999997E-2</c:v>
                </c:pt>
                <c:pt idx="498">
                  <c:v>3.1047679999999998E-2</c:v>
                </c:pt>
                <c:pt idx="499">
                  <c:v>3.1201634999999998E-2</c:v>
                </c:pt>
                <c:pt idx="500">
                  <c:v>3.1355589999999996E-2</c:v>
                </c:pt>
                <c:pt idx="501">
                  <c:v>3.1536939999999999E-2</c:v>
                </c:pt>
                <c:pt idx="502">
                  <c:v>3.1718289999999996E-2</c:v>
                </c:pt>
                <c:pt idx="503">
                  <c:v>3.1156159999999995E-2</c:v>
                </c:pt>
                <c:pt idx="504">
                  <c:v>3.0594029999999998E-2</c:v>
                </c:pt>
                <c:pt idx="505">
                  <c:v>3.0426009999999996E-2</c:v>
                </c:pt>
                <c:pt idx="506">
                  <c:v>3.0257989999999995E-2</c:v>
                </c:pt>
                <c:pt idx="507">
                  <c:v>3.0922029999999996E-2</c:v>
                </c:pt>
                <c:pt idx="508">
                  <c:v>3.1586070000000001E-2</c:v>
                </c:pt>
                <c:pt idx="509">
                  <c:v>2.9351784999999998E-2</c:v>
                </c:pt>
                <c:pt idx="510">
                  <c:v>2.7117499999999996E-2</c:v>
                </c:pt>
                <c:pt idx="511">
                  <c:v>2.6606684999999998E-2</c:v>
                </c:pt>
                <c:pt idx="512">
                  <c:v>2.6095869999999997E-2</c:v>
                </c:pt>
                <c:pt idx="513">
                  <c:v>2.7586674999999998E-2</c:v>
                </c:pt>
                <c:pt idx="514">
                  <c:v>2.9077479999999999E-2</c:v>
                </c:pt>
                <c:pt idx="515">
                  <c:v>2.9190344999999999E-2</c:v>
                </c:pt>
                <c:pt idx="516">
                  <c:v>2.930321E-2</c:v>
                </c:pt>
                <c:pt idx="517">
                  <c:v>2.9095009999999998E-2</c:v>
                </c:pt>
                <c:pt idx="518">
                  <c:v>2.8886809999999999E-2</c:v>
                </c:pt>
                <c:pt idx="519">
                  <c:v>2.9850544999999999E-2</c:v>
                </c:pt>
                <c:pt idx="520">
                  <c:v>3.0814279999999996E-2</c:v>
                </c:pt>
                <c:pt idx="521">
                  <c:v>3.0948879999999998E-2</c:v>
                </c:pt>
                <c:pt idx="522">
                  <c:v>3.1083479999999997E-2</c:v>
                </c:pt>
                <c:pt idx="523">
                  <c:v>3.1197984999999998E-2</c:v>
                </c:pt>
                <c:pt idx="524">
                  <c:v>3.1312489999999998E-2</c:v>
                </c:pt>
                <c:pt idx="525">
                  <c:v>3.1388464999999997E-2</c:v>
                </c:pt>
                <c:pt idx="526">
                  <c:v>3.1464439999999996E-2</c:v>
                </c:pt>
                <c:pt idx="527">
                  <c:v>3.1246014999999995E-2</c:v>
                </c:pt>
                <c:pt idx="528">
                  <c:v>3.1027589999999997E-2</c:v>
                </c:pt>
                <c:pt idx="529">
                  <c:v>3.0866149999999995E-2</c:v>
                </c:pt>
                <c:pt idx="530">
                  <c:v>3.0704709999999993E-2</c:v>
                </c:pt>
                <c:pt idx="531">
                  <c:v>3.0571569999999992E-2</c:v>
                </c:pt>
                <c:pt idx="532">
                  <c:v>3.0438429999999995E-2</c:v>
                </c:pt>
                <c:pt idx="533">
                  <c:v>3.0378709999999996E-2</c:v>
                </c:pt>
                <c:pt idx="534">
                  <c:v>3.0318989999999994E-2</c:v>
                </c:pt>
                <c:pt idx="535">
                  <c:v>3.0269499999999994E-2</c:v>
                </c:pt>
                <c:pt idx="536">
                  <c:v>3.0220009999999995E-2</c:v>
                </c:pt>
                <c:pt idx="537">
                  <c:v>3.0116089999999995E-2</c:v>
                </c:pt>
                <c:pt idx="538">
                  <c:v>3.0012169999999994E-2</c:v>
                </c:pt>
                <c:pt idx="539">
                  <c:v>2.9865154999999994E-2</c:v>
                </c:pt>
                <c:pt idx="540">
                  <c:v>2.9718139999999994E-2</c:v>
                </c:pt>
                <c:pt idx="541">
                  <c:v>2.9413514999999998E-2</c:v>
                </c:pt>
                <c:pt idx="542">
                  <c:v>2.9108890000000002E-2</c:v>
                </c:pt>
                <c:pt idx="543">
                  <c:v>2.8719345E-2</c:v>
                </c:pt>
                <c:pt idx="544">
                  <c:v>2.8329799999999995E-2</c:v>
                </c:pt>
                <c:pt idx="545">
                  <c:v>2.8590589999999996E-2</c:v>
                </c:pt>
                <c:pt idx="546">
                  <c:v>2.8851379999999996E-2</c:v>
                </c:pt>
                <c:pt idx="547">
                  <c:v>2.8857589999999995E-2</c:v>
                </c:pt>
                <c:pt idx="548">
                  <c:v>2.8863799999999998E-2</c:v>
                </c:pt>
                <c:pt idx="549">
                  <c:v>2.8965524999999999E-2</c:v>
                </c:pt>
                <c:pt idx="550">
                  <c:v>2.9067249999999996E-2</c:v>
                </c:pt>
                <c:pt idx="551">
                  <c:v>2.8692494999999995E-2</c:v>
                </c:pt>
                <c:pt idx="552">
                  <c:v>2.8317739999999994E-2</c:v>
                </c:pt>
                <c:pt idx="553">
                  <c:v>2.8599904999999995E-2</c:v>
                </c:pt>
                <c:pt idx="554">
                  <c:v>2.8882069999999996E-2</c:v>
                </c:pt>
                <c:pt idx="555">
                  <c:v>2.8895584999999994E-2</c:v>
                </c:pt>
                <c:pt idx="556">
                  <c:v>2.8909099999999997E-2</c:v>
                </c:pt>
                <c:pt idx="557">
                  <c:v>2.8685009999999993E-2</c:v>
                </c:pt>
                <c:pt idx="558">
                  <c:v>2.846091999999999E-2</c:v>
                </c:pt>
                <c:pt idx="559">
                  <c:v>2.8288884999999993E-2</c:v>
                </c:pt>
                <c:pt idx="560">
                  <c:v>2.8116849999999995E-2</c:v>
                </c:pt>
                <c:pt idx="561">
                  <c:v>2.8594424999999993E-2</c:v>
                </c:pt>
                <c:pt idx="562">
                  <c:v>2.9071999999999994E-2</c:v>
                </c:pt>
                <c:pt idx="563">
                  <c:v>2.9544644999999994E-2</c:v>
                </c:pt>
                <c:pt idx="564">
                  <c:v>3.0017289999999999E-2</c:v>
                </c:pt>
                <c:pt idx="565">
                  <c:v>2.9460819999999999E-2</c:v>
                </c:pt>
                <c:pt idx="566">
                  <c:v>2.8904349999999995E-2</c:v>
                </c:pt>
                <c:pt idx="567">
                  <c:v>2.8626569999999997E-2</c:v>
                </c:pt>
                <c:pt idx="568">
                  <c:v>2.8348789999999995E-2</c:v>
                </c:pt>
                <c:pt idx="569">
                  <c:v>2.8048364999999995E-2</c:v>
                </c:pt>
                <c:pt idx="570">
                  <c:v>2.7747939999999995E-2</c:v>
                </c:pt>
                <c:pt idx="571">
                  <c:v>2.7450984999999997E-2</c:v>
                </c:pt>
                <c:pt idx="572">
                  <c:v>2.7154029999999999E-2</c:v>
                </c:pt>
                <c:pt idx="573">
                  <c:v>2.7537734999999994E-2</c:v>
                </c:pt>
                <c:pt idx="574">
                  <c:v>2.7921439999999992E-2</c:v>
                </c:pt>
                <c:pt idx="575">
                  <c:v>2.7585764999999995E-2</c:v>
                </c:pt>
                <c:pt idx="576">
                  <c:v>2.7250089999999998E-2</c:v>
                </c:pt>
                <c:pt idx="577">
                  <c:v>2.7167539999999997E-2</c:v>
                </c:pt>
                <c:pt idx="578">
                  <c:v>2.7084989999999993E-2</c:v>
                </c:pt>
                <c:pt idx="579">
                  <c:v>2.6874969999999998E-2</c:v>
                </c:pt>
                <c:pt idx="580">
                  <c:v>2.666495E-2</c:v>
                </c:pt>
                <c:pt idx="581">
                  <c:v>2.6689604999999998E-2</c:v>
                </c:pt>
                <c:pt idx="582">
                  <c:v>2.671426E-2</c:v>
                </c:pt>
                <c:pt idx="583">
                  <c:v>2.6474649999999999E-2</c:v>
                </c:pt>
                <c:pt idx="584">
                  <c:v>2.6235039999999998E-2</c:v>
                </c:pt>
                <c:pt idx="585">
                  <c:v>2.6616914999999998E-2</c:v>
                </c:pt>
                <c:pt idx="586">
                  <c:v>2.6998789999999998E-2</c:v>
                </c:pt>
                <c:pt idx="587">
                  <c:v>2.6902364999999998E-2</c:v>
                </c:pt>
                <c:pt idx="588">
                  <c:v>2.6805939999999997E-2</c:v>
                </c:pt>
                <c:pt idx="589">
                  <c:v>2.7277119999999995E-2</c:v>
                </c:pt>
                <c:pt idx="590">
                  <c:v>2.7748299999999997E-2</c:v>
                </c:pt>
                <c:pt idx="591">
                  <c:v>2.8073564999999998E-2</c:v>
                </c:pt>
                <c:pt idx="592">
                  <c:v>2.839883E-2</c:v>
                </c:pt>
                <c:pt idx="593">
                  <c:v>2.7763279999999998E-2</c:v>
                </c:pt>
                <c:pt idx="594">
                  <c:v>2.7127729999999996E-2</c:v>
                </c:pt>
                <c:pt idx="595">
                  <c:v>2.7078964999999997E-2</c:v>
                </c:pt>
                <c:pt idx="596">
                  <c:v>2.7030199999999997E-2</c:v>
                </c:pt>
                <c:pt idx="597">
                  <c:v>2.6680834999999996E-2</c:v>
                </c:pt>
                <c:pt idx="598">
                  <c:v>2.6331469999999996E-2</c:v>
                </c:pt>
                <c:pt idx="599">
                  <c:v>2.6330919999999994E-2</c:v>
                </c:pt>
                <c:pt idx="600">
                  <c:v>2.6330369999999995E-2</c:v>
                </c:pt>
                <c:pt idx="601">
                  <c:v>2.5825584999999998E-2</c:v>
                </c:pt>
                <c:pt idx="602">
                  <c:v>2.5320799999999997E-2</c:v>
                </c:pt>
                <c:pt idx="603">
                  <c:v>2.5224004999999994E-2</c:v>
                </c:pt>
                <c:pt idx="604">
                  <c:v>2.5127209999999994E-2</c:v>
                </c:pt>
                <c:pt idx="605">
                  <c:v>2.5007954999999995E-2</c:v>
                </c:pt>
                <c:pt idx="606">
                  <c:v>2.4888699999999996E-2</c:v>
                </c:pt>
                <c:pt idx="607">
                  <c:v>2.5636929999999995E-2</c:v>
                </c:pt>
                <c:pt idx="608">
                  <c:v>2.6385159999999994E-2</c:v>
                </c:pt>
                <c:pt idx="609">
                  <c:v>2.6376394999999997E-2</c:v>
                </c:pt>
                <c:pt idx="610">
                  <c:v>2.636763E-2</c:v>
                </c:pt>
                <c:pt idx="611">
                  <c:v>2.6776899999999999E-2</c:v>
                </c:pt>
                <c:pt idx="612">
                  <c:v>2.7186169999999999E-2</c:v>
                </c:pt>
                <c:pt idx="613">
                  <c:v>2.6684489999999998E-2</c:v>
                </c:pt>
                <c:pt idx="614">
                  <c:v>2.6182809999999997E-2</c:v>
                </c:pt>
                <c:pt idx="615">
                  <c:v>2.6277959999999996E-2</c:v>
                </c:pt>
                <c:pt idx="616">
                  <c:v>2.6373109999999998E-2</c:v>
                </c:pt>
                <c:pt idx="617">
                  <c:v>2.5605519999999996E-2</c:v>
                </c:pt>
                <c:pt idx="618">
                  <c:v>2.4837929999999994E-2</c:v>
                </c:pt>
                <c:pt idx="619">
                  <c:v>2.5360064999999994E-2</c:v>
                </c:pt>
                <c:pt idx="620">
                  <c:v>2.5882199999999994E-2</c:v>
                </c:pt>
                <c:pt idx="621">
                  <c:v>2.5961279999999996E-2</c:v>
                </c:pt>
                <c:pt idx="622">
                  <c:v>2.6040359999999999E-2</c:v>
                </c:pt>
                <c:pt idx="623">
                  <c:v>2.5632179999999997E-2</c:v>
                </c:pt>
                <c:pt idx="624">
                  <c:v>2.5223999999999996E-2</c:v>
                </c:pt>
                <c:pt idx="625">
                  <c:v>2.5202999999999996E-2</c:v>
                </c:pt>
                <c:pt idx="626">
                  <c:v>2.5181999999999993E-2</c:v>
                </c:pt>
                <c:pt idx="627">
                  <c:v>2.5613549999999995E-2</c:v>
                </c:pt>
                <c:pt idx="628">
                  <c:v>2.6045099999999998E-2</c:v>
                </c:pt>
                <c:pt idx="629">
                  <c:v>2.5284269999999998E-2</c:v>
                </c:pt>
                <c:pt idx="630">
                  <c:v>2.4523439999999997E-2</c:v>
                </c:pt>
                <c:pt idx="631">
                  <c:v>2.5159534999999997E-2</c:v>
                </c:pt>
                <c:pt idx="632">
                  <c:v>2.5795629999999996E-2</c:v>
                </c:pt>
                <c:pt idx="633">
                  <c:v>2.5375399999999996E-2</c:v>
                </c:pt>
                <c:pt idx="634">
                  <c:v>2.4955169999999995E-2</c:v>
                </c:pt>
                <c:pt idx="635">
                  <c:v>2.5562779999999997E-2</c:v>
                </c:pt>
                <c:pt idx="636">
                  <c:v>2.6170389999999998E-2</c:v>
                </c:pt>
                <c:pt idx="637">
                  <c:v>2.6055149999999999E-2</c:v>
                </c:pt>
                <c:pt idx="638">
                  <c:v>2.5939909999999997E-2</c:v>
                </c:pt>
                <c:pt idx="639">
                  <c:v>2.5566979999999996E-2</c:v>
                </c:pt>
                <c:pt idx="640">
                  <c:v>2.5194049999999999E-2</c:v>
                </c:pt>
                <c:pt idx="641">
                  <c:v>2.5716004999999997E-2</c:v>
                </c:pt>
                <c:pt idx="642">
                  <c:v>2.6237959999999994E-2</c:v>
                </c:pt>
                <c:pt idx="643">
                  <c:v>2.5013249999999997E-2</c:v>
                </c:pt>
                <c:pt idx="644">
                  <c:v>2.378854E-2</c:v>
                </c:pt>
                <c:pt idx="645">
                  <c:v>2.5262905000000002E-2</c:v>
                </c:pt>
                <c:pt idx="646">
                  <c:v>2.673727E-2</c:v>
                </c:pt>
                <c:pt idx="647">
                  <c:v>2.6278324999999998E-2</c:v>
                </c:pt>
                <c:pt idx="648">
                  <c:v>2.5819379999999996E-2</c:v>
                </c:pt>
                <c:pt idx="649">
                  <c:v>2.5550364999999998E-2</c:v>
                </c:pt>
                <c:pt idx="650">
                  <c:v>2.5281349999999998E-2</c:v>
                </c:pt>
                <c:pt idx="651">
                  <c:v>2.5518219999999998E-2</c:v>
                </c:pt>
                <c:pt idx="652">
                  <c:v>2.5755089999999998E-2</c:v>
                </c:pt>
                <c:pt idx="653">
                  <c:v>2.5881284999999997E-2</c:v>
                </c:pt>
                <c:pt idx="654">
                  <c:v>2.6007479999999993E-2</c:v>
                </c:pt>
                <c:pt idx="655">
                  <c:v>2.6018254999999997E-2</c:v>
                </c:pt>
                <c:pt idx="656">
                  <c:v>2.6029029999999998E-2</c:v>
                </c:pt>
                <c:pt idx="657">
                  <c:v>2.5123739999999999E-2</c:v>
                </c:pt>
                <c:pt idx="658">
                  <c:v>2.4218449999999996E-2</c:v>
                </c:pt>
                <c:pt idx="659">
                  <c:v>2.4660774999999996E-2</c:v>
                </c:pt>
                <c:pt idx="660">
                  <c:v>2.51031E-2</c:v>
                </c:pt>
                <c:pt idx="661">
                  <c:v>2.4755009999999997E-2</c:v>
                </c:pt>
                <c:pt idx="662">
                  <c:v>2.4406919999999995E-2</c:v>
                </c:pt>
                <c:pt idx="663">
                  <c:v>2.4552294999999998E-2</c:v>
                </c:pt>
                <c:pt idx="664">
                  <c:v>2.4697670000000001E-2</c:v>
                </c:pt>
                <c:pt idx="665">
                  <c:v>2.4399619999999997E-2</c:v>
                </c:pt>
                <c:pt idx="666">
                  <c:v>2.4101569999999996E-2</c:v>
                </c:pt>
                <c:pt idx="667">
                  <c:v>2.4055544999999998E-2</c:v>
                </c:pt>
                <c:pt idx="668">
                  <c:v>2.4009519999999996E-2</c:v>
                </c:pt>
                <c:pt idx="669">
                  <c:v>2.4291500000000001E-2</c:v>
                </c:pt>
                <c:pt idx="670">
                  <c:v>2.4573480000000002E-2</c:v>
                </c:pt>
                <c:pt idx="671">
                  <c:v>2.3932999999999996E-2</c:v>
                </c:pt>
                <c:pt idx="672">
                  <c:v>2.3292519999999994E-2</c:v>
                </c:pt>
                <c:pt idx="673">
                  <c:v>2.3281379999999997E-2</c:v>
                </c:pt>
                <c:pt idx="674">
                  <c:v>2.3270240000000001E-2</c:v>
                </c:pt>
                <c:pt idx="675">
                  <c:v>2.3342744999999998E-2</c:v>
                </c:pt>
                <c:pt idx="676">
                  <c:v>2.3415249999999995E-2</c:v>
                </c:pt>
                <c:pt idx="677">
                  <c:v>2.3094369999999996E-2</c:v>
                </c:pt>
                <c:pt idx="678">
                  <c:v>2.2773489999999997E-2</c:v>
                </c:pt>
                <c:pt idx="679">
                  <c:v>2.3397894999999998E-2</c:v>
                </c:pt>
                <c:pt idx="680">
                  <c:v>2.40223E-2</c:v>
                </c:pt>
                <c:pt idx="681">
                  <c:v>2.4635024999999998E-2</c:v>
                </c:pt>
                <c:pt idx="682">
                  <c:v>2.5247749999999999E-2</c:v>
                </c:pt>
                <c:pt idx="683">
                  <c:v>2.5664144999999999E-2</c:v>
                </c:pt>
                <c:pt idx="684">
                  <c:v>2.6080539999999999E-2</c:v>
                </c:pt>
                <c:pt idx="685">
                  <c:v>2.5435854999999997E-2</c:v>
                </c:pt>
                <c:pt idx="686">
                  <c:v>2.4791169999999994E-2</c:v>
                </c:pt>
                <c:pt idx="687">
                  <c:v>2.4700954999999997E-2</c:v>
                </c:pt>
                <c:pt idx="688">
                  <c:v>2.4610739999999999E-2</c:v>
                </c:pt>
                <c:pt idx="689">
                  <c:v>2.5047584999999997E-2</c:v>
                </c:pt>
                <c:pt idx="690">
                  <c:v>2.5484429999999995E-2</c:v>
                </c:pt>
                <c:pt idx="691">
                  <c:v>2.4393224999999998E-2</c:v>
                </c:pt>
                <c:pt idx="692">
                  <c:v>2.3302019999999996E-2</c:v>
                </c:pt>
                <c:pt idx="693">
                  <c:v>2.2798324999999994E-2</c:v>
                </c:pt>
                <c:pt idx="694">
                  <c:v>2.2294629999999996E-2</c:v>
                </c:pt>
                <c:pt idx="695">
                  <c:v>2.2755584999999998E-2</c:v>
                </c:pt>
                <c:pt idx="696">
                  <c:v>2.3216540000000001E-2</c:v>
                </c:pt>
                <c:pt idx="697">
                  <c:v>2.4056454999999997E-2</c:v>
                </c:pt>
                <c:pt idx="698">
                  <c:v>2.4896369999999998E-2</c:v>
                </c:pt>
                <c:pt idx="699">
                  <c:v>2.4100469999999999E-2</c:v>
                </c:pt>
                <c:pt idx="700">
                  <c:v>2.330457E-2</c:v>
                </c:pt>
                <c:pt idx="701">
                  <c:v>2.4938555000000001E-2</c:v>
                </c:pt>
                <c:pt idx="702">
                  <c:v>2.6572539999999999E-2</c:v>
                </c:pt>
                <c:pt idx="703">
                  <c:v>2.5261260000000001E-2</c:v>
                </c:pt>
                <c:pt idx="704">
                  <c:v>2.3949979999999999E-2</c:v>
                </c:pt>
                <c:pt idx="705">
                  <c:v>2.4785874999999999E-2</c:v>
                </c:pt>
                <c:pt idx="706">
                  <c:v>2.5621769999999995E-2</c:v>
                </c:pt>
                <c:pt idx="707">
                  <c:v>2.4517044999999998E-2</c:v>
                </c:pt>
                <c:pt idx="708">
                  <c:v>2.341232E-2</c:v>
                </c:pt>
                <c:pt idx="709">
                  <c:v>2.3417799999999999E-2</c:v>
                </c:pt>
                <c:pt idx="710">
                  <c:v>2.3423279999999998E-2</c:v>
                </c:pt>
                <c:pt idx="711">
                  <c:v>2.2769469999999997E-2</c:v>
                </c:pt>
                <c:pt idx="712">
                  <c:v>2.2115659999999995E-2</c:v>
                </c:pt>
                <c:pt idx="713">
                  <c:v>2.1980329999999996E-2</c:v>
                </c:pt>
                <c:pt idx="714">
                  <c:v>2.1844999999999996E-2</c:v>
                </c:pt>
                <c:pt idx="715">
                  <c:v>2.2162044999999998E-2</c:v>
                </c:pt>
                <c:pt idx="716">
                  <c:v>2.2479089999999997E-2</c:v>
                </c:pt>
                <c:pt idx="717">
                  <c:v>2.2853115E-2</c:v>
                </c:pt>
                <c:pt idx="718">
                  <c:v>2.322714E-2</c:v>
                </c:pt>
                <c:pt idx="719">
                  <c:v>2.2442564999999998E-2</c:v>
                </c:pt>
                <c:pt idx="720">
                  <c:v>2.1657989999999995E-2</c:v>
                </c:pt>
                <c:pt idx="721">
                  <c:v>2.1419294999999998E-2</c:v>
                </c:pt>
                <c:pt idx="722">
                  <c:v>2.1180599999999997E-2</c:v>
                </c:pt>
                <c:pt idx="723">
                  <c:v>2.1458739999999997E-2</c:v>
                </c:pt>
                <c:pt idx="724">
                  <c:v>2.1736879999999997E-2</c:v>
                </c:pt>
                <c:pt idx="725">
                  <c:v>2.1873125E-2</c:v>
                </c:pt>
                <c:pt idx="726">
                  <c:v>2.200937E-2</c:v>
                </c:pt>
                <c:pt idx="727">
                  <c:v>2.1737979999999997E-2</c:v>
                </c:pt>
                <c:pt idx="728">
                  <c:v>2.1466589999999994E-2</c:v>
                </c:pt>
                <c:pt idx="729">
                  <c:v>2.1677344999999994E-2</c:v>
                </c:pt>
                <c:pt idx="730">
                  <c:v>2.1888099999999997E-2</c:v>
                </c:pt>
                <c:pt idx="731">
                  <c:v>2.1429334999999997E-2</c:v>
                </c:pt>
                <c:pt idx="732">
                  <c:v>2.0970569999999997E-2</c:v>
                </c:pt>
                <c:pt idx="733">
                  <c:v>2.1157219999999997E-2</c:v>
                </c:pt>
                <c:pt idx="734">
                  <c:v>2.1343869999999994E-2</c:v>
                </c:pt>
                <c:pt idx="735">
                  <c:v>2.0924184999999998E-2</c:v>
                </c:pt>
                <c:pt idx="736">
                  <c:v>2.0504499999999998E-2</c:v>
                </c:pt>
                <c:pt idx="737">
                  <c:v>2.0553994999999999E-2</c:v>
                </c:pt>
                <c:pt idx="738">
                  <c:v>2.0603489999999995E-2</c:v>
                </c:pt>
                <c:pt idx="739">
                  <c:v>2.0748494999999995E-2</c:v>
                </c:pt>
                <c:pt idx="740">
                  <c:v>2.0893499999999995E-2</c:v>
                </c:pt>
                <c:pt idx="741">
                  <c:v>2.1189359999999997E-2</c:v>
                </c:pt>
                <c:pt idx="742">
                  <c:v>2.1485219999999996E-2</c:v>
                </c:pt>
                <c:pt idx="743">
                  <c:v>2.0931489999999997E-2</c:v>
                </c:pt>
                <c:pt idx="744">
                  <c:v>2.0377759999999998E-2</c:v>
                </c:pt>
                <c:pt idx="745">
                  <c:v>2.0392549999999995E-2</c:v>
                </c:pt>
                <c:pt idx="746">
                  <c:v>2.0407339999999996E-2</c:v>
                </c:pt>
                <c:pt idx="747">
                  <c:v>2.0650419999999996E-2</c:v>
                </c:pt>
                <c:pt idx="748">
                  <c:v>2.0893499999999995E-2</c:v>
                </c:pt>
                <c:pt idx="749">
                  <c:v>2.0901534999999995E-2</c:v>
                </c:pt>
                <c:pt idx="750">
                  <c:v>2.0909569999999995E-2</c:v>
                </c:pt>
                <c:pt idx="751">
                  <c:v>2.1243784999999998E-2</c:v>
                </c:pt>
                <c:pt idx="752">
                  <c:v>2.1578E-2</c:v>
                </c:pt>
                <c:pt idx="753">
                  <c:v>2.1061705E-2</c:v>
                </c:pt>
                <c:pt idx="754">
                  <c:v>2.054541E-2</c:v>
                </c:pt>
                <c:pt idx="755">
                  <c:v>2.0384514999999999E-2</c:v>
                </c:pt>
                <c:pt idx="756">
                  <c:v>2.0223619999999998E-2</c:v>
                </c:pt>
                <c:pt idx="757">
                  <c:v>2.0636359999999999E-2</c:v>
                </c:pt>
                <c:pt idx="758">
                  <c:v>2.1049099999999998E-2</c:v>
                </c:pt>
                <c:pt idx="759">
                  <c:v>2.1039784999999998E-2</c:v>
                </c:pt>
                <c:pt idx="760">
                  <c:v>2.1030469999999996E-2</c:v>
                </c:pt>
                <c:pt idx="761">
                  <c:v>2.0263429999999995E-2</c:v>
                </c:pt>
                <c:pt idx="762">
                  <c:v>1.9496389999999995E-2</c:v>
                </c:pt>
                <c:pt idx="763">
                  <c:v>1.9754809999999998E-2</c:v>
                </c:pt>
                <c:pt idx="764">
                  <c:v>2.001323E-2</c:v>
                </c:pt>
                <c:pt idx="765">
                  <c:v>1.9925564999999999E-2</c:v>
                </c:pt>
                <c:pt idx="766">
                  <c:v>1.9837899999999995E-2</c:v>
                </c:pt>
                <c:pt idx="767">
                  <c:v>1.9605964999999996E-2</c:v>
                </c:pt>
                <c:pt idx="768">
                  <c:v>1.9374029999999997E-2</c:v>
                </c:pt>
                <c:pt idx="769">
                  <c:v>1.9357774999999997E-2</c:v>
                </c:pt>
                <c:pt idx="770">
                  <c:v>1.9341519999999997E-2</c:v>
                </c:pt>
                <c:pt idx="771">
                  <c:v>1.9239609999999997E-2</c:v>
                </c:pt>
                <c:pt idx="772">
                  <c:v>1.9137700000000001E-2</c:v>
                </c:pt>
                <c:pt idx="773">
                  <c:v>1.8905035000000001E-2</c:v>
                </c:pt>
                <c:pt idx="774">
                  <c:v>1.8672369999999997E-2</c:v>
                </c:pt>
                <c:pt idx="775">
                  <c:v>1.9199619999999997E-2</c:v>
                </c:pt>
                <c:pt idx="776">
                  <c:v>1.9726869999999997E-2</c:v>
                </c:pt>
                <c:pt idx="777">
                  <c:v>1.9646509999999999E-2</c:v>
                </c:pt>
                <c:pt idx="778">
                  <c:v>1.9566149999999997E-2</c:v>
                </c:pt>
                <c:pt idx="779">
                  <c:v>1.9962089999999998E-2</c:v>
                </c:pt>
                <c:pt idx="780">
                  <c:v>2.0358029999999999E-2</c:v>
                </c:pt>
                <c:pt idx="781">
                  <c:v>2.0203894999999996E-2</c:v>
                </c:pt>
                <c:pt idx="782">
                  <c:v>2.0049759999999993E-2</c:v>
                </c:pt>
                <c:pt idx="783">
                  <c:v>1.9725954999999993E-2</c:v>
                </c:pt>
                <c:pt idx="784">
                  <c:v>1.9402149999999993E-2</c:v>
                </c:pt>
                <c:pt idx="785">
                  <c:v>2.0072399999999997E-2</c:v>
                </c:pt>
                <c:pt idx="786">
                  <c:v>2.0742650000000001E-2</c:v>
                </c:pt>
                <c:pt idx="787">
                  <c:v>2.0013045E-2</c:v>
                </c:pt>
                <c:pt idx="788">
                  <c:v>1.9283439999999995E-2</c:v>
                </c:pt>
                <c:pt idx="789">
                  <c:v>1.9661849999999998E-2</c:v>
                </c:pt>
                <c:pt idx="790">
                  <c:v>2.0040260000000001E-2</c:v>
                </c:pt>
                <c:pt idx="791">
                  <c:v>1.9848499999999998E-2</c:v>
                </c:pt>
                <c:pt idx="792">
                  <c:v>1.9656739999999995E-2</c:v>
                </c:pt>
                <c:pt idx="793">
                  <c:v>1.9802474999999993E-2</c:v>
                </c:pt>
                <c:pt idx="794">
                  <c:v>1.9948209999999994E-2</c:v>
                </c:pt>
                <c:pt idx="795">
                  <c:v>2.0290274999999997E-2</c:v>
                </c:pt>
                <c:pt idx="796">
                  <c:v>2.0632339999999996E-2</c:v>
                </c:pt>
                <c:pt idx="797">
                  <c:v>2.0188919999999999E-2</c:v>
                </c:pt>
                <c:pt idx="798">
                  <c:v>1.9745499999999999E-2</c:v>
                </c:pt>
                <c:pt idx="799">
                  <c:v>1.9964289999999996E-2</c:v>
                </c:pt>
                <c:pt idx="800">
                  <c:v>2.0183079999999996E-2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FE-4C71-A014-FF2ADB0F709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Spectra!$I$3:$I$803</c:f>
              <c:numCache>
                <c:formatCode>0.00E+00</c:formatCode>
                <c:ptCount val="801"/>
                <c:pt idx="0">
                  <c:v>7.3533509999999984E-5</c:v>
                </c:pt>
                <c:pt idx="1">
                  <c:v>6.759612999999999E-5</c:v>
                </c:pt>
                <c:pt idx="2">
                  <c:v>4.1148489999999993E-5</c:v>
                </c:pt>
                <c:pt idx="3">
                  <c:v>8.0889409999999992E-5</c:v>
                </c:pt>
                <c:pt idx="4">
                  <c:v>7.8534940000000002E-5</c:v>
                </c:pt>
                <c:pt idx="5">
                  <c:v>8.6238169999999995E-5</c:v>
                </c:pt>
                <c:pt idx="6">
                  <c:v>1.0774289999999999E-4</c:v>
                </c:pt>
                <c:pt idx="7">
                  <c:v>9.5692629999999981E-5</c:v>
                </c:pt>
                <c:pt idx="8">
                  <c:v>1.1688289999999999E-5</c:v>
                </c:pt>
                <c:pt idx="9">
                  <c:v>1.1038979999999998E-4</c:v>
                </c:pt>
                <c:pt idx="10">
                  <c:v>1.5206479999999999E-4</c:v>
                </c:pt>
                <c:pt idx="11">
                  <c:v>1.8620099999999999E-4</c:v>
                </c:pt>
                <c:pt idx="12">
                  <c:v>1.8506769999999996E-4</c:v>
                </c:pt>
                <c:pt idx="13">
                  <c:v>2.1339079999999994E-4</c:v>
                </c:pt>
                <c:pt idx="14">
                  <c:v>2.0135889999999999E-4</c:v>
                </c:pt>
                <c:pt idx="15">
                  <c:v>1.7283829999999997E-4</c:v>
                </c:pt>
                <c:pt idx="16">
                  <c:v>2.3868319999999999E-4</c:v>
                </c:pt>
                <c:pt idx="17">
                  <c:v>3.0448779999999999E-4</c:v>
                </c:pt>
                <c:pt idx="18">
                  <c:v>2.4905159999999996E-4</c:v>
                </c:pt>
                <c:pt idx="19">
                  <c:v>2.5149020000000001E-4</c:v>
                </c:pt>
                <c:pt idx="20">
                  <c:v>2.7641689999999996E-4</c:v>
                </c:pt>
                <c:pt idx="21">
                  <c:v>3.1107599999999997E-4</c:v>
                </c:pt>
                <c:pt idx="22">
                  <c:v>2.8299779999999995E-4</c:v>
                </c:pt>
                <c:pt idx="23">
                  <c:v>3.4853930000000003E-4</c:v>
                </c:pt>
                <c:pt idx="24">
                  <c:v>3.8658739999999995E-4</c:v>
                </c:pt>
                <c:pt idx="25">
                  <c:v>4.0015119999999997E-4</c:v>
                </c:pt>
                <c:pt idx="26">
                  <c:v>3.9488659999999993E-4</c:v>
                </c:pt>
                <c:pt idx="27">
                  <c:v>3.9463059999999991E-4</c:v>
                </c:pt>
                <c:pt idx="28">
                  <c:v>4.1108269999999997E-4</c:v>
                </c:pt>
                <c:pt idx="29">
                  <c:v>1.3011769999999999E-3</c:v>
                </c:pt>
                <c:pt idx="30">
                  <c:v>2.1302159999999999E-3</c:v>
                </c:pt>
                <c:pt idx="31">
                  <c:v>8.0319070000000009E-4</c:v>
                </c:pt>
                <c:pt idx="32">
                  <c:v>5.0347029999999989E-4</c:v>
                </c:pt>
                <c:pt idx="33">
                  <c:v>4.2278199999999996E-4</c:v>
                </c:pt>
                <c:pt idx="34">
                  <c:v>4.6234009999999997E-4</c:v>
                </c:pt>
                <c:pt idx="35">
                  <c:v>3.4162199999999998E-4</c:v>
                </c:pt>
                <c:pt idx="36">
                  <c:v>4.6504559999999996E-4</c:v>
                </c:pt>
                <c:pt idx="37">
                  <c:v>6.2558129999999983E-4</c:v>
                </c:pt>
                <c:pt idx="38">
                  <c:v>5.9560199999999987E-4</c:v>
                </c:pt>
                <c:pt idx="39">
                  <c:v>7.9821859999999983E-4</c:v>
                </c:pt>
                <c:pt idx="40">
                  <c:v>8.3269479999999987E-4</c:v>
                </c:pt>
                <c:pt idx="41">
                  <c:v>9.412419999999999E-4</c:v>
                </c:pt>
                <c:pt idx="42">
                  <c:v>1.0284749999999998E-3</c:v>
                </c:pt>
                <c:pt idx="43">
                  <c:v>9.9052509999999995E-4</c:v>
                </c:pt>
                <c:pt idx="44">
                  <c:v>9.6398239999999987E-4</c:v>
                </c:pt>
                <c:pt idx="45">
                  <c:v>1.0292419999999999E-3</c:v>
                </c:pt>
                <c:pt idx="46">
                  <c:v>1.0060629999999997E-3</c:v>
                </c:pt>
                <c:pt idx="47">
                  <c:v>9.5436709999999994E-4</c:v>
                </c:pt>
                <c:pt idx="48">
                  <c:v>1.0681789999999998E-3</c:v>
                </c:pt>
                <c:pt idx="49">
                  <c:v>1.1404219999999999E-3</c:v>
                </c:pt>
                <c:pt idx="50">
                  <c:v>1.1448459999999999E-3</c:v>
                </c:pt>
                <c:pt idx="51">
                  <c:v>1.2246199999999998E-3</c:v>
                </c:pt>
                <c:pt idx="52">
                  <c:v>1.1034230000000001E-3</c:v>
                </c:pt>
                <c:pt idx="53">
                  <c:v>1.5606449999999996E-3</c:v>
                </c:pt>
                <c:pt idx="54">
                  <c:v>1.5309579999999996E-3</c:v>
                </c:pt>
                <c:pt idx="55">
                  <c:v>1.5898929999999998E-3</c:v>
                </c:pt>
                <c:pt idx="56">
                  <c:v>1.4469789999999997E-3</c:v>
                </c:pt>
                <c:pt idx="57">
                  <c:v>1.6136199999999996E-3</c:v>
                </c:pt>
                <c:pt idx="58">
                  <c:v>1.9004719999999998E-3</c:v>
                </c:pt>
                <c:pt idx="59">
                  <c:v>1.8327989999999995E-3</c:v>
                </c:pt>
                <c:pt idx="60">
                  <c:v>2.1124109999999998E-3</c:v>
                </c:pt>
                <c:pt idx="61">
                  <c:v>2.808554E-3</c:v>
                </c:pt>
                <c:pt idx="62">
                  <c:v>2.6166119999999999E-3</c:v>
                </c:pt>
                <c:pt idx="63">
                  <c:v>2.8250789999999994E-3</c:v>
                </c:pt>
                <c:pt idx="64">
                  <c:v>3.2707839999999992E-3</c:v>
                </c:pt>
                <c:pt idx="65">
                  <c:v>3.3797329999999993E-3</c:v>
                </c:pt>
                <c:pt idx="66">
                  <c:v>3.7996999999999996E-3</c:v>
                </c:pt>
                <c:pt idx="67">
                  <c:v>4.7798789999999999E-3</c:v>
                </c:pt>
                <c:pt idx="68">
                  <c:v>4.9341630000000001E-3</c:v>
                </c:pt>
                <c:pt idx="69">
                  <c:v>4.4694829999999998E-3</c:v>
                </c:pt>
                <c:pt idx="70">
                  <c:v>4.2801009999999997E-3</c:v>
                </c:pt>
                <c:pt idx="71">
                  <c:v>4.0808479999999989E-3</c:v>
                </c:pt>
                <c:pt idx="72">
                  <c:v>3.8812289999999995E-3</c:v>
                </c:pt>
                <c:pt idx="73">
                  <c:v>4.4384070000000001E-3</c:v>
                </c:pt>
                <c:pt idx="74">
                  <c:v>4.9952180000000001E-3</c:v>
                </c:pt>
                <c:pt idx="75">
                  <c:v>5.3725194999999998E-3</c:v>
                </c:pt>
                <c:pt idx="76">
                  <c:v>5.7498209999999996E-3</c:v>
                </c:pt>
                <c:pt idx="77">
                  <c:v>5.9933109999999986E-3</c:v>
                </c:pt>
                <c:pt idx="78">
                  <c:v>5.7702940000000005E-3</c:v>
                </c:pt>
                <c:pt idx="79">
                  <c:v>6.4488509999999994E-3</c:v>
                </c:pt>
                <c:pt idx="80">
                  <c:v>7.2736489999999984E-3</c:v>
                </c:pt>
                <c:pt idx="81">
                  <c:v>6.2835989999999991E-3</c:v>
                </c:pt>
                <c:pt idx="82">
                  <c:v>6.5402519999999981E-3</c:v>
                </c:pt>
                <c:pt idx="83">
                  <c:v>6.4386149999999974E-3</c:v>
                </c:pt>
                <c:pt idx="84">
                  <c:v>6.6839330000000004E-3</c:v>
                </c:pt>
                <c:pt idx="85">
                  <c:v>7.2955850000000003E-3</c:v>
                </c:pt>
                <c:pt idx="86">
                  <c:v>6.0682589999999986E-3</c:v>
                </c:pt>
                <c:pt idx="87">
                  <c:v>5.6251500000000006E-3</c:v>
                </c:pt>
                <c:pt idx="88">
                  <c:v>5.892404999999999E-3</c:v>
                </c:pt>
                <c:pt idx="89">
                  <c:v>6.4737119999999987E-3</c:v>
                </c:pt>
                <c:pt idx="90">
                  <c:v>7.0151679999999987E-3</c:v>
                </c:pt>
                <c:pt idx="91">
                  <c:v>6.4726149999999993E-3</c:v>
                </c:pt>
                <c:pt idx="92">
                  <c:v>6.8246900000000004E-3</c:v>
                </c:pt>
                <c:pt idx="93">
                  <c:v>7.1811519999999988E-3</c:v>
                </c:pt>
                <c:pt idx="94">
                  <c:v>5.0208099999999997E-3</c:v>
                </c:pt>
                <c:pt idx="95">
                  <c:v>5.3589919999999999E-3</c:v>
                </c:pt>
                <c:pt idx="96">
                  <c:v>6.3614719999999982E-3</c:v>
                </c:pt>
                <c:pt idx="97">
                  <c:v>5.9351809999999994E-3</c:v>
                </c:pt>
                <c:pt idx="98">
                  <c:v>6.4579909999999989E-3</c:v>
                </c:pt>
                <c:pt idx="99">
                  <c:v>6.5409830000000002E-3</c:v>
                </c:pt>
                <c:pt idx="100">
                  <c:v>7.3416509999999994E-3</c:v>
                </c:pt>
                <c:pt idx="101">
                  <c:v>7.6889729999999983E-3</c:v>
                </c:pt>
                <c:pt idx="102">
                  <c:v>6.3497729999999995E-3</c:v>
                </c:pt>
                <c:pt idx="103">
                  <c:v>6.9515539999999987E-3</c:v>
                </c:pt>
                <c:pt idx="104">
                  <c:v>8.3419379999999984E-3</c:v>
                </c:pt>
                <c:pt idx="105">
                  <c:v>8.367529999999998E-3</c:v>
                </c:pt>
                <c:pt idx="106">
                  <c:v>6.7884949999999994E-3</c:v>
                </c:pt>
                <c:pt idx="107">
                  <c:v>5.5322869999999986E-3</c:v>
                </c:pt>
                <c:pt idx="108">
                  <c:v>4.3045959999999999E-3</c:v>
                </c:pt>
                <c:pt idx="109">
                  <c:v>5.2741729999999992E-3</c:v>
                </c:pt>
                <c:pt idx="110">
                  <c:v>6.6031349999999996E-3</c:v>
                </c:pt>
                <c:pt idx="111">
                  <c:v>6.764366E-3</c:v>
                </c:pt>
                <c:pt idx="112">
                  <c:v>6.7369449999999994E-3</c:v>
                </c:pt>
                <c:pt idx="113">
                  <c:v>7.3489629999999992E-3</c:v>
                </c:pt>
                <c:pt idx="114">
                  <c:v>7.1738399999999999E-3</c:v>
                </c:pt>
                <c:pt idx="115">
                  <c:v>8.5678799999999982E-3</c:v>
                </c:pt>
                <c:pt idx="116">
                  <c:v>1.0218569999999996E-2</c:v>
                </c:pt>
                <c:pt idx="117">
                  <c:v>1.02215E-2</c:v>
                </c:pt>
                <c:pt idx="118">
                  <c:v>8.5605679999999976E-3</c:v>
                </c:pt>
                <c:pt idx="119">
                  <c:v>8.8742539999999998E-3</c:v>
                </c:pt>
                <c:pt idx="120">
                  <c:v>8.7207009999999991E-3</c:v>
                </c:pt>
                <c:pt idx="121">
                  <c:v>8.1309849999999968E-3</c:v>
                </c:pt>
                <c:pt idx="122">
                  <c:v>6.8846489999999996E-3</c:v>
                </c:pt>
                <c:pt idx="123">
                  <c:v>5.2109229999999992E-3</c:v>
                </c:pt>
                <c:pt idx="124">
                  <c:v>4.6486279999999984E-3</c:v>
                </c:pt>
                <c:pt idx="125">
                  <c:v>5.404692E-3</c:v>
                </c:pt>
                <c:pt idx="126">
                  <c:v>6.1658749999999986E-3</c:v>
                </c:pt>
                <c:pt idx="127">
                  <c:v>8.1404909999999997E-3</c:v>
                </c:pt>
                <c:pt idx="128">
                  <c:v>9.3305249999999975E-3</c:v>
                </c:pt>
                <c:pt idx="129">
                  <c:v>7.9854759999999983E-3</c:v>
                </c:pt>
                <c:pt idx="130">
                  <c:v>7.6396169999999996E-3</c:v>
                </c:pt>
                <c:pt idx="131">
                  <c:v>7.0425889999999993E-3</c:v>
                </c:pt>
                <c:pt idx="132">
                  <c:v>5.1908149999999988E-3</c:v>
                </c:pt>
                <c:pt idx="133">
                  <c:v>4.2654769999999993E-3</c:v>
                </c:pt>
                <c:pt idx="134">
                  <c:v>5.2781939999999991E-3</c:v>
                </c:pt>
                <c:pt idx="135">
                  <c:v>5.6664629999999992E-3</c:v>
                </c:pt>
                <c:pt idx="136">
                  <c:v>5.5655569999999996E-3</c:v>
                </c:pt>
                <c:pt idx="137">
                  <c:v>5.652935999999999E-3</c:v>
                </c:pt>
                <c:pt idx="138">
                  <c:v>5.9903869999999998E-3</c:v>
                </c:pt>
                <c:pt idx="139">
                  <c:v>7.2677989999999984E-3</c:v>
                </c:pt>
                <c:pt idx="140">
                  <c:v>8.178879E-3</c:v>
                </c:pt>
                <c:pt idx="141">
                  <c:v>8.8442739999999992E-3</c:v>
                </c:pt>
                <c:pt idx="142">
                  <c:v>7.9650019999999988E-3</c:v>
                </c:pt>
                <c:pt idx="143">
                  <c:v>6.5705969999999992E-3</c:v>
                </c:pt>
                <c:pt idx="144">
                  <c:v>6.9208429999999986E-3</c:v>
                </c:pt>
                <c:pt idx="145">
                  <c:v>9.2376620000000007E-3</c:v>
                </c:pt>
                <c:pt idx="146">
                  <c:v>8.5656859999999977E-3</c:v>
                </c:pt>
                <c:pt idx="147">
                  <c:v>7.8929779999999984E-3</c:v>
                </c:pt>
                <c:pt idx="148">
                  <c:v>1.2110929999999997E-2</c:v>
                </c:pt>
                <c:pt idx="149">
                  <c:v>1.4773609999999998E-2</c:v>
                </c:pt>
                <c:pt idx="150">
                  <c:v>1.580753E-2</c:v>
                </c:pt>
                <c:pt idx="151">
                  <c:v>1.6907619999999998E-2</c:v>
                </c:pt>
                <c:pt idx="152">
                  <c:v>1.7444689999999999E-2</c:v>
                </c:pt>
                <c:pt idx="153">
                  <c:v>1.6047359999999997E-2</c:v>
                </c:pt>
                <c:pt idx="154">
                  <c:v>1.4663559999999999E-2</c:v>
                </c:pt>
                <c:pt idx="155">
                  <c:v>1.6004219999999996E-2</c:v>
                </c:pt>
                <c:pt idx="156">
                  <c:v>1.5919039999999999E-2</c:v>
                </c:pt>
                <c:pt idx="157">
                  <c:v>1.5114349999999997E-2</c:v>
                </c:pt>
                <c:pt idx="158">
                  <c:v>1.7283099999999996E-2</c:v>
                </c:pt>
                <c:pt idx="159">
                  <c:v>1.9997689999999999E-2</c:v>
                </c:pt>
                <c:pt idx="160">
                  <c:v>1.8846039999999998E-2</c:v>
                </c:pt>
                <c:pt idx="161">
                  <c:v>1.8971809999999999E-2</c:v>
                </c:pt>
                <c:pt idx="162">
                  <c:v>1.9523510000000001E-2</c:v>
                </c:pt>
                <c:pt idx="163">
                  <c:v>1.8501279999999998E-2</c:v>
                </c:pt>
                <c:pt idx="164">
                  <c:v>1.7235199999999999E-2</c:v>
                </c:pt>
                <c:pt idx="165">
                  <c:v>1.7255309999999999E-2</c:v>
                </c:pt>
                <c:pt idx="166">
                  <c:v>1.8248649999999998E-2</c:v>
                </c:pt>
                <c:pt idx="167">
                  <c:v>1.808413E-2</c:v>
                </c:pt>
                <c:pt idx="168">
                  <c:v>1.7257869999999998E-2</c:v>
                </c:pt>
                <c:pt idx="169">
                  <c:v>1.7270299999999995E-2</c:v>
                </c:pt>
                <c:pt idx="170">
                  <c:v>1.7472479999999995E-2</c:v>
                </c:pt>
                <c:pt idx="171">
                  <c:v>1.8427429999999995E-2</c:v>
                </c:pt>
                <c:pt idx="172">
                  <c:v>1.5204649999999998E-2</c:v>
                </c:pt>
                <c:pt idx="173">
                  <c:v>1.413527E-2</c:v>
                </c:pt>
                <c:pt idx="174">
                  <c:v>1.7082749999999997E-2</c:v>
                </c:pt>
                <c:pt idx="175">
                  <c:v>1.6989519999999998E-2</c:v>
                </c:pt>
                <c:pt idx="176">
                  <c:v>1.6787339999999998E-2</c:v>
                </c:pt>
                <c:pt idx="177">
                  <c:v>1.6806719999999997E-2</c:v>
                </c:pt>
                <c:pt idx="178">
                  <c:v>1.6241499999999999E-2</c:v>
                </c:pt>
                <c:pt idx="179">
                  <c:v>1.6619899999999996E-2</c:v>
                </c:pt>
                <c:pt idx="180">
                  <c:v>1.4818569999999998E-2</c:v>
                </c:pt>
                <c:pt idx="181">
                  <c:v>1.7336479999999998E-2</c:v>
                </c:pt>
                <c:pt idx="182">
                  <c:v>2.0260559999999997E-2</c:v>
                </c:pt>
                <c:pt idx="183">
                  <c:v>2.1772319999999998E-2</c:v>
                </c:pt>
                <c:pt idx="184">
                  <c:v>2.3382429999999996E-2</c:v>
                </c:pt>
                <c:pt idx="185">
                  <c:v>2.3168920000000003E-2</c:v>
                </c:pt>
                <c:pt idx="186">
                  <c:v>2.4511039999999998E-2</c:v>
                </c:pt>
                <c:pt idx="187">
                  <c:v>2.400213E-2</c:v>
                </c:pt>
                <c:pt idx="188">
                  <c:v>2.0063869999999998E-2</c:v>
                </c:pt>
                <c:pt idx="189">
                  <c:v>2.101333E-2</c:v>
                </c:pt>
                <c:pt idx="190">
                  <c:v>2.1614749999999995E-2</c:v>
                </c:pt>
                <c:pt idx="191">
                  <c:v>2.2129879999999998E-2</c:v>
                </c:pt>
                <c:pt idx="192">
                  <c:v>2.4375039999999997E-2</c:v>
                </c:pt>
                <c:pt idx="193">
                  <c:v>2.4742469999999996E-2</c:v>
                </c:pt>
                <c:pt idx="194">
                  <c:v>2.5320849999999999E-2</c:v>
                </c:pt>
                <c:pt idx="195">
                  <c:v>2.5123059999999996E-2</c:v>
                </c:pt>
                <c:pt idx="196">
                  <c:v>2.4679589999999998E-2</c:v>
                </c:pt>
                <c:pt idx="197">
                  <c:v>2.8541439999999994E-2</c:v>
                </c:pt>
                <c:pt idx="198">
                  <c:v>2.9947179999999997E-2</c:v>
                </c:pt>
                <c:pt idx="199">
                  <c:v>2.9105929999999999E-2</c:v>
                </c:pt>
                <c:pt idx="200">
                  <c:v>3.0871059999999999E-2</c:v>
                </c:pt>
                <c:pt idx="201">
                  <c:v>3.2695769999999999E-2</c:v>
                </c:pt>
                <c:pt idx="202">
                  <c:v>3.0554079999999997E-2</c:v>
                </c:pt>
                <c:pt idx="203">
                  <c:v>2.8089189999999993E-2</c:v>
                </c:pt>
                <c:pt idx="204">
                  <c:v>2.9350149999999998E-2</c:v>
                </c:pt>
                <c:pt idx="205">
                  <c:v>3.1821989999999994E-2</c:v>
                </c:pt>
                <c:pt idx="206">
                  <c:v>3.2272409999999994E-2</c:v>
                </c:pt>
                <c:pt idx="207">
                  <c:v>3.413807E-2</c:v>
                </c:pt>
                <c:pt idx="208">
                  <c:v>3.3043089999999997E-2</c:v>
                </c:pt>
                <c:pt idx="209">
                  <c:v>3.2979109999999999E-2</c:v>
                </c:pt>
                <c:pt idx="210">
                  <c:v>3.3162279999999995E-2</c:v>
                </c:pt>
                <c:pt idx="211">
                  <c:v>3.4078109999999995E-2</c:v>
                </c:pt>
                <c:pt idx="212">
                  <c:v>3.546118999999999E-2</c:v>
                </c:pt>
                <c:pt idx="213">
                  <c:v>3.5063409999999996E-2</c:v>
                </c:pt>
                <c:pt idx="214">
                  <c:v>3.3716169999999997E-2</c:v>
                </c:pt>
                <c:pt idx="215">
                  <c:v>3.2550999999999997E-2</c:v>
                </c:pt>
                <c:pt idx="216">
                  <c:v>3.2950229999999997E-2</c:v>
                </c:pt>
                <c:pt idx="217">
                  <c:v>3.3427709999999992E-2</c:v>
                </c:pt>
                <c:pt idx="218">
                  <c:v>3.3656579999999998E-2</c:v>
                </c:pt>
                <c:pt idx="219">
                  <c:v>3.4034969999999998E-2</c:v>
                </c:pt>
                <c:pt idx="220">
                  <c:v>3.2391959999999997E-2</c:v>
                </c:pt>
                <c:pt idx="221">
                  <c:v>3.3103789999999994E-2</c:v>
                </c:pt>
                <c:pt idx="222">
                  <c:v>3.409384E-2</c:v>
                </c:pt>
                <c:pt idx="223">
                  <c:v>3.4204249999999999E-2</c:v>
                </c:pt>
                <c:pt idx="224">
                  <c:v>3.4253599999999995E-2</c:v>
                </c:pt>
                <c:pt idx="225">
                  <c:v>3.4435669999999988E-2</c:v>
                </c:pt>
                <c:pt idx="226">
                  <c:v>3.2923539999999994E-2</c:v>
                </c:pt>
                <c:pt idx="227">
                  <c:v>3.2246819999999995E-2</c:v>
                </c:pt>
                <c:pt idx="228">
                  <c:v>3.2648610000000002E-2</c:v>
                </c:pt>
                <c:pt idx="229">
                  <c:v>3.3139249999999995E-2</c:v>
                </c:pt>
                <c:pt idx="230">
                  <c:v>3.4825039999999995E-2</c:v>
                </c:pt>
                <c:pt idx="231">
                  <c:v>3.5007839999999998E-2</c:v>
                </c:pt>
                <c:pt idx="232">
                  <c:v>3.5390629999999999E-2</c:v>
                </c:pt>
                <c:pt idx="233">
                  <c:v>3.4030589999999993E-2</c:v>
                </c:pt>
                <c:pt idx="234">
                  <c:v>3.4413739999999998E-2</c:v>
                </c:pt>
                <c:pt idx="235">
                  <c:v>3.4489779999999998E-2</c:v>
                </c:pt>
                <c:pt idx="236">
                  <c:v>3.281423E-2</c:v>
                </c:pt>
                <c:pt idx="237">
                  <c:v>3.2242429999999996E-2</c:v>
                </c:pt>
                <c:pt idx="238">
                  <c:v>3.138508999999999E-2</c:v>
                </c:pt>
                <c:pt idx="239">
                  <c:v>3.2809109999999995E-2</c:v>
                </c:pt>
                <c:pt idx="240">
                  <c:v>3.4142459999999993E-2</c:v>
                </c:pt>
                <c:pt idx="241">
                  <c:v>3.3397729999999994E-2</c:v>
                </c:pt>
                <c:pt idx="242">
                  <c:v>3.2216839999999997E-2</c:v>
                </c:pt>
                <c:pt idx="243">
                  <c:v>3.2783519999999997E-2</c:v>
                </c:pt>
                <c:pt idx="244">
                  <c:v>3.4564359999999995E-2</c:v>
                </c:pt>
                <c:pt idx="245">
                  <c:v>3.346975E-2</c:v>
                </c:pt>
                <c:pt idx="246">
                  <c:v>3.2338219999999994E-2</c:v>
                </c:pt>
                <c:pt idx="247">
                  <c:v>3.3236869999999995E-2</c:v>
                </c:pt>
                <c:pt idx="248">
                  <c:v>3.1966399999999992E-2</c:v>
                </c:pt>
                <c:pt idx="249">
                  <c:v>3.0988049999999996E-2</c:v>
                </c:pt>
                <c:pt idx="250">
                  <c:v>3.1006689999999996E-2</c:v>
                </c:pt>
                <c:pt idx="251">
                  <c:v>2.9786319999999995E-2</c:v>
                </c:pt>
                <c:pt idx="252">
                  <c:v>3.0074769999999994E-2</c:v>
                </c:pt>
                <c:pt idx="253">
                  <c:v>3.0752959999999992E-2</c:v>
                </c:pt>
                <c:pt idx="254">
                  <c:v>2.9103739999999999E-2</c:v>
                </c:pt>
                <c:pt idx="255">
                  <c:v>2.9429849999999997E-2</c:v>
                </c:pt>
                <c:pt idx="256">
                  <c:v>2.9870769999999994E-2</c:v>
                </c:pt>
                <c:pt idx="257">
                  <c:v>2.8860249999999997E-2</c:v>
                </c:pt>
                <c:pt idx="258">
                  <c:v>2.8331949999999998E-2</c:v>
                </c:pt>
                <c:pt idx="259">
                  <c:v>2.8930439999999998E-2</c:v>
                </c:pt>
                <c:pt idx="260">
                  <c:v>2.8199969999999998E-2</c:v>
                </c:pt>
                <c:pt idx="261">
                  <c:v>2.8033989999999998E-2</c:v>
                </c:pt>
                <c:pt idx="262">
                  <c:v>2.7699819999999997E-2</c:v>
                </c:pt>
                <c:pt idx="263">
                  <c:v>2.6820919999999995E-2</c:v>
                </c:pt>
                <c:pt idx="264">
                  <c:v>2.6737559999999994E-2</c:v>
                </c:pt>
                <c:pt idx="265">
                  <c:v>2.7297660000000001E-2</c:v>
                </c:pt>
                <c:pt idx="266">
                  <c:v>2.6019879999999995E-2</c:v>
                </c:pt>
                <c:pt idx="267">
                  <c:v>2.2349609999999992E-2</c:v>
                </c:pt>
                <c:pt idx="268">
                  <c:v>2.1702489999999998E-2</c:v>
                </c:pt>
                <c:pt idx="269">
                  <c:v>2.5194359999999996E-2</c:v>
                </c:pt>
                <c:pt idx="270">
                  <c:v>2.6210729999999995E-2</c:v>
                </c:pt>
                <c:pt idx="271">
                  <c:v>2.737883E-2</c:v>
                </c:pt>
                <c:pt idx="272">
                  <c:v>3.0485709999999996E-2</c:v>
                </c:pt>
                <c:pt idx="273">
                  <c:v>3.2052309999999994E-2</c:v>
                </c:pt>
                <c:pt idx="274">
                  <c:v>3.4134419999999992E-2</c:v>
                </c:pt>
                <c:pt idx="275">
                  <c:v>3.4384849999999995E-2</c:v>
                </c:pt>
                <c:pt idx="276">
                  <c:v>3.1123319999999996E-2</c:v>
                </c:pt>
                <c:pt idx="277">
                  <c:v>2.8669769999999994E-2</c:v>
                </c:pt>
                <c:pt idx="278">
                  <c:v>3.2135669999999991E-2</c:v>
                </c:pt>
                <c:pt idx="279">
                  <c:v>3.467514E-2</c:v>
                </c:pt>
                <c:pt idx="280">
                  <c:v>3.5441449999999999E-2</c:v>
                </c:pt>
                <c:pt idx="281">
                  <c:v>3.6768579999999995E-2</c:v>
                </c:pt>
                <c:pt idx="282">
                  <c:v>3.5309459999999994E-2</c:v>
                </c:pt>
                <c:pt idx="283">
                  <c:v>3.3269769999999997E-2</c:v>
                </c:pt>
                <c:pt idx="284">
                  <c:v>3.4064219999999999E-2</c:v>
                </c:pt>
                <c:pt idx="285">
                  <c:v>3.5860789999999997E-2</c:v>
                </c:pt>
                <c:pt idx="286">
                  <c:v>3.6965999999999992E-2</c:v>
                </c:pt>
                <c:pt idx="287">
                  <c:v>3.5791689999999994E-2</c:v>
                </c:pt>
                <c:pt idx="288">
                  <c:v>3.6220909999999995E-2</c:v>
                </c:pt>
                <c:pt idx="289">
                  <c:v>3.6618679999999994E-2</c:v>
                </c:pt>
                <c:pt idx="290">
                  <c:v>3.396917E-2</c:v>
                </c:pt>
                <c:pt idx="291">
                  <c:v>3.3873739999999999E-2</c:v>
                </c:pt>
                <c:pt idx="292">
                  <c:v>3.7828819999999999E-2</c:v>
                </c:pt>
                <c:pt idx="293">
                  <c:v>3.6911159999999991E-2</c:v>
                </c:pt>
                <c:pt idx="294">
                  <c:v>3.7123209999999997E-2</c:v>
                </c:pt>
                <c:pt idx="295">
                  <c:v>3.7752049999999995E-2</c:v>
                </c:pt>
                <c:pt idx="296">
                  <c:v>3.7316979999999993E-2</c:v>
                </c:pt>
                <c:pt idx="297">
                  <c:v>3.8373569999999996E-2</c:v>
                </c:pt>
                <c:pt idx="298">
                  <c:v>3.797507E-2</c:v>
                </c:pt>
                <c:pt idx="299">
                  <c:v>3.8574650000000002E-2</c:v>
                </c:pt>
                <c:pt idx="300">
                  <c:v>3.8618529999999998E-2</c:v>
                </c:pt>
                <c:pt idx="301">
                  <c:v>3.75985E-2</c:v>
                </c:pt>
                <c:pt idx="302">
                  <c:v>3.7276759999999992E-2</c:v>
                </c:pt>
                <c:pt idx="303">
                  <c:v>3.9583709999999987E-2</c:v>
                </c:pt>
                <c:pt idx="304">
                  <c:v>3.9623929999999995E-2</c:v>
                </c:pt>
                <c:pt idx="305">
                  <c:v>4.0749979999999998E-2</c:v>
                </c:pt>
                <c:pt idx="306">
                  <c:v>4.074632999999999E-2</c:v>
                </c:pt>
                <c:pt idx="307">
                  <c:v>3.909381E-2</c:v>
                </c:pt>
                <c:pt idx="308">
                  <c:v>3.8772079999999993E-2</c:v>
                </c:pt>
                <c:pt idx="309">
                  <c:v>3.7814199999999992E-2</c:v>
                </c:pt>
                <c:pt idx="310">
                  <c:v>3.7002559999999997E-2</c:v>
                </c:pt>
                <c:pt idx="311">
                  <c:v>3.8077429999999995E-2</c:v>
                </c:pt>
                <c:pt idx="312">
                  <c:v>3.9174239999999992E-2</c:v>
                </c:pt>
                <c:pt idx="313">
                  <c:v>3.9141339999999997E-2</c:v>
                </c:pt>
                <c:pt idx="314">
                  <c:v>4.0647610000000001E-2</c:v>
                </c:pt>
                <c:pt idx="315">
                  <c:v>4.0962029999999996E-2</c:v>
                </c:pt>
                <c:pt idx="316">
                  <c:v>4.0084589999999996E-2</c:v>
                </c:pt>
                <c:pt idx="317">
                  <c:v>4.0186959999999994E-2</c:v>
                </c:pt>
                <c:pt idx="318">
                  <c:v>4.0113839999999991E-2</c:v>
                </c:pt>
                <c:pt idx="319">
                  <c:v>4.038804E-2</c:v>
                </c:pt>
                <c:pt idx="320">
                  <c:v>4.0691489999999997E-2</c:v>
                </c:pt>
                <c:pt idx="321">
                  <c:v>3.9419189999999993E-2</c:v>
                </c:pt>
                <c:pt idx="322">
                  <c:v>4.0574489999999998E-2</c:v>
                </c:pt>
                <c:pt idx="323">
                  <c:v>4.2201419999999996E-2</c:v>
                </c:pt>
                <c:pt idx="324">
                  <c:v>4.2223359999999995E-2</c:v>
                </c:pt>
                <c:pt idx="325">
                  <c:v>4.2227014999999993E-2</c:v>
                </c:pt>
                <c:pt idx="326">
                  <c:v>4.2230669999999991E-2</c:v>
                </c:pt>
                <c:pt idx="327">
                  <c:v>4.2219704999999989E-2</c:v>
                </c:pt>
                <c:pt idx="328">
                  <c:v>4.2208739999999988E-2</c:v>
                </c:pt>
                <c:pt idx="329">
                  <c:v>4.2212394999999993E-2</c:v>
                </c:pt>
                <c:pt idx="330">
                  <c:v>4.2216049999999998E-2</c:v>
                </c:pt>
                <c:pt idx="331">
                  <c:v>4.2217875000000002E-2</c:v>
                </c:pt>
                <c:pt idx="332">
                  <c:v>4.2219699999999999E-2</c:v>
                </c:pt>
                <c:pt idx="333">
                  <c:v>4.2206904999999996E-2</c:v>
                </c:pt>
                <c:pt idx="334">
                  <c:v>4.2194109999999993E-2</c:v>
                </c:pt>
                <c:pt idx="335">
                  <c:v>4.2195939999999994E-2</c:v>
                </c:pt>
                <c:pt idx="336">
                  <c:v>4.2197769999999996E-2</c:v>
                </c:pt>
                <c:pt idx="337">
                  <c:v>4.2201424999999994E-2</c:v>
                </c:pt>
                <c:pt idx="338">
                  <c:v>4.2205079999999992E-2</c:v>
                </c:pt>
                <c:pt idx="339">
                  <c:v>4.2190454999999995E-2</c:v>
                </c:pt>
                <c:pt idx="340">
                  <c:v>4.2175829999999997E-2</c:v>
                </c:pt>
                <c:pt idx="341">
                  <c:v>4.2175829999999997E-2</c:v>
                </c:pt>
                <c:pt idx="342">
                  <c:v>4.2175829999999997E-2</c:v>
                </c:pt>
                <c:pt idx="343">
                  <c:v>4.2175829999999997E-2</c:v>
                </c:pt>
                <c:pt idx="344">
                  <c:v>4.2175829999999997E-2</c:v>
                </c:pt>
                <c:pt idx="345">
                  <c:v>4.2175829999999997E-2</c:v>
                </c:pt>
                <c:pt idx="346">
                  <c:v>4.2175829999999997E-2</c:v>
                </c:pt>
                <c:pt idx="347">
                  <c:v>4.2190454999999995E-2</c:v>
                </c:pt>
                <c:pt idx="348">
                  <c:v>4.2205079999999992E-2</c:v>
                </c:pt>
                <c:pt idx="349">
                  <c:v>4.0578149999999993E-2</c:v>
                </c:pt>
                <c:pt idx="350">
                  <c:v>3.8951220000000002E-2</c:v>
                </c:pt>
                <c:pt idx="351">
                  <c:v>4.0576319999999999E-2</c:v>
                </c:pt>
                <c:pt idx="352">
                  <c:v>4.2201419999999996E-2</c:v>
                </c:pt>
                <c:pt idx="353">
                  <c:v>4.2596274999999996E-2</c:v>
                </c:pt>
                <c:pt idx="354">
                  <c:v>4.2991129999999995E-2</c:v>
                </c:pt>
                <c:pt idx="355">
                  <c:v>4.3214144999999995E-2</c:v>
                </c:pt>
                <c:pt idx="356">
                  <c:v>4.3437160000000002E-2</c:v>
                </c:pt>
                <c:pt idx="357">
                  <c:v>4.3340274999999998E-2</c:v>
                </c:pt>
                <c:pt idx="358">
                  <c:v>4.324339E-2</c:v>
                </c:pt>
                <c:pt idx="359">
                  <c:v>4.2696814999999999E-2</c:v>
                </c:pt>
                <c:pt idx="360">
                  <c:v>4.2150239999999999E-2</c:v>
                </c:pt>
                <c:pt idx="361">
                  <c:v>4.1373334999999997E-2</c:v>
                </c:pt>
                <c:pt idx="362">
                  <c:v>4.0596429999999989E-2</c:v>
                </c:pt>
                <c:pt idx="363">
                  <c:v>3.9384459999999996E-2</c:v>
                </c:pt>
                <c:pt idx="364">
                  <c:v>3.8172490000000003E-2</c:v>
                </c:pt>
                <c:pt idx="365">
                  <c:v>3.7960439999999998E-2</c:v>
                </c:pt>
                <c:pt idx="366">
                  <c:v>3.7748389999999993E-2</c:v>
                </c:pt>
                <c:pt idx="367">
                  <c:v>3.8574649999999995E-2</c:v>
                </c:pt>
                <c:pt idx="368">
                  <c:v>3.9400909999999997E-2</c:v>
                </c:pt>
                <c:pt idx="369">
                  <c:v>4.0303944999999994E-2</c:v>
                </c:pt>
                <c:pt idx="370">
                  <c:v>4.120697999999999E-2</c:v>
                </c:pt>
                <c:pt idx="371">
                  <c:v>4.0874284999999989E-2</c:v>
                </c:pt>
                <c:pt idx="372">
                  <c:v>4.0541589999999988E-2</c:v>
                </c:pt>
                <c:pt idx="373">
                  <c:v>3.9896304999999993E-2</c:v>
                </c:pt>
                <c:pt idx="374">
                  <c:v>3.9251019999999991E-2</c:v>
                </c:pt>
                <c:pt idx="375">
                  <c:v>3.9481344999999987E-2</c:v>
                </c:pt>
                <c:pt idx="376">
                  <c:v>3.9711669999999991E-2</c:v>
                </c:pt>
                <c:pt idx="377">
                  <c:v>3.9102944999999993E-2</c:v>
                </c:pt>
                <c:pt idx="378">
                  <c:v>3.8494219999999996E-2</c:v>
                </c:pt>
                <c:pt idx="379">
                  <c:v>3.9033484999999993E-2</c:v>
                </c:pt>
                <c:pt idx="380">
                  <c:v>3.9572749999999997E-2</c:v>
                </c:pt>
                <c:pt idx="381">
                  <c:v>3.9921894999999999E-2</c:v>
                </c:pt>
                <c:pt idx="382">
                  <c:v>4.0271040000000001E-2</c:v>
                </c:pt>
                <c:pt idx="383">
                  <c:v>4.0892564999999999E-2</c:v>
                </c:pt>
                <c:pt idx="384">
                  <c:v>4.1514089999999997E-2</c:v>
                </c:pt>
                <c:pt idx="385">
                  <c:v>4.1053429999999995E-2</c:v>
                </c:pt>
                <c:pt idx="386">
                  <c:v>4.0592769999999993E-2</c:v>
                </c:pt>
                <c:pt idx="387">
                  <c:v>4.1095474999999992E-2</c:v>
                </c:pt>
                <c:pt idx="388">
                  <c:v>4.1598179999999998E-2</c:v>
                </c:pt>
                <c:pt idx="389">
                  <c:v>4.178280999999999E-2</c:v>
                </c:pt>
                <c:pt idx="390">
                  <c:v>4.1967439999999988E-2</c:v>
                </c:pt>
                <c:pt idx="391">
                  <c:v>4.2093569999999997E-2</c:v>
                </c:pt>
                <c:pt idx="392">
                  <c:v>4.2219699999999999E-2</c:v>
                </c:pt>
                <c:pt idx="393">
                  <c:v>4.2075290000000001E-2</c:v>
                </c:pt>
                <c:pt idx="394">
                  <c:v>4.1930879999999997E-2</c:v>
                </c:pt>
                <c:pt idx="395">
                  <c:v>4.2027764999999995E-2</c:v>
                </c:pt>
                <c:pt idx="396">
                  <c:v>4.2124649999999993E-2</c:v>
                </c:pt>
                <c:pt idx="397">
                  <c:v>4.170237999999999E-2</c:v>
                </c:pt>
                <c:pt idx="398">
                  <c:v>4.1280109999999988E-2</c:v>
                </c:pt>
                <c:pt idx="399">
                  <c:v>4.094192499999999E-2</c:v>
                </c:pt>
                <c:pt idx="400">
                  <c:v>4.0603739999999992E-2</c:v>
                </c:pt>
                <c:pt idx="401">
                  <c:v>4.1331289999999993E-2</c:v>
                </c:pt>
                <c:pt idx="402">
                  <c:v>4.2058839999999993E-2</c:v>
                </c:pt>
                <c:pt idx="403">
                  <c:v>4.2647459999999998E-2</c:v>
                </c:pt>
                <c:pt idx="404">
                  <c:v>4.3236079999999996E-2</c:v>
                </c:pt>
                <c:pt idx="405">
                  <c:v>4.2872304999999999E-2</c:v>
                </c:pt>
                <c:pt idx="406">
                  <c:v>4.2508529999999996E-2</c:v>
                </c:pt>
                <c:pt idx="407">
                  <c:v>4.2534124999999992E-2</c:v>
                </c:pt>
                <c:pt idx="408">
                  <c:v>4.2559719999999995E-2</c:v>
                </c:pt>
                <c:pt idx="409">
                  <c:v>4.2839404999999997E-2</c:v>
                </c:pt>
                <c:pt idx="410">
                  <c:v>4.3119089999999992E-2</c:v>
                </c:pt>
                <c:pt idx="411">
                  <c:v>4.308983999999999E-2</c:v>
                </c:pt>
                <c:pt idx="412">
                  <c:v>4.3060589999999996E-2</c:v>
                </c:pt>
                <c:pt idx="413">
                  <c:v>4.2300134999999996E-2</c:v>
                </c:pt>
                <c:pt idx="414">
                  <c:v>4.1539679999999995E-2</c:v>
                </c:pt>
                <c:pt idx="415">
                  <c:v>4.1490324999999995E-2</c:v>
                </c:pt>
                <c:pt idx="416">
                  <c:v>4.1440969999999994E-2</c:v>
                </c:pt>
                <c:pt idx="417">
                  <c:v>4.1678609999999991E-2</c:v>
                </c:pt>
                <c:pt idx="418">
                  <c:v>4.1916249999999995E-2</c:v>
                </c:pt>
                <c:pt idx="419">
                  <c:v>4.1592694999999999E-2</c:v>
                </c:pt>
                <c:pt idx="420">
                  <c:v>4.1269140000000003E-2</c:v>
                </c:pt>
                <c:pt idx="421">
                  <c:v>4.0888914999999998E-2</c:v>
                </c:pt>
                <c:pt idx="422">
                  <c:v>4.0508689999999993E-2</c:v>
                </c:pt>
                <c:pt idx="423">
                  <c:v>4.0768264999999998E-2</c:v>
                </c:pt>
                <c:pt idx="424">
                  <c:v>4.1027840000000003E-2</c:v>
                </c:pt>
                <c:pt idx="425">
                  <c:v>4.0810304999999998E-2</c:v>
                </c:pt>
                <c:pt idx="426">
                  <c:v>4.0592769999999993E-2</c:v>
                </c:pt>
                <c:pt idx="427">
                  <c:v>4.0569009999999996E-2</c:v>
                </c:pt>
                <c:pt idx="428">
                  <c:v>4.0545249999999998E-2</c:v>
                </c:pt>
                <c:pt idx="429">
                  <c:v>4.0570839999999997E-2</c:v>
                </c:pt>
                <c:pt idx="430">
                  <c:v>4.0596429999999989E-2</c:v>
                </c:pt>
                <c:pt idx="431">
                  <c:v>4.035695999999999E-2</c:v>
                </c:pt>
                <c:pt idx="432">
                  <c:v>4.0117489999999992E-2</c:v>
                </c:pt>
                <c:pt idx="433">
                  <c:v>4.0192439999999996E-2</c:v>
                </c:pt>
                <c:pt idx="434">
                  <c:v>4.0267389999999993E-2</c:v>
                </c:pt>
                <c:pt idx="435">
                  <c:v>3.9071869999999995E-2</c:v>
                </c:pt>
                <c:pt idx="436">
                  <c:v>3.7876349999999996E-2</c:v>
                </c:pt>
                <c:pt idx="437">
                  <c:v>3.7377304999999993E-2</c:v>
                </c:pt>
                <c:pt idx="438">
                  <c:v>3.6878259999999989E-2</c:v>
                </c:pt>
                <c:pt idx="439">
                  <c:v>3.7779469999999989E-2</c:v>
                </c:pt>
                <c:pt idx="440">
                  <c:v>3.8680679999999988E-2</c:v>
                </c:pt>
                <c:pt idx="441">
                  <c:v>3.8905524999999989E-2</c:v>
                </c:pt>
                <c:pt idx="442">
                  <c:v>3.9130369999999991E-2</c:v>
                </c:pt>
                <c:pt idx="443">
                  <c:v>3.9711674999999988E-2</c:v>
                </c:pt>
                <c:pt idx="444">
                  <c:v>4.0292979999999992E-2</c:v>
                </c:pt>
                <c:pt idx="445">
                  <c:v>4.0384379999999998E-2</c:v>
                </c:pt>
                <c:pt idx="446">
                  <c:v>4.0475779999999996E-2</c:v>
                </c:pt>
                <c:pt idx="447">
                  <c:v>4.0280184999999996E-2</c:v>
                </c:pt>
                <c:pt idx="448">
                  <c:v>4.0084589999999996E-2</c:v>
                </c:pt>
                <c:pt idx="449">
                  <c:v>3.9481349999999998E-2</c:v>
                </c:pt>
                <c:pt idx="450">
                  <c:v>3.8878109999999994E-2</c:v>
                </c:pt>
                <c:pt idx="451">
                  <c:v>3.9163274999999997E-2</c:v>
                </c:pt>
                <c:pt idx="452">
                  <c:v>3.9448439999999994E-2</c:v>
                </c:pt>
                <c:pt idx="453">
                  <c:v>3.9989529999999995E-2</c:v>
                </c:pt>
                <c:pt idx="454">
                  <c:v>4.0530619999999989E-2</c:v>
                </c:pt>
                <c:pt idx="455">
                  <c:v>4.0717079999999989E-2</c:v>
                </c:pt>
                <c:pt idx="456">
                  <c:v>4.0903539999999995E-2</c:v>
                </c:pt>
                <c:pt idx="457">
                  <c:v>4.0287499999999997E-2</c:v>
                </c:pt>
                <c:pt idx="458">
                  <c:v>3.9671459999999999E-2</c:v>
                </c:pt>
                <c:pt idx="459">
                  <c:v>3.9958454999999997E-2</c:v>
                </c:pt>
                <c:pt idx="460">
                  <c:v>4.0245449999999995E-2</c:v>
                </c:pt>
                <c:pt idx="461">
                  <c:v>3.9989529999999995E-2</c:v>
                </c:pt>
                <c:pt idx="462">
                  <c:v>3.9733610000000003E-2</c:v>
                </c:pt>
                <c:pt idx="463">
                  <c:v>3.945941E-2</c:v>
                </c:pt>
                <c:pt idx="464">
                  <c:v>3.9185209999999991E-2</c:v>
                </c:pt>
                <c:pt idx="465">
                  <c:v>3.9499624999999997E-2</c:v>
                </c:pt>
                <c:pt idx="466">
                  <c:v>3.9814039999999995E-2</c:v>
                </c:pt>
                <c:pt idx="467">
                  <c:v>3.9528874999999998E-2</c:v>
                </c:pt>
                <c:pt idx="468">
                  <c:v>3.9243710000000001E-2</c:v>
                </c:pt>
                <c:pt idx="469">
                  <c:v>3.8587449999999995E-2</c:v>
                </c:pt>
                <c:pt idx="470">
                  <c:v>3.7931189999999997E-2</c:v>
                </c:pt>
                <c:pt idx="471">
                  <c:v>3.7816024999999996E-2</c:v>
                </c:pt>
                <c:pt idx="472">
                  <c:v>3.7700859999999996E-2</c:v>
                </c:pt>
                <c:pt idx="473">
                  <c:v>3.8053669999999991E-2</c:v>
                </c:pt>
                <c:pt idx="474">
                  <c:v>3.8406479999999986E-2</c:v>
                </c:pt>
                <c:pt idx="475">
                  <c:v>3.8682509999999989E-2</c:v>
                </c:pt>
                <c:pt idx="476">
                  <c:v>3.895854E-2</c:v>
                </c:pt>
                <c:pt idx="477">
                  <c:v>3.9018859999999995E-2</c:v>
                </c:pt>
                <c:pt idx="478">
                  <c:v>3.9079179999999991E-2</c:v>
                </c:pt>
                <c:pt idx="479">
                  <c:v>3.9389944999999996E-2</c:v>
                </c:pt>
                <c:pt idx="480">
                  <c:v>3.9700709999999993E-2</c:v>
                </c:pt>
                <c:pt idx="481">
                  <c:v>3.9530704999999992E-2</c:v>
                </c:pt>
                <c:pt idx="482">
                  <c:v>3.9360699999999992E-2</c:v>
                </c:pt>
                <c:pt idx="483">
                  <c:v>3.9357039999999996E-2</c:v>
                </c:pt>
                <c:pt idx="484">
                  <c:v>3.935338E-2</c:v>
                </c:pt>
                <c:pt idx="485">
                  <c:v>3.8834229999999997E-2</c:v>
                </c:pt>
                <c:pt idx="486">
                  <c:v>3.8315080000000001E-2</c:v>
                </c:pt>
                <c:pt idx="487">
                  <c:v>3.8539919999999998E-2</c:v>
                </c:pt>
                <c:pt idx="488">
                  <c:v>3.8764759999999995E-2</c:v>
                </c:pt>
                <c:pt idx="489">
                  <c:v>3.8883584999999998E-2</c:v>
                </c:pt>
                <c:pt idx="490">
                  <c:v>3.9002409999999994E-2</c:v>
                </c:pt>
                <c:pt idx="491">
                  <c:v>3.9291234999999994E-2</c:v>
                </c:pt>
                <c:pt idx="492">
                  <c:v>3.9580059999999993E-2</c:v>
                </c:pt>
                <c:pt idx="493">
                  <c:v>3.9656835000000001E-2</c:v>
                </c:pt>
                <c:pt idx="494">
                  <c:v>3.9733610000000003E-2</c:v>
                </c:pt>
                <c:pt idx="495">
                  <c:v>3.9996845000000003E-2</c:v>
                </c:pt>
                <c:pt idx="496">
                  <c:v>4.0260079999999997E-2</c:v>
                </c:pt>
                <c:pt idx="497">
                  <c:v>4.0053509999999994E-2</c:v>
                </c:pt>
                <c:pt idx="498">
                  <c:v>3.984693999999999E-2</c:v>
                </c:pt>
                <c:pt idx="499">
                  <c:v>3.9810379999999992E-2</c:v>
                </c:pt>
                <c:pt idx="500">
                  <c:v>3.9773819999999994E-2</c:v>
                </c:pt>
                <c:pt idx="501">
                  <c:v>3.9706184999999998E-2</c:v>
                </c:pt>
                <c:pt idx="502">
                  <c:v>3.9638550000000002E-2</c:v>
                </c:pt>
                <c:pt idx="503">
                  <c:v>3.9651344999999998E-2</c:v>
                </c:pt>
                <c:pt idx="504">
                  <c:v>3.9664139999999994E-2</c:v>
                </c:pt>
                <c:pt idx="505">
                  <c:v>3.9267464999999994E-2</c:v>
                </c:pt>
                <c:pt idx="506">
                  <c:v>3.8870789999999995E-2</c:v>
                </c:pt>
                <c:pt idx="507">
                  <c:v>3.8583789999999993E-2</c:v>
                </c:pt>
                <c:pt idx="508">
                  <c:v>3.829678999999999E-2</c:v>
                </c:pt>
                <c:pt idx="509">
                  <c:v>3.6478654999999992E-2</c:v>
                </c:pt>
                <c:pt idx="510">
                  <c:v>3.4660519999999993E-2</c:v>
                </c:pt>
                <c:pt idx="511">
                  <c:v>3.4733094999999992E-2</c:v>
                </c:pt>
                <c:pt idx="512">
                  <c:v>3.480566999999999E-2</c:v>
                </c:pt>
                <c:pt idx="513">
                  <c:v>3.5975409999999992E-2</c:v>
                </c:pt>
                <c:pt idx="514">
                  <c:v>3.7145149999999995E-2</c:v>
                </c:pt>
                <c:pt idx="515">
                  <c:v>3.7514409999999998E-2</c:v>
                </c:pt>
                <c:pt idx="516">
                  <c:v>3.7883669999999994E-2</c:v>
                </c:pt>
                <c:pt idx="517">
                  <c:v>3.7197979999999992E-2</c:v>
                </c:pt>
                <c:pt idx="518">
                  <c:v>3.6512289999999996E-2</c:v>
                </c:pt>
                <c:pt idx="519">
                  <c:v>3.7649494999999998E-2</c:v>
                </c:pt>
                <c:pt idx="520">
                  <c:v>3.87867E-2</c:v>
                </c:pt>
                <c:pt idx="521">
                  <c:v>3.8293139999999996E-2</c:v>
                </c:pt>
                <c:pt idx="522">
                  <c:v>3.7799579999999992E-2</c:v>
                </c:pt>
                <c:pt idx="523">
                  <c:v>3.8176149999999992E-2</c:v>
                </c:pt>
                <c:pt idx="524">
                  <c:v>3.8552719999999999E-2</c:v>
                </c:pt>
                <c:pt idx="525">
                  <c:v>3.8611214999999997E-2</c:v>
                </c:pt>
                <c:pt idx="526">
                  <c:v>3.8669709999999996E-2</c:v>
                </c:pt>
                <c:pt idx="527">
                  <c:v>3.8644119999999997E-2</c:v>
                </c:pt>
                <c:pt idx="528">
                  <c:v>3.8618529999999998E-2</c:v>
                </c:pt>
                <c:pt idx="529">
                  <c:v>3.8592934999999995E-2</c:v>
                </c:pt>
                <c:pt idx="530">
                  <c:v>3.8567339999999992E-2</c:v>
                </c:pt>
                <c:pt idx="531">
                  <c:v>3.8934769999999994E-2</c:v>
                </c:pt>
                <c:pt idx="532">
                  <c:v>3.9302199999999995E-2</c:v>
                </c:pt>
                <c:pt idx="533">
                  <c:v>3.9128539999999996E-2</c:v>
                </c:pt>
                <c:pt idx="534">
                  <c:v>3.8954879999999997E-2</c:v>
                </c:pt>
                <c:pt idx="535">
                  <c:v>3.8856169999999995E-2</c:v>
                </c:pt>
                <c:pt idx="536">
                  <c:v>3.8757459999999994E-2</c:v>
                </c:pt>
                <c:pt idx="537">
                  <c:v>3.8605729999999991E-2</c:v>
                </c:pt>
                <c:pt idx="538">
                  <c:v>3.8453999999999995E-2</c:v>
                </c:pt>
                <c:pt idx="539">
                  <c:v>3.7964094999999996E-2</c:v>
                </c:pt>
                <c:pt idx="540">
                  <c:v>3.7474189999999998E-2</c:v>
                </c:pt>
                <c:pt idx="541">
                  <c:v>3.7022669999999994E-2</c:v>
                </c:pt>
                <c:pt idx="542">
                  <c:v>3.6571149999999997E-2</c:v>
                </c:pt>
                <c:pt idx="543">
                  <c:v>3.6197324999999995E-2</c:v>
                </c:pt>
                <c:pt idx="544">
                  <c:v>3.5823499999999994E-2</c:v>
                </c:pt>
                <c:pt idx="545">
                  <c:v>3.6427654999999989E-2</c:v>
                </c:pt>
                <c:pt idx="546">
                  <c:v>3.7031809999999991E-2</c:v>
                </c:pt>
                <c:pt idx="547">
                  <c:v>3.7516234999999995E-2</c:v>
                </c:pt>
                <c:pt idx="548">
                  <c:v>3.8000659999999992E-2</c:v>
                </c:pt>
                <c:pt idx="549">
                  <c:v>3.7863559999999991E-2</c:v>
                </c:pt>
                <c:pt idx="550">
                  <c:v>3.7726459999999989E-2</c:v>
                </c:pt>
                <c:pt idx="551">
                  <c:v>3.7580214999999986E-2</c:v>
                </c:pt>
                <c:pt idx="552">
                  <c:v>3.743396999999999E-2</c:v>
                </c:pt>
                <c:pt idx="553">
                  <c:v>3.7572899999999992E-2</c:v>
                </c:pt>
                <c:pt idx="554">
                  <c:v>3.7711829999999995E-2</c:v>
                </c:pt>
                <c:pt idx="555">
                  <c:v>3.7395584999999995E-2</c:v>
                </c:pt>
                <c:pt idx="556">
                  <c:v>3.7079339999999995E-2</c:v>
                </c:pt>
                <c:pt idx="557">
                  <c:v>3.6510464999999992E-2</c:v>
                </c:pt>
                <c:pt idx="558">
                  <c:v>3.5941589999999995E-2</c:v>
                </c:pt>
                <c:pt idx="559">
                  <c:v>3.6226574999999997E-2</c:v>
                </c:pt>
                <c:pt idx="560">
                  <c:v>3.6511559999999998E-2</c:v>
                </c:pt>
                <c:pt idx="561">
                  <c:v>3.709889999999999E-2</c:v>
                </c:pt>
                <c:pt idx="562">
                  <c:v>3.7686239999999989E-2</c:v>
                </c:pt>
                <c:pt idx="563">
                  <c:v>3.7786779999999992E-2</c:v>
                </c:pt>
                <c:pt idx="564">
                  <c:v>3.7887319999999995E-2</c:v>
                </c:pt>
                <c:pt idx="565">
                  <c:v>3.7149534999999997E-2</c:v>
                </c:pt>
                <c:pt idx="566">
                  <c:v>3.6411749999999993E-2</c:v>
                </c:pt>
                <c:pt idx="567">
                  <c:v>3.6030974999999993E-2</c:v>
                </c:pt>
                <c:pt idx="568">
                  <c:v>3.56502E-2</c:v>
                </c:pt>
                <c:pt idx="569">
                  <c:v>3.5563369999999997E-2</c:v>
                </c:pt>
                <c:pt idx="570">
                  <c:v>3.5476539999999994E-2</c:v>
                </c:pt>
                <c:pt idx="571">
                  <c:v>3.5877239999999991E-2</c:v>
                </c:pt>
                <c:pt idx="572">
                  <c:v>3.6277939999999995E-2</c:v>
                </c:pt>
                <c:pt idx="573">
                  <c:v>3.697843499999999E-2</c:v>
                </c:pt>
                <c:pt idx="574">
                  <c:v>3.7678929999999992E-2</c:v>
                </c:pt>
                <c:pt idx="575">
                  <c:v>3.7349884999999992E-2</c:v>
                </c:pt>
                <c:pt idx="576">
                  <c:v>3.7020839999999992E-2</c:v>
                </c:pt>
                <c:pt idx="577">
                  <c:v>3.6867289999999997E-2</c:v>
                </c:pt>
                <c:pt idx="578">
                  <c:v>3.6713739999999995E-2</c:v>
                </c:pt>
                <c:pt idx="579">
                  <c:v>3.6608809999999992E-2</c:v>
                </c:pt>
                <c:pt idx="580">
                  <c:v>3.6503879999999995E-2</c:v>
                </c:pt>
                <c:pt idx="581">
                  <c:v>3.5876689999999996E-2</c:v>
                </c:pt>
                <c:pt idx="582">
                  <c:v>3.5249499999999996E-2</c:v>
                </c:pt>
                <c:pt idx="583">
                  <c:v>3.5541980000000001E-2</c:v>
                </c:pt>
                <c:pt idx="584">
                  <c:v>3.5834459999999999E-2</c:v>
                </c:pt>
                <c:pt idx="585">
                  <c:v>3.5206724999999994E-2</c:v>
                </c:pt>
                <c:pt idx="586">
                  <c:v>3.457898999999999E-2</c:v>
                </c:pt>
                <c:pt idx="587">
                  <c:v>3.5862069999999996E-2</c:v>
                </c:pt>
                <c:pt idx="588">
                  <c:v>3.7145149999999995E-2</c:v>
                </c:pt>
                <c:pt idx="589">
                  <c:v>3.6329674999999992E-2</c:v>
                </c:pt>
                <c:pt idx="590">
                  <c:v>3.5514199999999996E-2</c:v>
                </c:pt>
                <c:pt idx="591">
                  <c:v>3.6209024999999992E-2</c:v>
                </c:pt>
                <c:pt idx="592">
                  <c:v>3.6903849999999995E-2</c:v>
                </c:pt>
                <c:pt idx="593">
                  <c:v>3.5571414999999995E-2</c:v>
                </c:pt>
                <c:pt idx="594">
                  <c:v>3.4238979999999995E-2</c:v>
                </c:pt>
                <c:pt idx="595">
                  <c:v>3.5388799999999991E-2</c:v>
                </c:pt>
                <c:pt idx="596">
                  <c:v>3.6538619999999987E-2</c:v>
                </c:pt>
                <c:pt idx="597">
                  <c:v>3.6452519999999988E-2</c:v>
                </c:pt>
                <c:pt idx="598">
                  <c:v>3.6366419999999997E-2</c:v>
                </c:pt>
                <c:pt idx="599">
                  <c:v>3.5548384999999995E-2</c:v>
                </c:pt>
                <c:pt idx="600">
                  <c:v>3.4730349999999993E-2</c:v>
                </c:pt>
                <c:pt idx="601">
                  <c:v>3.4356519999999995E-2</c:v>
                </c:pt>
                <c:pt idx="602">
                  <c:v>3.3982689999999996E-2</c:v>
                </c:pt>
                <c:pt idx="603">
                  <c:v>3.3482914999999995E-2</c:v>
                </c:pt>
                <c:pt idx="604">
                  <c:v>3.2983139999999994E-2</c:v>
                </c:pt>
                <c:pt idx="605">
                  <c:v>3.2997399999999996E-2</c:v>
                </c:pt>
                <c:pt idx="606">
                  <c:v>3.3011659999999998E-2</c:v>
                </c:pt>
                <c:pt idx="607">
                  <c:v>3.4260184999999999E-2</c:v>
                </c:pt>
                <c:pt idx="608">
                  <c:v>3.5508709999999999E-2</c:v>
                </c:pt>
                <c:pt idx="609">
                  <c:v>3.5938474999999998E-2</c:v>
                </c:pt>
                <c:pt idx="610">
                  <c:v>3.6368239999999996E-2</c:v>
                </c:pt>
                <c:pt idx="611">
                  <c:v>3.5714179999999998E-2</c:v>
                </c:pt>
                <c:pt idx="612">
                  <c:v>3.506012E-2</c:v>
                </c:pt>
                <c:pt idx="613">
                  <c:v>3.4486124999999999E-2</c:v>
                </c:pt>
                <c:pt idx="614">
                  <c:v>3.3912129999999999E-2</c:v>
                </c:pt>
                <c:pt idx="615">
                  <c:v>3.3298649999999999E-2</c:v>
                </c:pt>
                <c:pt idx="616">
                  <c:v>3.268517E-2</c:v>
                </c:pt>
                <c:pt idx="617">
                  <c:v>3.2329074999999999E-2</c:v>
                </c:pt>
                <c:pt idx="618">
                  <c:v>3.1972979999999991E-2</c:v>
                </c:pt>
                <c:pt idx="619">
                  <c:v>3.3688384999999987E-2</c:v>
                </c:pt>
                <c:pt idx="620">
                  <c:v>3.5403789999999991E-2</c:v>
                </c:pt>
                <c:pt idx="621">
                  <c:v>3.5579459999999993E-2</c:v>
                </c:pt>
                <c:pt idx="622">
                  <c:v>3.5755129999999996E-2</c:v>
                </c:pt>
                <c:pt idx="623">
                  <c:v>3.5841415000000001E-2</c:v>
                </c:pt>
                <c:pt idx="624">
                  <c:v>3.59277E-2</c:v>
                </c:pt>
                <c:pt idx="625">
                  <c:v>3.4727245000000004E-2</c:v>
                </c:pt>
                <c:pt idx="626">
                  <c:v>3.3526790000000001E-2</c:v>
                </c:pt>
                <c:pt idx="627">
                  <c:v>3.3884529999999996E-2</c:v>
                </c:pt>
                <c:pt idx="628">
                  <c:v>3.4242269999999998E-2</c:v>
                </c:pt>
                <c:pt idx="629">
                  <c:v>3.3343804999999997E-2</c:v>
                </c:pt>
                <c:pt idx="630">
                  <c:v>3.2445339999999996E-2</c:v>
                </c:pt>
                <c:pt idx="631">
                  <c:v>3.2321764999999995E-2</c:v>
                </c:pt>
                <c:pt idx="632">
                  <c:v>3.2198189999999995E-2</c:v>
                </c:pt>
                <c:pt idx="633">
                  <c:v>3.2538749999999991E-2</c:v>
                </c:pt>
                <c:pt idx="634">
                  <c:v>3.2879309999999995E-2</c:v>
                </c:pt>
                <c:pt idx="635">
                  <c:v>3.3593144999999991E-2</c:v>
                </c:pt>
                <c:pt idx="636">
                  <c:v>3.4306979999999994E-2</c:v>
                </c:pt>
                <c:pt idx="637">
                  <c:v>3.3608134999999997E-2</c:v>
                </c:pt>
                <c:pt idx="638">
                  <c:v>3.2909289999999994E-2</c:v>
                </c:pt>
                <c:pt idx="639">
                  <c:v>3.3433560000000001E-2</c:v>
                </c:pt>
                <c:pt idx="640">
                  <c:v>3.3957830000000001E-2</c:v>
                </c:pt>
                <c:pt idx="641">
                  <c:v>3.4253234999999993E-2</c:v>
                </c:pt>
                <c:pt idx="642">
                  <c:v>3.4548639999999992E-2</c:v>
                </c:pt>
                <c:pt idx="643">
                  <c:v>3.4310999999999994E-2</c:v>
                </c:pt>
                <c:pt idx="644">
                  <c:v>3.4073359999999997E-2</c:v>
                </c:pt>
                <c:pt idx="645">
                  <c:v>3.4017789999999992E-2</c:v>
                </c:pt>
                <c:pt idx="646">
                  <c:v>3.3962219999999994E-2</c:v>
                </c:pt>
                <c:pt idx="647">
                  <c:v>3.3652004999999999E-2</c:v>
                </c:pt>
                <c:pt idx="648">
                  <c:v>3.3341789999999996E-2</c:v>
                </c:pt>
                <c:pt idx="649">
                  <c:v>3.2620639999999992E-2</c:v>
                </c:pt>
                <c:pt idx="650">
                  <c:v>3.1899489999999996E-2</c:v>
                </c:pt>
                <c:pt idx="651">
                  <c:v>3.2219759999999993E-2</c:v>
                </c:pt>
                <c:pt idx="652">
                  <c:v>3.2540029999999991E-2</c:v>
                </c:pt>
                <c:pt idx="653">
                  <c:v>3.3708859999999993E-2</c:v>
                </c:pt>
                <c:pt idx="654">
                  <c:v>3.4877689999999996E-2</c:v>
                </c:pt>
                <c:pt idx="655">
                  <c:v>3.4264939999999994E-2</c:v>
                </c:pt>
                <c:pt idx="656">
                  <c:v>3.3652189999999998E-2</c:v>
                </c:pt>
                <c:pt idx="657">
                  <c:v>3.2915685E-2</c:v>
                </c:pt>
                <c:pt idx="658">
                  <c:v>3.2179180000000002E-2</c:v>
                </c:pt>
                <c:pt idx="659">
                  <c:v>3.2572749999999998E-2</c:v>
                </c:pt>
                <c:pt idx="660">
                  <c:v>3.2966319999999993E-2</c:v>
                </c:pt>
                <c:pt idx="661">
                  <c:v>3.2900694999999994E-2</c:v>
                </c:pt>
                <c:pt idx="662">
                  <c:v>3.2835069999999994E-2</c:v>
                </c:pt>
                <c:pt idx="663">
                  <c:v>3.2176439999999994E-2</c:v>
                </c:pt>
                <c:pt idx="664">
                  <c:v>3.1517809999999993E-2</c:v>
                </c:pt>
                <c:pt idx="665">
                  <c:v>3.0651694999999996E-2</c:v>
                </c:pt>
                <c:pt idx="666">
                  <c:v>2.9785579999999999E-2</c:v>
                </c:pt>
                <c:pt idx="667">
                  <c:v>3.0448234999999997E-2</c:v>
                </c:pt>
                <c:pt idx="668">
                  <c:v>3.1110889999999995E-2</c:v>
                </c:pt>
                <c:pt idx="669">
                  <c:v>3.1682324999999997E-2</c:v>
                </c:pt>
                <c:pt idx="670">
                  <c:v>3.2253759999999992E-2</c:v>
                </c:pt>
                <c:pt idx="671">
                  <c:v>3.2196729999999993E-2</c:v>
                </c:pt>
                <c:pt idx="672">
                  <c:v>3.2139699999999993E-2</c:v>
                </c:pt>
                <c:pt idx="673">
                  <c:v>3.2207699999999992E-2</c:v>
                </c:pt>
                <c:pt idx="674">
                  <c:v>3.2275699999999997E-2</c:v>
                </c:pt>
                <c:pt idx="675">
                  <c:v>3.1588184999999998E-2</c:v>
                </c:pt>
                <c:pt idx="676">
                  <c:v>3.0900669999999998E-2</c:v>
                </c:pt>
                <c:pt idx="677">
                  <c:v>3.0827729999999998E-2</c:v>
                </c:pt>
                <c:pt idx="678">
                  <c:v>3.0754789999999994E-2</c:v>
                </c:pt>
                <c:pt idx="679">
                  <c:v>3.0301994999999995E-2</c:v>
                </c:pt>
                <c:pt idx="680">
                  <c:v>2.9849199999999996E-2</c:v>
                </c:pt>
                <c:pt idx="681">
                  <c:v>3.0138204999999994E-2</c:v>
                </c:pt>
                <c:pt idx="682">
                  <c:v>3.0427209999999993E-2</c:v>
                </c:pt>
                <c:pt idx="683">
                  <c:v>3.0381509999999994E-2</c:v>
                </c:pt>
                <c:pt idx="684">
                  <c:v>3.0335809999999998E-2</c:v>
                </c:pt>
                <c:pt idx="685">
                  <c:v>2.8661174999999997E-2</c:v>
                </c:pt>
                <c:pt idx="686">
                  <c:v>2.6986539999999993E-2</c:v>
                </c:pt>
                <c:pt idx="687">
                  <c:v>2.7885734999999995E-2</c:v>
                </c:pt>
                <c:pt idx="688">
                  <c:v>2.8784929999999997E-2</c:v>
                </c:pt>
                <c:pt idx="689">
                  <c:v>3.0565779999999994E-2</c:v>
                </c:pt>
                <c:pt idx="690">
                  <c:v>3.2346629999999994E-2</c:v>
                </c:pt>
                <c:pt idx="691">
                  <c:v>3.0563039999999993E-2</c:v>
                </c:pt>
                <c:pt idx="692">
                  <c:v>2.8779449999999995E-2</c:v>
                </c:pt>
                <c:pt idx="693">
                  <c:v>2.8218249999999997E-2</c:v>
                </c:pt>
                <c:pt idx="694">
                  <c:v>2.7657049999999999E-2</c:v>
                </c:pt>
                <c:pt idx="695">
                  <c:v>2.8078589999999997E-2</c:v>
                </c:pt>
                <c:pt idx="696">
                  <c:v>2.8500129999999995E-2</c:v>
                </c:pt>
                <c:pt idx="697">
                  <c:v>2.8743799999999996E-2</c:v>
                </c:pt>
                <c:pt idx="698">
                  <c:v>2.8987469999999998E-2</c:v>
                </c:pt>
                <c:pt idx="699">
                  <c:v>2.9241384999999998E-2</c:v>
                </c:pt>
                <c:pt idx="700">
                  <c:v>2.9495299999999999E-2</c:v>
                </c:pt>
                <c:pt idx="701">
                  <c:v>2.9672979999999995E-2</c:v>
                </c:pt>
                <c:pt idx="702">
                  <c:v>2.9850659999999994E-2</c:v>
                </c:pt>
                <c:pt idx="703">
                  <c:v>2.9751399999999994E-2</c:v>
                </c:pt>
                <c:pt idx="704">
                  <c:v>2.9652139999999994E-2</c:v>
                </c:pt>
                <c:pt idx="705">
                  <c:v>2.9834389999999995E-2</c:v>
                </c:pt>
                <c:pt idx="706">
                  <c:v>3.0016639999999997E-2</c:v>
                </c:pt>
                <c:pt idx="707">
                  <c:v>3.0105849999999997E-2</c:v>
                </c:pt>
                <c:pt idx="708">
                  <c:v>3.0195059999999996E-2</c:v>
                </c:pt>
                <c:pt idx="709">
                  <c:v>2.9618139999999994E-2</c:v>
                </c:pt>
                <c:pt idx="710">
                  <c:v>2.9041219999999993E-2</c:v>
                </c:pt>
                <c:pt idx="711">
                  <c:v>2.9444844999999994E-2</c:v>
                </c:pt>
                <c:pt idx="712">
                  <c:v>2.9848469999999995E-2</c:v>
                </c:pt>
                <c:pt idx="713">
                  <c:v>2.9990139999999995E-2</c:v>
                </c:pt>
                <c:pt idx="714">
                  <c:v>3.0131809999999995E-2</c:v>
                </c:pt>
                <c:pt idx="715">
                  <c:v>3.0266899999999996E-2</c:v>
                </c:pt>
                <c:pt idx="716">
                  <c:v>3.0401989999999997E-2</c:v>
                </c:pt>
                <c:pt idx="717">
                  <c:v>2.9934385000000001E-2</c:v>
                </c:pt>
                <c:pt idx="718">
                  <c:v>2.9466780000000001E-2</c:v>
                </c:pt>
                <c:pt idx="719">
                  <c:v>2.9963264999999996E-2</c:v>
                </c:pt>
                <c:pt idx="720">
                  <c:v>3.0459749999999994E-2</c:v>
                </c:pt>
                <c:pt idx="721">
                  <c:v>3.0561934999999998E-2</c:v>
                </c:pt>
                <c:pt idx="722">
                  <c:v>3.066412E-2</c:v>
                </c:pt>
                <c:pt idx="723">
                  <c:v>2.993767E-2</c:v>
                </c:pt>
                <c:pt idx="724">
                  <c:v>2.921122E-2</c:v>
                </c:pt>
                <c:pt idx="725">
                  <c:v>2.8929160000000002E-2</c:v>
                </c:pt>
                <c:pt idx="726">
                  <c:v>2.8647100000000002E-2</c:v>
                </c:pt>
                <c:pt idx="727">
                  <c:v>2.9351614999999998E-2</c:v>
                </c:pt>
                <c:pt idx="728">
                  <c:v>3.0056129999999997E-2</c:v>
                </c:pt>
                <c:pt idx="729">
                  <c:v>2.9495844999999996E-2</c:v>
                </c:pt>
                <c:pt idx="730">
                  <c:v>2.8935559999999996E-2</c:v>
                </c:pt>
                <c:pt idx="731">
                  <c:v>2.9414134999999994E-2</c:v>
                </c:pt>
                <c:pt idx="732">
                  <c:v>2.9892709999999996E-2</c:v>
                </c:pt>
                <c:pt idx="733">
                  <c:v>2.9382874999999996E-2</c:v>
                </c:pt>
                <c:pt idx="734">
                  <c:v>2.8873039999999999E-2</c:v>
                </c:pt>
                <c:pt idx="735">
                  <c:v>2.9451424999999996E-2</c:v>
                </c:pt>
                <c:pt idx="736">
                  <c:v>3.0029809999999994E-2</c:v>
                </c:pt>
                <c:pt idx="737">
                  <c:v>2.9341014999999995E-2</c:v>
                </c:pt>
                <c:pt idx="738">
                  <c:v>2.8652219999999996E-2</c:v>
                </c:pt>
                <c:pt idx="739">
                  <c:v>2.9281969999999997E-2</c:v>
                </c:pt>
                <c:pt idx="740">
                  <c:v>2.9911719999999996E-2</c:v>
                </c:pt>
                <c:pt idx="741">
                  <c:v>2.9851574999999995E-2</c:v>
                </c:pt>
                <c:pt idx="742">
                  <c:v>2.9791429999999994E-2</c:v>
                </c:pt>
                <c:pt idx="743">
                  <c:v>2.9934564999999996E-2</c:v>
                </c:pt>
                <c:pt idx="744">
                  <c:v>3.0077699999999995E-2</c:v>
                </c:pt>
                <c:pt idx="745">
                  <c:v>3.0146799999999994E-2</c:v>
                </c:pt>
                <c:pt idx="746">
                  <c:v>3.0215899999999997E-2</c:v>
                </c:pt>
                <c:pt idx="747">
                  <c:v>3.0608554999999996E-2</c:v>
                </c:pt>
                <c:pt idx="748">
                  <c:v>3.1001209999999994E-2</c:v>
                </c:pt>
                <c:pt idx="749">
                  <c:v>3.0655169999999995E-2</c:v>
                </c:pt>
                <c:pt idx="750">
                  <c:v>3.0309129999999997E-2</c:v>
                </c:pt>
                <c:pt idx="751">
                  <c:v>3.0509844999999997E-2</c:v>
                </c:pt>
                <c:pt idx="752">
                  <c:v>3.0710559999999998E-2</c:v>
                </c:pt>
                <c:pt idx="753">
                  <c:v>3.0831569999999996E-2</c:v>
                </c:pt>
                <c:pt idx="754">
                  <c:v>3.0952579999999997E-2</c:v>
                </c:pt>
                <c:pt idx="755">
                  <c:v>3.0648949999999998E-2</c:v>
                </c:pt>
                <c:pt idx="756">
                  <c:v>3.0345319999999999E-2</c:v>
                </c:pt>
                <c:pt idx="757">
                  <c:v>3.0070935E-2</c:v>
                </c:pt>
                <c:pt idx="758">
                  <c:v>2.9796549999999998E-2</c:v>
                </c:pt>
                <c:pt idx="759">
                  <c:v>2.9792344999999998E-2</c:v>
                </c:pt>
                <c:pt idx="760">
                  <c:v>2.9788139999999994E-2</c:v>
                </c:pt>
                <c:pt idx="761">
                  <c:v>2.9522714999999998E-2</c:v>
                </c:pt>
                <c:pt idx="762">
                  <c:v>2.9257290000000002E-2</c:v>
                </c:pt>
                <c:pt idx="763">
                  <c:v>2.9595469999999999E-2</c:v>
                </c:pt>
                <c:pt idx="764">
                  <c:v>2.9933649999999996E-2</c:v>
                </c:pt>
                <c:pt idx="765">
                  <c:v>2.8821674999999998E-2</c:v>
                </c:pt>
                <c:pt idx="766">
                  <c:v>2.7709699999999997E-2</c:v>
                </c:pt>
                <c:pt idx="767">
                  <c:v>2.7822119999999999E-2</c:v>
                </c:pt>
                <c:pt idx="768">
                  <c:v>2.7934539999999997E-2</c:v>
                </c:pt>
                <c:pt idx="769">
                  <c:v>2.7933444999999998E-2</c:v>
                </c:pt>
                <c:pt idx="770">
                  <c:v>2.7932349999999998E-2</c:v>
                </c:pt>
                <c:pt idx="771">
                  <c:v>2.7840034999999999E-2</c:v>
                </c:pt>
                <c:pt idx="772">
                  <c:v>2.7747719999999997E-2</c:v>
                </c:pt>
                <c:pt idx="773">
                  <c:v>2.7289804999999997E-2</c:v>
                </c:pt>
                <c:pt idx="774">
                  <c:v>2.6831889999999997E-2</c:v>
                </c:pt>
                <c:pt idx="775">
                  <c:v>2.7325084999999995E-2</c:v>
                </c:pt>
                <c:pt idx="776">
                  <c:v>2.7818279999999994E-2</c:v>
                </c:pt>
                <c:pt idx="777">
                  <c:v>2.7532194999999995E-2</c:v>
                </c:pt>
                <c:pt idx="778">
                  <c:v>2.7246109999999997E-2</c:v>
                </c:pt>
                <c:pt idx="779">
                  <c:v>2.7970734999999997E-2</c:v>
                </c:pt>
                <c:pt idx="780">
                  <c:v>2.869536E-2</c:v>
                </c:pt>
                <c:pt idx="781">
                  <c:v>2.8676349999999996E-2</c:v>
                </c:pt>
                <c:pt idx="782">
                  <c:v>2.8657339999999996E-2</c:v>
                </c:pt>
                <c:pt idx="783">
                  <c:v>2.8586594999999999E-2</c:v>
                </c:pt>
                <c:pt idx="784">
                  <c:v>2.8515849999999999E-2</c:v>
                </c:pt>
                <c:pt idx="785">
                  <c:v>2.8746544999999998E-2</c:v>
                </c:pt>
                <c:pt idx="786">
                  <c:v>2.8977239999999998E-2</c:v>
                </c:pt>
                <c:pt idx="787">
                  <c:v>2.9412489999999999E-2</c:v>
                </c:pt>
                <c:pt idx="788">
                  <c:v>2.9847739999999998E-2</c:v>
                </c:pt>
                <c:pt idx="789">
                  <c:v>2.9409199999999996E-2</c:v>
                </c:pt>
                <c:pt idx="790">
                  <c:v>2.8970659999999999E-2</c:v>
                </c:pt>
                <c:pt idx="791">
                  <c:v>2.9125674999999997E-2</c:v>
                </c:pt>
                <c:pt idx="792">
                  <c:v>2.9280689999999998E-2</c:v>
                </c:pt>
                <c:pt idx="793">
                  <c:v>2.8733564999999999E-2</c:v>
                </c:pt>
                <c:pt idx="794">
                  <c:v>2.818644E-2</c:v>
                </c:pt>
                <c:pt idx="795">
                  <c:v>2.8249874999999997E-2</c:v>
                </c:pt>
                <c:pt idx="796">
                  <c:v>2.8313309999999994E-2</c:v>
                </c:pt>
                <c:pt idx="797">
                  <c:v>2.8315319999999991E-2</c:v>
                </c:pt>
                <c:pt idx="798">
                  <c:v>2.8317329999999991E-2</c:v>
                </c:pt>
                <c:pt idx="799">
                  <c:v>2.8566304999999993E-2</c:v>
                </c:pt>
                <c:pt idx="800">
                  <c:v>2.8815279999999992E-2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AFE-4C71-A014-FF2ADB0F709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Spectra!$J$3:$J$803</c:f>
              <c:numCache>
                <c:formatCode>0.00E+00</c:formatCode>
                <c:ptCount val="801"/>
                <c:pt idx="0">
                  <c:v>8.7033179999999991E-5</c:v>
                </c:pt>
                <c:pt idx="1">
                  <c:v>1.0786339999999998E-4</c:v>
                </c:pt>
                <c:pt idx="2">
                  <c:v>8.4434369999999997E-5</c:v>
                </c:pt>
                <c:pt idx="3">
                  <c:v>1.0627669999999999E-4</c:v>
                </c:pt>
                <c:pt idx="4">
                  <c:v>1.5571919999999998E-4</c:v>
                </c:pt>
                <c:pt idx="5">
                  <c:v>1.6154219999999999E-4</c:v>
                </c:pt>
                <c:pt idx="6">
                  <c:v>1.4953479999999997E-4</c:v>
                </c:pt>
                <c:pt idx="7">
                  <c:v>1.80211E-4</c:v>
                </c:pt>
                <c:pt idx="8">
                  <c:v>9.7858559999999982E-5</c:v>
                </c:pt>
                <c:pt idx="9">
                  <c:v>1.164659E-4</c:v>
                </c:pt>
                <c:pt idx="10">
                  <c:v>1.3112629999999998E-4</c:v>
                </c:pt>
                <c:pt idx="11">
                  <c:v>1.078671E-4</c:v>
                </c:pt>
                <c:pt idx="12">
                  <c:v>2.3601499999999998E-4</c:v>
                </c:pt>
                <c:pt idx="13">
                  <c:v>1.6984459999999998E-4</c:v>
                </c:pt>
                <c:pt idx="14">
                  <c:v>4.1150909999999999E-4</c:v>
                </c:pt>
                <c:pt idx="15">
                  <c:v>3.4483629999999994E-4</c:v>
                </c:pt>
                <c:pt idx="16">
                  <c:v>3.7952089999999993E-4</c:v>
                </c:pt>
                <c:pt idx="17">
                  <c:v>3.721834999999999E-4</c:v>
                </c:pt>
                <c:pt idx="18">
                  <c:v>3.3902419999999996E-4</c:v>
                </c:pt>
                <c:pt idx="19">
                  <c:v>3.4680259999999994E-4</c:v>
                </c:pt>
                <c:pt idx="20">
                  <c:v>3.5527849999999995E-4</c:v>
                </c:pt>
                <c:pt idx="21">
                  <c:v>3.5314239999999989E-4</c:v>
                </c:pt>
                <c:pt idx="22">
                  <c:v>2.8096469999999994E-4</c:v>
                </c:pt>
                <c:pt idx="23">
                  <c:v>2.7998159999999999E-4</c:v>
                </c:pt>
                <c:pt idx="24">
                  <c:v>3.5097009999999996E-4</c:v>
                </c:pt>
                <c:pt idx="25">
                  <c:v>3.6437619999999998E-4</c:v>
                </c:pt>
                <c:pt idx="26">
                  <c:v>4.9091929999999992E-4</c:v>
                </c:pt>
                <c:pt idx="27">
                  <c:v>5.197267E-4</c:v>
                </c:pt>
                <c:pt idx="28">
                  <c:v>5.6602829999999988E-4</c:v>
                </c:pt>
                <c:pt idx="29">
                  <c:v>8.4951229999999996E-4</c:v>
                </c:pt>
                <c:pt idx="30">
                  <c:v>2.4605239999999995E-3</c:v>
                </c:pt>
                <c:pt idx="31">
                  <c:v>1.1907199999999997E-3</c:v>
                </c:pt>
                <c:pt idx="32">
                  <c:v>4.4111169999999997E-4</c:v>
                </c:pt>
                <c:pt idx="33">
                  <c:v>5.3212439999999995E-4</c:v>
                </c:pt>
                <c:pt idx="34">
                  <c:v>5.5312459999999988E-4</c:v>
                </c:pt>
                <c:pt idx="35">
                  <c:v>6.8310149999999993E-4</c:v>
                </c:pt>
                <c:pt idx="36">
                  <c:v>6.697277999999999E-4</c:v>
                </c:pt>
                <c:pt idx="37">
                  <c:v>6.9427019999999994E-4</c:v>
                </c:pt>
                <c:pt idx="38">
                  <c:v>7.2752349999999984E-4</c:v>
                </c:pt>
                <c:pt idx="39">
                  <c:v>6.550169E-4</c:v>
                </c:pt>
                <c:pt idx="40">
                  <c:v>7.4263209999999994E-4</c:v>
                </c:pt>
                <c:pt idx="41">
                  <c:v>8.1300609999999983E-4</c:v>
                </c:pt>
                <c:pt idx="42">
                  <c:v>1.027526E-3</c:v>
                </c:pt>
                <c:pt idx="43">
                  <c:v>1.0436459999999999E-3</c:v>
                </c:pt>
                <c:pt idx="44">
                  <c:v>1.0840919999999998E-3</c:v>
                </c:pt>
                <c:pt idx="45">
                  <c:v>6.5555909999999993E-4</c:v>
                </c:pt>
                <c:pt idx="46">
                  <c:v>8.9498259999999988E-4</c:v>
                </c:pt>
                <c:pt idx="47">
                  <c:v>6.3564329999999997E-4</c:v>
                </c:pt>
                <c:pt idx="48">
                  <c:v>7.7096959999999992E-4</c:v>
                </c:pt>
                <c:pt idx="49">
                  <c:v>1.0273809999999997E-3</c:v>
                </c:pt>
                <c:pt idx="50">
                  <c:v>9.8671809999999974E-4</c:v>
                </c:pt>
                <c:pt idx="51">
                  <c:v>9.8144099999999978E-4</c:v>
                </c:pt>
                <c:pt idx="52">
                  <c:v>8.1994579999999982E-4</c:v>
                </c:pt>
                <c:pt idx="53">
                  <c:v>1.089984E-3</c:v>
                </c:pt>
                <c:pt idx="54">
                  <c:v>1.3302029999999996E-3</c:v>
                </c:pt>
                <c:pt idx="55">
                  <c:v>1.152515E-3</c:v>
                </c:pt>
                <c:pt idx="56">
                  <c:v>8.8001859999999998E-4</c:v>
                </c:pt>
                <c:pt idx="57">
                  <c:v>9.1988629999999985E-4</c:v>
                </c:pt>
                <c:pt idx="58">
                  <c:v>1.1542859999999998E-3</c:v>
                </c:pt>
                <c:pt idx="59">
                  <c:v>1.3200099999999995E-3</c:v>
                </c:pt>
                <c:pt idx="60">
                  <c:v>1.3747329999999999E-3</c:v>
                </c:pt>
                <c:pt idx="61">
                  <c:v>1.9422789999999997E-3</c:v>
                </c:pt>
                <c:pt idx="62">
                  <c:v>1.702711E-3</c:v>
                </c:pt>
                <c:pt idx="63">
                  <c:v>1.3962389999999999E-3</c:v>
                </c:pt>
                <c:pt idx="64">
                  <c:v>9.5682639999999995E-4</c:v>
                </c:pt>
                <c:pt idx="65">
                  <c:v>1.6706150000000001E-3</c:v>
                </c:pt>
                <c:pt idx="66">
                  <c:v>1.7001089999999998E-3</c:v>
                </c:pt>
                <c:pt idx="67">
                  <c:v>1.1004659999999998E-3</c:v>
                </c:pt>
                <c:pt idx="68">
                  <c:v>1.5119029999999998E-3</c:v>
                </c:pt>
                <c:pt idx="69">
                  <c:v>1.6589759999999997E-3</c:v>
                </c:pt>
                <c:pt idx="70">
                  <c:v>2.2072569999999998E-3</c:v>
                </c:pt>
                <c:pt idx="71">
                  <c:v>2.1044979999999998E-3</c:v>
                </c:pt>
                <c:pt idx="72">
                  <c:v>2.0017019999999997E-3</c:v>
                </c:pt>
                <c:pt idx="73">
                  <c:v>2.2889450000000001E-3</c:v>
                </c:pt>
                <c:pt idx="74">
                  <c:v>2.5761879999999997E-3</c:v>
                </c:pt>
                <c:pt idx="75">
                  <c:v>2.5048379999999997E-3</c:v>
                </c:pt>
                <c:pt idx="76">
                  <c:v>2.4334880000000001E-3</c:v>
                </c:pt>
                <c:pt idx="77">
                  <c:v>2.3495239999999995E-3</c:v>
                </c:pt>
                <c:pt idx="78">
                  <c:v>2.6919240000000001E-3</c:v>
                </c:pt>
                <c:pt idx="79">
                  <c:v>2.9503589999999996E-3</c:v>
                </c:pt>
                <c:pt idx="80">
                  <c:v>2.7109719999999999E-3</c:v>
                </c:pt>
                <c:pt idx="81">
                  <c:v>2.3494869999999999E-3</c:v>
                </c:pt>
                <c:pt idx="82">
                  <c:v>3.216928E-3</c:v>
                </c:pt>
                <c:pt idx="83">
                  <c:v>2.9921789999999993E-3</c:v>
                </c:pt>
                <c:pt idx="84">
                  <c:v>3.4450380000000001E-3</c:v>
                </c:pt>
                <c:pt idx="85">
                  <c:v>3.3295189999999995E-3</c:v>
                </c:pt>
                <c:pt idx="86">
                  <c:v>2.6746459999999993E-3</c:v>
                </c:pt>
                <c:pt idx="87">
                  <c:v>3.0233359999999997E-3</c:v>
                </c:pt>
                <c:pt idx="88">
                  <c:v>3.1165169999999996E-3</c:v>
                </c:pt>
                <c:pt idx="89">
                  <c:v>3.7709919999999999E-3</c:v>
                </c:pt>
                <c:pt idx="90">
                  <c:v>3.8931609999999996E-3</c:v>
                </c:pt>
                <c:pt idx="91">
                  <c:v>3.5993399999999995E-3</c:v>
                </c:pt>
                <c:pt idx="92">
                  <c:v>3.803884E-3</c:v>
                </c:pt>
                <c:pt idx="93">
                  <c:v>3.4945559999999994E-3</c:v>
                </c:pt>
                <c:pt idx="94">
                  <c:v>3.3671459999999997E-3</c:v>
                </c:pt>
                <c:pt idx="95">
                  <c:v>2.9394069999999994E-3</c:v>
                </c:pt>
                <c:pt idx="96">
                  <c:v>3.4764109999999996E-3</c:v>
                </c:pt>
                <c:pt idx="97">
                  <c:v>3.4163389999999996E-3</c:v>
                </c:pt>
                <c:pt idx="98">
                  <c:v>3.6303879999999992E-3</c:v>
                </c:pt>
                <c:pt idx="99">
                  <c:v>3.3800489999999991E-3</c:v>
                </c:pt>
                <c:pt idx="100">
                  <c:v>4.0724399999999992E-3</c:v>
                </c:pt>
                <c:pt idx="101">
                  <c:v>4.1075E-3</c:v>
                </c:pt>
                <c:pt idx="102">
                  <c:v>3.7283409999999996E-3</c:v>
                </c:pt>
                <c:pt idx="103">
                  <c:v>4.5177449999999992E-3</c:v>
                </c:pt>
                <c:pt idx="104">
                  <c:v>5.0114829999999997E-3</c:v>
                </c:pt>
                <c:pt idx="105">
                  <c:v>4.7208779999999995E-3</c:v>
                </c:pt>
                <c:pt idx="106">
                  <c:v>3.6318339999999991E-3</c:v>
                </c:pt>
                <c:pt idx="107">
                  <c:v>3.1176009999999998E-3</c:v>
                </c:pt>
                <c:pt idx="108">
                  <c:v>2.9233229999999998E-3</c:v>
                </c:pt>
                <c:pt idx="109">
                  <c:v>3.2135660000000002E-3</c:v>
                </c:pt>
                <c:pt idx="110">
                  <c:v>3.2130239999999997E-3</c:v>
                </c:pt>
                <c:pt idx="111">
                  <c:v>3.2554939999999994E-3</c:v>
                </c:pt>
                <c:pt idx="112">
                  <c:v>3.8635229999999998E-3</c:v>
                </c:pt>
                <c:pt idx="113">
                  <c:v>3.8158109999999992E-3</c:v>
                </c:pt>
                <c:pt idx="114">
                  <c:v>3.8805109999999997E-3</c:v>
                </c:pt>
                <c:pt idx="115">
                  <c:v>4.5506359999999994E-3</c:v>
                </c:pt>
                <c:pt idx="116">
                  <c:v>5.4965469999999992E-3</c:v>
                </c:pt>
                <c:pt idx="117">
                  <c:v>4.7143719999999997E-3</c:v>
                </c:pt>
                <c:pt idx="118">
                  <c:v>4.119789999999999E-3</c:v>
                </c:pt>
                <c:pt idx="119">
                  <c:v>4.6164199999999996E-3</c:v>
                </c:pt>
                <c:pt idx="120">
                  <c:v>4.411117E-3</c:v>
                </c:pt>
                <c:pt idx="121">
                  <c:v>4.0485839999999992E-3</c:v>
                </c:pt>
                <c:pt idx="122">
                  <c:v>3.7008709999999997E-3</c:v>
                </c:pt>
                <c:pt idx="123">
                  <c:v>3.3574949999999994E-3</c:v>
                </c:pt>
                <c:pt idx="124">
                  <c:v>2.9224189999999999E-3</c:v>
                </c:pt>
                <c:pt idx="125">
                  <c:v>3.5491709999999994E-3</c:v>
                </c:pt>
                <c:pt idx="126">
                  <c:v>3.5494239999999994E-3</c:v>
                </c:pt>
                <c:pt idx="127">
                  <c:v>4.860035999999999E-3</c:v>
                </c:pt>
                <c:pt idx="128">
                  <c:v>5.2348579999999994E-3</c:v>
                </c:pt>
                <c:pt idx="129">
                  <c:v>4.7620839999999989E-3</c:v>
                </c:pt>
                <c:pt idx="130">
                  <c:v>4.7967819999999994E-3</c:v>
                </c:pt>
                <c:pt idx="131">
                  <c:v>4.5636479999999991E-3</c:v>
                </c:pt>
                <c:pt idx="132">
                  <c:v>3.6802679999999996E-3</c:v>
                </c:pt>
                <c:pt idx="133">
                  <c:v>3.497375E-3</c:v>
                </c:pt>
                <c:pt idx="134">
                  <c:v>4.3832849999999998E-3</c:v>
                </c:pt>
                <c:pt idx="135">
                  <c:v>4.6005159999999998E-3</c:v>
                </c:pt>
                <c:pt idx="136">
                  <c:v>4.1555729999999992E-3</c:v>
                </c:pt>
                <c:pt idx="137">
                  <c:v>4.580635999999999E-3</c:v>
                </c:pt>
                <c:pt idx="138">
                  <c:v>3.3406869999999997E-3</c:v>
                </c:pt>
                <c:pt idx="139">
                  <c:v>4.5293109999999994E-3</c:v>
                </c:pt>
                <c:pt idx="140">
                  <c:v>5.007868999999999E-3</c:v>
                </c:pt>
                <c:pt idx="141">
                  <c:v>5.1318459999999998E-3</c:v>
                </c:pt>
                <c:pt idx="142">
                  <c:v>4.5538889999999993E-3</c:v>
                </c:pt>
                <c:pt idx="143">
                  <c:v>4.5152139999999992E-3</c:v>
                </c:pt>
                <c:pt idx="144">
                  <c:v>4.8669039999999992E-3</c:v>
                </c:pt>
                <c:pt idx="145">
                  <c:v>4.8199149999999993E-3</c:v>
                </c:pt>
                <c:pt idx="146">
                  <c:v>5.1202789999999984E-3</c:v>
                </c:pt>
                <c:pt idx="147">
                  <c:v>6.2920949999999993E-3</c:v>
                </c:pt>
                <c:pt idx="148">
                  <c:v>7.3883679999999985E-3</c:v>
                </c:pt>
                <c:pt idx="149">
                  <c:v>8.4929540000000005E-3</c:v>
                </c:pt>
                <c:pt idx="150">
                  <c:v>9.1240429999999983E-3</c:v>
                </c:pt>
                <c:pt idx="151">
                  <c:v>9.5534439999999995E-3</c:v>
                </c:pt>
                <c:pt idx="152">
                  <c:v>1.015128E-2</c:v>
                </c:pt>
                <c:pt idx="153">
                  <c:v>9.6864570000000007E-3</c:v>
                </c:pt>
                <c:pt idx="154">
                  <c:v>9.2118759999999991E-3</c:v>
                </c:pt>
                <c:pt idx="155">
                  <c:v>1.0665259999999998E-2</c:v>
                </c:pt>
                <c:pt idx="156">
                  <c:v>1.0531159999999998E-2</c:v>
                </c:pt>
                <c:pt idx="157">
                  <c:v>1.070285E-2</c:v>
                </c:pt>
                <c:pt idx="158">
                  <c:v>1.1586949999999999E-2</c:v>
                </c:pt>
                <c:pt idx="159">
                  <c:v>1.2583829999999997E-2</c:v>
                </c:pt>
                <c:pt idx="160">
                  <c:v>1.1348039999999998E-2</c:v>
                </c:pt>
                <c:pt idx="161">
                  <c:v>1.157828E-2</c:v>
                </c:pt>
                <c:pt idx="162">
                  <c:v>1.2169969999999999E-2</c:v>
                </c:pt>
                <c:pt idx="163">
                  <c:v>1.2479369999999998E-2</c:v>
                </c:pt>
                <c:pt idx="164">
                  <c:v>1.1797319999999998E-2</c:v>
                </c:pt>
                <c:pt idx="165">
                  <c:v>1.2385749999999999E-2</c:v>
                </c:pt>
                <c:pt idx="166">
                  <c:v>1.2553109999999998E-2</c:v>
                </c:pt>
                <c:pt idx="167">
                  <c:v>1.2221660000000001E-2</c:v>
                </c:pt>
                <c:pt idx="168">
                  <c:v>1.2131659999999999E-2</c:v>
                </c:pt>
                <c:pt idx="169">
                  <c:v>1.2162739999999998E-2</c:v>
                </c:pt>
                <c:pt idx="170">
                  <c:v>1.2079609999999999E-2</c:v>
                </c:pt>
                <c:pt idx="171">
                  <c:v>1.1762979999999998E-2</c:v>
                </c:pt>
                <c:pt idx="172">
                  <c:v>8.1531929999999996E-3</c:v>
                </c:pt>
                <c:pt idx="173">
                  <c:v>7.286800999999999E-3</c:v>
                </c:pt>
                <c:pt idx="174">
                  <c:v>1.0348629999999998E-2</c:v>
                </c:pt>
                <c:pt idx="175">
                  <c:v>1.0449469999999999E-2</c:v>
                </c:pt>
                <c:pt idx="176">
                  <c:v>1.1525509999999999E-2</c:v>
                </c:pt>
                <c:pt idx="177">
                  <c:v>1.1607200000000002E-2</c:v>
                </c:pt>
                <c:pt idx="178">
                  <c:v>1.0823569999999999E-2</c:v>
                </c:pt>
                <c:pt idx="179">
                  <c:v>1.1456109999999999E-2</c:v>
                </c:pt>
                <c:pt idx="180">
                  <c:v>1.133611E-2</c:v>
                </c:pt>
                <c:pt idx="181">
                  <c:v>1.3566969999999999E-2</c:v>
                </c:pt>
                <c:pt idx="182">
                  <c:v>1.540421E-2</c:v>
                </c:pt>
                <c:pt idx="183">
                  <c:v>1.5584209999999999E-2</c:v>
                </c:pt>
                <c:pt idx="184">
                  <c:v>1.6900969999999998E-2</c:v>
                </c:pt>
                <c:pt idx="185">
                  <c:v>1.6514579999999997E-2</c:v>
                </c:pt>
                <c:pt idx="186">
                  <c:v>1.7224459999999997E-2</c:v>
                </c:pt>
                <c:pt idx="187">
                  <c:v>1.6757839999999996E-2</c:v>
                </c:pt>
                <c:pt idx="188">
                  <c:v>1.5242279999999997E-2</c:v>
                </c:pt>
                <c:pt idx="189">
                  <c:v>1.7013019999999997E-2</c:v>
                </c:pt>
                <c:pt idx="190">
                  <c:v>1.672711E-2</c:v>
                </c:pt>
                <c:pt idx="191">
                  <c:v>1.7620609999999998E-2</c:v>
                </c:pt>
                <c:pt idx="192">
                  <c:v>1.8126999999999997E-2</c:v>
                </c:pt>
                <c:pt idx="193">
                  <c:v>1.7856279999999995E-2</c:v>
                </c:pt>
                <c:pt idx="194">
                  <c:v>1.9842439999999999E-2</c:v>
                </c:pt>
                <c:pt idx="195">
                  <c:v>1.8484109999999998E-2</c:v>
                </c:pt>
                <c:pt idx="196">
                  <c:v>1.9884719999999998E-2</c:v>
                </c:pt>
                <c:pt idx="197">
                  <c:v>2.3614509999999998E-2</c:v>
                </c:pt>
                <c:pt idx="198">
                  <c:v>2.4252829999999996E-2</c:v>
                </c:pt>
                <c:pt idx="199">
                  <c:v>2.4862959999999996E-2</c:v>
                </c:pt>
                <c:pt idx="200">
                  <c:v>2.5284399999999999E-2</c:v>
                </c:pt>
                <c:pt idx="201">
                  <c:v>2.6480079999999996E-2</c:v>
                </c:pt>
                <c:pt idx="202">
                  <c:v>2.4501149999999996E-2</c:v>
                </c:pt>
                <c:pt idx="203">
                  <c:v>2.1943169999999994E-2</c:v>
                </c:pt>
                <c:pt idx="204">
                  <c:v>2.3713909999999994E-2</c:v>
                </c:pt>
                <c:pt idx="205">
                  <c:v>2.7159959999999997E-2</c:v>
                </c:pt>
                <c:pt idx="206">
                  <c:v>2.9091899999999997E-2</c:v>
                </c:pt>
                <c:pt idx="207">
                  <c:v>2.9072019999999994E-2</c:v>
                </c:pt>
                <c:pt idx="208">
                  <c:v>2.9041299999999996E-2</c:v>
                </c:pt>
                <c:pt idx="209">
                  <c:v>2.9069489999999993E-2</c:v>
                </c:pt>
                <c:pt idx="210">
                  <c:v>2.9722629999999996E-2</c:v>
                </c:pt>
                <c:pt idx="211">
                  <c:v>3.1251559999999998E-2</c:v>
                </c:pt>
                <c:pt idx="212">
                  <c:v>3.0759259999999997E-2</c:v>
                </c:pt>
                <c:pt idx="213">
                  <c:v>3.109758E-2</c:v>
                </c:pt>
                <c:pt idx="214">
                  <c:v>2.9671310000000003E-2</c:v>
                </c:pt>
                <c:pt idx="215">
                  <c:v>2.9346719999999996E-2</c:v>
                </c:pt>
                <c:pt idx="216">
                  <c:v>2.9608409999999998E-2</c:v>
                </c:pt>
                <c:pt idx="217">
                  <c:v>2.9296119999999995E-2</c:v>
                </c:pt>
                <c:pt idx="218">
                  <c:v>2.9570820000000001E-2</c:v>
                </c:pt>
                <c:pt idx="219">
                  <c:v>3.0138659999999994E-2</c:v>
                </c:pt>
                <c:pt idx="220">
                  <c:v>2.8953829999999996E-2</c:v>
                </c:pt>
                <c:pt idx="221">
                  <c:v>2.9442869999999996E-2</c:v>
                </c:pt>
                <c:pt idx="222">
                  <c:v>2.9857809999999995E-2</c:v>
                </c:pt>
                <c:pt idx="223">
                  <c:v>2.9023949999999993E-2</c:v>
                </c:pt>
                <c:pt idx="224">
                  <c:v>2.8582259999999995E-2</c:v>
                </c:pt>
                <c:pt idx="225">
                  <c:v>2.8024549999999995E-2</c:v>
                </c:pt>
                <c:pt idx="226">
                  <c:v>2.5083799999999993E-2</c:v>
                </c:pt>
                <c:pt idx="227">
                  <c:v>2.3154029999999992E-2</c:v>
                </c:pt>
                <c:pt idx="228">
                  <c:v>2.3297879999999997E-2</c:v>
                </c:pt>
                <c:pt idx="229">
                  <c:v>2.478054E-2</c:v>
                </c:pt>
                <c:pt idx="230">
                  <c:v>2.7058759999999998E-2</c:v>
                </c:pt>
                <c:pt idx="231">
                  <c:v>2.8348039999999994E-2</c:v>
                </c:pt>
                <c:pt idx="232">
                  <c:v>2.7448029999999995E-2</c:v>
                </c:pt>
                <c:pt idx="233">
                  <c:v>2.6478269999999998E-2</c:v>
                </c:pt>
                <c:pt idx="234">
                  <c:v>2.7202610000000002E-2</c:v>
                </c:pt>
                <c:pt idx="235">
                  <c:v>2.8612259999999994E-2</c:v>
                </c:pt>
                <c:pt idx="236">
                  <c:v>2.7972139999999996E-2</c:v>
                </c:pt>
                <c:pt idx="237">
                  <c:v>2.7242009999999997E-2</c:v>
                </c:pt>
                <c:pt idx="238">
                  <c:v>2.6508629999999995E-2</c:v>
                </c:pt>
                <c:pt idx="239">
                  <c:v>2.7193209999999995E-2</c:v>
                </c:pt>
                <c:pt idx="240">
                  <c:v>2.8839609999999995E-2</c:v>
                </c:pt>
                <c:pt idx="241">
                  <c:v>2.8252259999999998E-2</c:v>
                </c:pt>
                <c:pt idx="242">
                  <c:v>2.8972259999999993E-2</c:v>
                </c:pt>
                <c:pt idx="243">
                  <c:v>2.9828539999999997E-2</c:v>
                </c:pt>
                <c:pt idx="244">
                  <c:v>3.0089859999999996E-2</c:v>
                </c:pt>
                <c:pt idx="245">
                  <c:v>2.9171419999999997E-2</c:v>
                </c:pt>
                <c:pt idx="246">
                  <c:v>2.7229359999999998E-2</c:v>
                </c:pt>
                <c:pt idx="247">
                  <c:v>2.7847069999999995E-2</c:v>
                </c:pt>
                <c:pt idx="248">
                  <c:v>2.6649229999999999E-2</c:v>
                </c:pt>
                <c:pt idx="249">
                  <c:v>2.5537779999999996E-2</c:v>
                </c:pt>
                <c:pt idx="250">
                  <c:v>2.5395369999999997E-2</c:v>
                </c:pt>
                <c:pt idx="251">
                  <c:v>2.4091259999999996E-2</c:v>
                </c:pt>
                <c:pt idx="252">
                  <c:v>2.5037170000000001E-2</c:v>
                </c:pt>
                <c:pt idx="253">
                  <c:v>2.5128619999999997E-2</c:v>
                </c:pt>
                <c:pt idx="254">
                  <c:v>2.4666689999999998E-2</c:v>
                </c:pt>
                <c:pt idx="255">
                  <c:v>2.4793919999999997E-2</c:v>
                </c:pt>
                <c:pt idx="256">
                  <c:v>2.4156689999999991E-2</c:v>
                </c:pt>
                <c:pt idx="257">
                  <c:v>2.3184029999999994E-2</c:v>
                </c:pt>
                <c:pt idx="258">
                  <c:v>2.2714869999999998E-2</c:v>
                </c:pt>
                <c:pt idx="259">
                  <c:v>2.2842099999999994E-2</c:v>
                </c:pt>
                <c:pt idx="260">
                  <c:v>2.2420289999999996E-2</c:v>
                </c:pt>
                <c:pt idx="261">
                  <c:v>2.1838349999999996E-2</c:v>
                </c:pt>
                <c:pt idx="262">
                  <c:v>2.1761729999999996E-2</c:v>
                </c:pt>
                <c:pt idx="263">
                  <c:v>2.1655819999999996E-2</c:v>
                </c:pt>
                <c:pt idx="264">
                  <c:v>2.3266079999999995E-2</c:v>
                </c:pt>
                <c:pt idx="265">
                  <c:v>2.2397509999999995E-2</c:v>
                </c:pt>
                <c:pt idx="266">
                  <c:v>2.2133659999999999E-2</c:v>
                </c:pt>
                <c:pt idx="267">
                  <c:v>1.930279E-2</c:v>
                </c:pt>
                <c:pt idx="268">
                  <c:v>1.8968819999999997E-2</c:v>
                </c:pt>
                <c:pt idx="269">
                  <c:v>2.2028479999999996E-2</c:v>
                </c:pt>
                <c:pt idx="270">
                  <c:v>2.1910639999999999E-2</c:v>
                </c:pt>
                <c:pt idx="271">
                  <c:v>2.3078849999999998E-2</c:v>
                </c:pt>
                <c:pt idx="272">
                  <c:v>2.8303219999999994E-2</c:v>
                </c:pt>
                <c:pt idx="273">
                  <c:v>2.9466359999999997E-2</c:v>
                </c:pt>
                <c:pt idx="274">
                  <c:v>3.1369029999999992E-2</c:v>
                </c:pt>
                <c:pt idx="275">
                  <c:v>3.1107339999999994E-2</c:v>
                </c:pt>
                <c:pt idx="276">
                  <c:v>2.7553939999999999E-2</c:v>
                </c:pt>
                <c:pt idx="277">
                  <c:v>2.6738509999999997E-2</c:v>
                </c:pt>
                <c:pt idx="278">
                  <c:v>3.1209269999999997E-2</c:v>
                </c:pt>
                <c:pt idx="279">
                  <c:v>3.2162049999999998E-2</c:v>
                </c:pt>
                <c:pt idx="280">
                  <c:v>3.2536139999999991E-2</c:v>
                </c:pt>
                <c:pt idx="281">
                  <c:v>3.4515079999999997E-2</c:v>
                </c:pt>
                <c:pt idx="282">
                  <c:v>3.2569759999999996E-2</c:v>
                </c:pt>
                <c:pt idx="283">
                  <c:v>3.0986259999999998E-2</c:v>
                </c:pt>
                <c:pt idx="284">
                  <c:v>3.1606139999999998E-2</c:v>
                </c:pt>
                <c:pt idx="285">
                  <c:v>3.3542059999999992E-2</c:v>
                </c:pt>
                <c:pt idx="286">
                  <c:v>3.5506889999999992E-2</c:v>
                </c:pt>
                <c:pt idx="287">
                  <c:v>3.5308459999999993E-2</c:v>
                </c:pt>
                <c:pt idx="288">
                  <c:v>3.601472E-2</c:v>
                </c:pt>
                <c:pt idx="289">
                  <c:v>3.5842309999999995E-2</c:v>
                </c:pt>
                <c:pt idx="290">
                  <c:v>3.3512779999999999E-2</c:v>
                </c:pt>
                <c:pt idx="291">
                  <c:v>3.4389649999999994E-2</c:v>
                </c:pt>
                <c:pt idx="292">
                  <c:v>3.7767749999999989E-2</c:v>
                </c:pt>
                <c:pt idx="293">
                  <c:v>3.6874969999999993E-2</c:v>
                </c:pt>
                <c:pt idx="294">
                  <c:v>3.5767129999999994E-2</c:v>
                </c:pt>
                <c:pt idx="295">
                  <c:v>3.6650869999999995E-2</c:v>
                </c:pt>
                <c:pt idx="296">
                  <c:v>3.6799069999999989E-2</c:v>
                </c:pt>
                <c:pt idx="297">
                  <c:v>3.7167749999999999E-2</c:v>
                </c:pt>
                <c:pt idx="298">
                  <c:v>3.7348469999999995E-2</c:v>
                </c:pt>
                <c:pt idx="299">
                  <c:v>3.886655E-2</c:v>
                </c:pt>
                <c:pt idx="300">
                  <c:v>3.8465339999999994E-2</c:v>
                </c:pt>
                <c:pt idx="301">
                  <c:v>3.6574969999999991E-2</c:v>
                </c:pt>
                <c:pt idx="302">
                  <c:v>3.7821969999999996E-2</c:v>
                </c:pt>
                <c:pt idx="303">
                  <c:v>3.9994269999999991E-2</c:v>
                </c:pt>
                <c:pt idx="304">
                  <c:v>4.0182229999999992E-2</c:v>
                </c:pt>
                <c:pt idx="305">
                  <c:v>4.149067E-2</c:v>
                </c:pt>
                <c:pt idx="306">
                  <c:v>4.087259E-2</c:v>
                </c:pt>
                <c:pt idx="307">
                  <c:v>3.9528000000000001E-2</c:v>
                </c:pt>
                <c:pt idx="308">
                  <c:v>3.910149999999999E-2</c:v>
                </c:pt>
                <c:pt idx="309">
                  <c:v>3.7561719999999993E-2</c:v>
                </c:pt>
                <c:pt idx="310">
                  <c:v>3.599484E-2</c:v>
                </c:pt>
                <c:pt idx="311">
                  <c:v>3.9144869999999998E-2</c:v>
                </c:pt>
                <c:pt idx="312">
                  <c:v>3.9647279999999986E-2</c:v>
                </c:pt>
                <c:pt idx="313">
                  <c:v>3.9719569999999996E-2</c:v>
                </c:pt>
                <c:pt idx="314">
                  <c:v>4.1519589999999995E-2</c:v>
                </c:pt>
                <c:pt idx="315">
                  <c:v>4.2354529999999994E-2</c:v>
                </c:pt>
                <c:pt idx="316">
                  <c:v>4.2101519999999996E-2</c:v>
                </c:pt>
                <c:pt idx="317">
                  <c:v>4.1465370000000001E-2</c:v>
                </c:pt>
                <c:pt idx="318">
                  <c:v>4.3196709999999992E-2</c:v>
                </c:pt>
                <c:pt idx="319">
                  <c:v>4.3146099999999993E-2</c:v>
                </c:pt>
                <c:pt idx="320">
                  <c:v>4.2549709999999991E-2</c:v>
                </c:pt>
                <c:pt idx="321">
                  <c:v>4.1678619999999993E-2</c:v>
                </c:pt>
                <c:pt idx="322">
                  <c:v>4.3554539999999996E-2</c:v>
                </c:pt>
                <c:pt idx="323">
                  <c:v>4.4566599999999991E-2</c:v>
                </c:pt>
                <c:pt idx="324">
                  <c:v>4.6485889999999988E-2</c:v>
                </c:pt>
                <c:pt idx="325">
                  <c:v>4.6798539999999986E-2</c:v>
                </c:pt>
                <c:pt idx="326">
                  <c:v>4.7111189999999983E-2</c:v>
                </c:pt>
                <c:pt idx="327">
                  <c:v>4.7234084999999988E-2</c:v>
                </c:pt>
                <c:pt idx="328">
                  <c:v>4.7356979999999993E-2</c:v>
                </c:pt>
                <c:pt idx="329">
                  <c:v>4.7429269999999996E-2</c:v>
                </c:pt>
                <c:pt idx="330">
                  <c:v>4.7501559999999991E-2</c:v>
                </c:pt>
                <c:pt idx="331">
                  <c:v>4.8497349999999995E-2</c:v>
                </c:pt>
                <c:pt idx="332">
                  <c:v>4.9493139999999991E-2</c:v>
                </c:pt>
                <c:pt idx="333">
                  <c:v>4.8714219999999989E-2</c:v>
                </c:pt>
                <c:pt idx="334">
                  <c:v>4.7935299999999993E-2</c:v>
                </c:pt>
                <c:pt idx="335">
                  <c:v>4.6937699999999999E-2</c:v>
                </c:pt>
                <c:pt idx="336">
                  <c:v>4.5940099999999998E-2</c:v>
                </c:pt>
                <c:pt idx="337">
                  <c:v>4.1096689999999991E-2</c:v>
                </c:pt>
                <c:pt idx="338">
                  <c:v>3.6253279999999992E-2</c:v>
                </c:pt>
                <c:pt idx="339">
                  <c:v>3.4921344999999993E-2</c:v>
                </c:pt>
                <c:pt idx="340">
                  <c:v>3.3589409999999993E-2</c:v>
                </c:pt>
                <c:pt idx="341">
                  <c:v>3.7590644999999992E-2</c:v>
                </c:pt>
                <c:pt idx="342">
                  <c:v>4.1591879999999998E-2</c:v>
                </c:pt>
                <c:pt idx="343">
                  <c:v>4.3565384999999998E-2</c:v>
                </c:pt>
                <c:pt idx="344">
                  <c:v>4.5538889999999999E-2</c:v>
                </c:pt>
                <c:pt idx="345">
                  <c:v>4.6129860000000002E-2</c:v>
                </c:pt>
                <c:pt idx="346">
                  <c:v>4.6720830000000005E-2</c:v>
                </c:pt>
                <c:pt idx="347">
                  <c:v>4.7239505000000001E-2</c:v>
                </c:pt>
                <c:pt idx="348">
                  <c:v>4.775817999999999E-2</c:v>
                </c:pt>
                <c:pt idx="349">
                  <c:v>4.7785289999999994E-2</c:v>
                </c:pt>
                <c:pt idx="350">
                  <c:v>4.7812400000000005E-2</c:v>
                </c:pt>
                <c:pt idx="351">
                  <c:v>4.8117824999999996E-2</c:v>
                </c:pt>
                <c:pt idx="352">
                  <c:v>4.8423249999999987E-2</c:v>
                </c:pt>
                <c:pt idx="353">
                  <c:v>4.9511209999999993E-2</c:v>
                </c:pt>
                <c:pt idx="354">
                  <c:v>5.0599169999999999E-2</c:v>
                </c:pt>
                <c:pt idx="355">
                  <c:v>5.1011219999999996E-2</c:v>
                </c:pt>
                <c:pt idx="356">
                  <c:v>5.1423269999999993E-2</c:v>
                </c:pt>
                <c:pt idx="357">
                  <c:v>5.0769049999999996E-2</c:v>
                </c:pt>
                <c:pt idx="358">
                  <c:v>5.0114829999999992E-2</c:v>
                </c:pt>
                <c:pt idx="359">
                  <c:v>4.9332294999999991E-2</c:v>
                </c:pt>
                <c:pt idx="360">
                  <c:v>4.854975999999999E-2</c:v>
                </c:pt>
                <c:pt idx="361">
                  <c:v>4.7597344999999985E-2</c:v>
                </c:pt>
                <c:pt idx="362">
                  <c:v>4.6644929999999987E-2</c:v>
                </c:pt>
                <c:pt idx="363">
                  <c:v>4.784854999999999E-2</c:v>
                </c:pt>
                <c:pt idx="364">
                  <c:v>4.9052169999999992E-2</c:v>
                </c:pt>
                <c:pt idx="365">
                  <c:v>4.7103964999999998E-2</c:v>
                </c:pt>
                <c:pt idx="366">
                  <c:v>4.5155759999999996E-2</c:v>
                </c:pt>
                <c:pt idx="367">
                  <c:v>4.4832264999999996E-2</c:v>
                </c:pt>
                <c:pt idx="368">
                  <c:v>4.4508769999999996E-2</c:v>
                </c:pt>
                <c:pt idx="369">
                  <c:v>4.5432264999999993E-2</c:v>
                </c:pt>
                <c:pt idx="370">
                  <c:v>4.6355759999999989E-2</c:v>
                </c:pt>
                <c:pt idx="371">
                  <c:v>4.5220814999999991E-2</c:v>
                </c:pt>
                <c:pt idx="372">
                  <c:v>4.4085869999999992E-2</c:v>
                </c:pt>
                <c:pt idx="373">
                  <c:v>4.3409959999999997E-2</c:v>
                </c:pt>
                <c:pt idx="374">
                  <c:v>4.2734049999999996E-2</c:v>
                </c:pt>
                <c:pt idx="375">
                  <c:v>4.3185864999999997E-2</c:v>
                </c:pt>
                <c:pt idx="376">
                  <c:v>4.3637679999999998E-2</c:v>
                </c:pt>
                <c:pt idx="377">
                  <c:v>4.4481659999999992E-2</c:v>
                </c:pt>
                <c:pt idx="378">
                  <c:v>4.5325639999999986E-2</c:v>
                </c:pt>
                <c:pt idx="379">
                  <c:v>4.6142509999999984E-2</c:v>
                </c:pt>
                <c:pt idx="380">
                  <c:v>4.6959379999999988E-2</c:v>
                </c:pt>
                <c:pt idx="381">
                  <c:v>4.7611794999999991E-2</c:v>
                </c:pt>
                <c:pt idx="382">
                  <c:v>4.8264209999999995E-2</c:v>
                </c:pt>
                <c:pt idx="383">
                  <c:v>4.8725060000000001E-2</c:v>
                </c:pt>
                <c:pt idx="384">
                  <c:v>4.9185909999999999E-2</c:v>
                </c:pt>
                <c:pt idx="385">
                  <c:v>4.9142535000000001E-2</c:v>
                </c:pt>
                <c:pt idx="386">
                  <c:v>4.9099159999999996E-2</c:v>
                </c:pt>
                <c:pt idx="387">
                  <c:v>4.8256984999999995E-2</c:v>
                </c:pt>
                <c:pt idx="388">
                  <c:v>4.7414809999999995E-2</c:v>
                </c:pt>
                <c:pt idx="389">
                  <c:v>4.7582884999999991E-2</c:v>
                </c:pt>
                <c:pt idx="390">
                  <c:v>4.7750959999999988E-2</c:v>
                </c:pt>
                <c:pt idx="391">
                  <c:v>4.8936509999999989E-2</c:v>
                </c:pt>
                <c:pt idx="392">
                  <c:v>5.0122059999999989E-2</c:v>
                </c:pt>
                <c:pt idx="393">
                  <c:v>5.0358809999999997E-2</c:v>
                </c:pt>
                <c:pt idx="394">
                  <c:v>5.0595560000000005E-2</c:v>
                </c:pt>
                <c:pt idx="395">
                  <c:v>5.0816039999999993E-2</c:v>
                </c:pt>
                <c:pt idx="396">
                  <c:v>5.1036519999999988E-2</c:v>
                </c:pt>
                <c:pt idx="397">
                  <c:v>5.0984109999999992E-2</c:v>
                </c:pt>
                <c:pt idx="398">
                  <c:v>5.0931699999999996E-2</c:v>
                </c:pt>
                <c:pt idx="399">
                  <c:v>5.1293149999999996E-2</c:v>
                </c:pt>
                <c:pt idx="400">
                  <c:v>5.1654599999999988E-2</c:v>
                </c:pt>
                <c:pt idx="401">
                  <c:v>5.289617499999999E-2</c:v>
                </c:pt>
                <c:pt idx="402">
                  <c:v>5.4137749999999991E-2</c:v>
                </c:pt>
                <c:pt idx="403">
                  <c:v>5.4575104999999992E-2</c:v>
                </c:pt>
                <c:pt idx="404">
                  <c:v>5.5012459999999992E-2</c:v>
                </c:pt>
                <c:pt idx="405">
                  <c:v>5.4468479999999993E-2</c:v>
                </c:pt>
                <c:pt idx="406">
                  <c:v>5.3924499999999993E-2</c:v>
                </c:pt>
                <c:pt idx="407">
                  <c:v>5.3799799999999995E-2</c:v>
                </c:pt>
                <c:pt idx="408">
                  <c:v>5.3675099999999989E-2</c:v>
                </c:pt>
                <c:pt idx="409">
                  <c:v>5.4349199999999993E-2</c:v>
                </c:pt>
                <c:pt idx="410">
                  <c:v>5.5023299999999997E-2</c:v>
                </c:pt>
                <c:pt idx="411">
                  <c:v>5.4844384999999996E-2</c:v>
                </c:pt>
                <c:pt idx="412">
                  <c:v>5.4665469999999994E-2</c:v>
                </c:pt>
                <c:pt idx="413">
                  <c:v>5.457691499999999E-2</c:v>
                </c:pt>
                <c:pt idx="414">
                  <c:v>5.4488359999999993E-2</c:v>
                </c:pt>
                <c:pt idx="415">
                  <c:v>5.3844980000000001E-2</c:v>
                </c:pt>
                <c:pt idx="416">
                  <c:v>5.3201600000000002E-2</c:v>
                </c:pt>
                <c:pt idx="417">
                  <c:v>5.2489544999999999E-2</c:v>
                </c:pt>
                <c:pt idx="418">
                  <c:v>5.1777490000000002E-2</c:v>
                </c:pt>
                <c:pt idx="419">
                  <c:v>5.1334715000000003E-2</c:v>
                </c:pt>
                <c:pt idx="420">
                  <c:v>5.0891939999999997E-2</c:v>
                </c:pt>
                <c:pt idx="421">
                  <c:v>5.0555794999999994E-2</c:v>
                </c:pt>
                <c:pt idx="422">
                  <c:v>5.0219649999999991E-2</c:v>
                </c:pt>
                <c:pt idx="423">
                  <c:v>4.9934104999999993E-2</c:v>
                </c:pt>
                <c:pt idx="424">
                  <c:v>4.9648559999999987E-2</c:v>
                </c:pt>
                <c:pt idx="425">
                  <c:v>4.9220244999999996E-2</c:v>
                </c:pt>
                <c:pt idx="426">
                  <c:v>4.8791929999999997E-2</c:v>
                </c:pt>
                <c:pt idx="427">
                  <c:v>4.8305779999999993E-2</c:v>
                </c:pt>
                <c:pt idx="428">
                  <c:v>4.7819629999999988E-2</c:v>
                </c:pt>
                <c:pt idx="429">
                  <c:v>4.7338904999999994E-2</c:v>
                </c:pt>
                <c:pt idx="430">
                  <c:v>4.6858179999999999E-2</c:v>
                </c:pt>
                <c:pt idx="431">
                  <c:v>4.7071434999999995E-2</c:v>
                </c:pt>
                <c:pt idx="432">
                  <c:v>4.728468999999999E-2</c:v>
                </c:pt>
                <c:pt idx="433">
                  <c:v>4.7711199999999995E-2</c:v>
                </c:pt>
                <c:pt idx="434">
                  <c:v>4.8137709999999993E-2</c:v>
                </c:pt>
                <c:pt idx="435">
                  <c:v>4.7078664999999992E-2</c:v>
                </c:pt>
                <c:pt idx="436">
                  <c:v>4.601961999999999E-2</c:v>
                </c:pt>
                <c:pt idx="437">
                  <c:v>4.5067204999999999E-2</c:v>
                </c:pt>
                <c:pt idx="438">
                  <c:v>4.4114790000000001E-2</c:v>
                </c:pt>
                <c:pt idx="439">
                  <c:v>4.5578654999999996E-2</c:v>
                </c:pt>
                <c:pt idx="440">
                  <c:v>4.7042519999999997E-2</c:v>
                </c:pt>
                <c:pt idx="441">
                  <c:v>4.8078069999999994E-2</c:v>
                </c:pt>
                <c:pt idx="442">
                  <c:v>4.911361999999999E-2</c:v>
                </c:pt>
                <c:pt idx="443">
                  <c:v>5.0078684999999998E-2</c:v>
                </c:pt>
                <c:pt idx="444">
                  <c:v>5.1043749999999999E-2</c:v>
                </c:pt>
                <c:pt idx="445">
                  <c:v>5.1929299999999998E-2</c:v>
                </c:pt>
                <c:pt idx="446">
                  <c:v>5.281484999999999E-2</c:v>
                </c:pt>
                <c:pt idx="447">
                  <c:v>5.2328699999999992E-2</c:v>
                </c:pt>
                <c:pt idx="448">
                  <c:v>5.1842549999999987E-2</c:v>
                </c:pt>
                <c:pt idx="449">
                  <c:v>5.2370264999999992E-2</c:v>
                </c:pt>
                <c:pt idx="450">
                  <c:v>5.2897979999999997E-2</c:v>
                </c:pt>
                <c:pt idx="451">
                  <c:v>5.3658829999999991E-2</c:v>
                </c:pt>
                <c:pt idx="452">
                  <c:v>5.4419679999999984E-2</c:v>
                </c:pt>
                <c:pt idx="453">
                  <c:v>5.5442579999999984E-2</c:v>
                </c:pt>
                <c:pt idx="454">
                  <c:v>5.6465479999999985E-2</c:v>
                </c:pt>
                <c:pt idx="455">
                  <c:v>5.6160054999999987E-2</c:v>
                </c:pt>
                <c:pt idx="456">
                  <c:v>5.5854629999999995E-2</c:v>
                </c:pt>
                <c:pt idx="457">
                  <c:v>5.5068479999999989E-2</c:v>
                </c:pt>
                <c:pt idx="458">
                  <c:v>5.4282329999999983E-2</c:v>
                </c:pt>
                <c:pt idx="459">
                  <c:v>5.3863049999999989E-2</c:v>
                </c:pt>
                <c:pt idx="460">
                  <c:v>5.3443769999999995E-2</c:v>
                </c:pt>
                <c:pt idx="461">
                  <c:v>5.2608824999999998E-2</c:v>
                </c:pt>
                <c:pt idx="462">
                  <c:v>5.1773879999999994E-2</c:v>
                </c:pt>
                <c:pt idx="463">
                  <c:v>5.1121464999999991E-2</c:v>
                </c:pt>
                <c:pt idx="464">
                  <c:v>5.0469049999999988E-2</c:v>
                </c:pt>
                <c:pt idx="465">
                  <c:v>5.1598574999999994E-2</c:v>
                </c:pt>
                <c:pt idx="466">
                  <c:v>5.2728099999999993E-2</c:v>
                </c:pt>
                <c:pt idx="467">
                  <c:v>5.3450999999999999E-2</c:v>
                </c:pt>
                <c:pt idx="468">
                  <c:v>5.4173899999999997E-2</c:v>
                </c:pt>
                <c:pt idx="469">
                  <c:v>5.2975695000000003E-2</c:v>
                </c:pt>
                <c:pt idx="470">
                  <c:v>5.1777490000000002E-2</c:v>
                </c:pt>
                <c:pt idx="471">
                  <c:v>5.2429904999999999E-2</c:v>
                </c:pt>
                <c:pt idx="472">
                  <c:v>5.3082319999999995E-2</c:v>
                </c:pt>
                <c:pt idx="473">
                  <c:v>5.387750999999999E-2</c:v>
                </c:pt>
                <c:pt idx="474">
                  <c:v>5.4672699999999991E-2</c:v>
                </c:pt>
                <c:pt idx="475">
                  <c:v>5.4725104999999996E-2</c:v>
                </c:pt>
                <c:pt idx="476">
                  <c:v>5.4777509999999995E-2</c:v>
                </c:pt>
                <c:pt idx="477">
                  <c:v>5.5368479999999998E-2</c:v>
                </c:pt>
                <c:pt idx="478">
                  <c:v>5.5959449999999994E-2</c:v>
                </c:pt>
                <c:pt idx="479">
                  <c:v>5.6720299999999994E-2</c:v>
                </c:pt>
                <c:pt idx="480">
                  <c:v>5.7481149999999995E-2</c:v>
                </c:pt>
                <c:pt idx="481">
                  <c:v>5.7096209999999994E-2</c:v>
                </c:pt>
                <c:pt idx="482">
                  <c:v>5.6711269999999994E-2</c:v>
                </c:pt>
                <c:pt idx="483">
                  <c:v>5.6743799999999997E-2</c:v>
                </c:pt>
                <c:pt idx="484">
                  <c:v>5.6776329999999993E-2</c:v>
                </c:pt>
                <c:pt idx="485">
                  <c:v>5.6962474999999992E-2</c:v>
                </c:pt>
                <c:pt idx="486">
                  <c:v>5.714861999999999E-2</c:v>
                </c:pt>
                <c:pt idx="487">
                  <c:v>5.7520909999999995E-2</c:v>
                </c:pt>
                <c:pt idx="488">
                  <c:v>5.7893199999999992E-2</c:v>
                </c:pt>
                <c:pt idx="489">
                  <c:v>5.7900429999999989E-2</c:v>
                </c:pt>
                <c:pt idx="490">
                  <c:v>5.7907659999999993E-2</c:v>
                </c:pt>
                <c:pt idx="491">
                  <c:v>5.801609499999999E-2</c:v>
                </c:pt>
                <c:pt idx="492">
                  <c:v>5.8124529999999994E-2</c:v>
                </c:pt>
                <c:pt idx="493">
                  <c:v>5.8263689999999993E-2</c:v>
                </c:pt>
                <c:pt idx="494">
                  <c:v>5.8402849999999999E-2</c:v>
                </c:pt>
                <c:pt idx="495">
                  <c:v>5.8578149999999996E-2</c:v>
                </c:pt>
                <c:pt idx="496">
                  <c:v>5.8753449999999992E-2</c:v>
                </c:pt>
                <c:pt idx="497">
                  <c:v>5.8576339999999991E-2</c:v>
                </c:pt>
                <c:pt idx="498">
                  <c:v>5.8399229999999989E-2</c:v>
                </c:pt>
                <c:pt idx="499">
                  <c:v>5.841368999999999E-2</c:v>
                </c:pt>
                <c:pt idx="500">
                  <c:v>5.8428149999999998E-2</c:v>
                </c:pt>
                <c:pt idx="501">
                  <c:v>5.8619715000000003E-2</c:v>
                </c:pt>
                <c:pt idx="502">
                  <c:v>5.8811280000000001E-2</c:v>
                </c:pt>
                <c:pt idx="503">
                  <c:v>5.9149234999999994E-2</c:v>
                </c:pt>
                <c:pt idx="504">
                  <c:v>5.9487189999999995E-2</c:v>
                </c:pt>
                <c:pt idx="505">
                  <c:v>5.964441999999999E-2</c:v>
                </c:pt>
                <c:pt idx="506">
                  <c:v>5.9801649999999991E-2</c:v>
                </c:pt>
                <c:pt idx="507">
                  <c:v>6.2339014999999998E-2</c:v>
                </c:pt>
                <c:pt idx="508">
                  <c:v>6.4876379999999997E-2</c:v>
                </c:pt>
                <c:pt idx="509">
                  <c:v>6.1189604999999994E-2</c:v>
                </c:pt>
                <c:pt idx="510">
                  <c:v>5.7502829999999998E-2</c:v>
                </c:pt>
                <c:pt idx="511">
                  <c:v>5.5767879999999992E-2</c:v>
                </c:pt>
                <c:pt idx="512">
                  <c:v>5.4032929999999993E-2</c:v>
                </c:pt>
                <c:pt idx="513">
                  <c:v>5.4880524999999999E-2</c:v>
                </c:pt>
                <c:pt idx="514">
                  <c:v>5.5728119999999999E-2</c:v>
                </c:pt>
                <c:pt idx="515">
                  <c:v>5.5612460000000002E-2</c:v>
                </c:pt>
                <c:pt idx="516">
                  <c:v>5.5496799999999999E-2</c:v>
                </c:pt>
                <c:pt idx="517">
                  <c:v>5.3669674999999993E-2</c:v>
                </c:pt>
                <c:pt idx="518">
                  <c:v>5.1842549999999987E-2</c:v>
                </c:pt>
                <c:pt idx="519">
                  <c:v>5.3391359999999992E-2</c:v>
                </c:pt>
                <c:pt idx="520">
                  <c:v>5.4940169999999997E-2</c:v>
                </c:pt>
                <c:pt idx="521">
                  <c:v>5.5137159999999991E-2</c:v>
                </c:pt>
                <c:pt idx="522">
                  <c:v>5.5334149999999992E-2</c:v>
                </c:pt>
                <c:pt idx="523">
                  <c:v>5.5771499999999988E-2</c:v>
                </c:pt>
                <c:pt idx="524">
                  <c:v>5.6208849999999991E-2</c:v>
                </c:pt>
                <c:pt idx="525">
                  <c:v>5.6521504999999993E-2</c:v>
                </c:pt>
                <c:pt idx="526">
                  <c:v>5.6834159999999995E-2</c:v>
                </c:pt>
                <c:pt idx="527">
                  <c:v>5.7143194999999994E-2</c:v>
                </c:pt>
                <c:pt idx="528">
                  <c:v>5.7452229999999993E-2</c:v>
                </c:pt>
                <c:pt idx="529">
                  <c:v>5.7238974999999991E-2</c:v>
                </c:pt>
                <c:pt idx="530">
                  <c:v>5.7025719999999988E-2</c:v>
                </c:pt>
                <c:pt idx="531">
                  <c:v>5.6825114999999989E-2</c:v>
                </c:pt>
                <c:pt idx="532">
                  <c:v>5.6624509999999989E-2</c:v>
                </c:pt>
                <c:pt idx="533">
                  <c:v>5.7246204999999994E-2</c:v>
                </c:pt>
                <c:pt idx="534">
                  <c:v>5.7867899999999993E-2</c:v>
                </c:pt>
                <c:pt idx="535">
                  <c:v>5.8066694999999995E-2</c:v>
                </c:pt>
                <c:pt idx="536">
                  <c:v>5.8265489999999996E-2</c:v>
                </c:pt>
                <c:pt idx="537">
                  <c:v>5.8254649999999991E-2</c:v>
                </c:pt>
                <c:pt idx="538">
                  <c:v>5.8243809999999986E-2</c:v>
                </c:pt>
                <c:pt idx="539">
                  <c:v>5.7799229999999993E-2</c:v>
                </c:pt>
                <c:pt idx="540">
                  <c:v>5.7354649999999993E-2</c:v>
                </c:pt>
                <c:pt idx="541">
                  <c:v>5.706729499999999E-2</c:v>
                </c:pt>
                <c:pt idx="542">
                  <c:v>5.6779939999999994E-2</c:v>
                </c:pt>
                <c:pt idx="543">
                  <c:v>5.6564879999999984E-2</c:v>
                </c:pt>
                <c:pt idx="544">
                  <c:v>5.6349819999999981E-2</c:v>
                </c:pt>
                <c:pt idx="545">
                  <c:v>5.6333549999999982E-2</c:v>
                </c:pt>
                <c:pt idx="546">
                  <c:v>5.631727999999999E-2</c:v>
                </c:pt>
                <c:pt idx="547">
                  <c:v>5.6915479999999991E-2</c:v>
                </c:pt>
                <c:pt idx="548">
                  <c:v>5.7513679999999998E-2</c:v>
                </c:pt>
                <c:pt idx="549">
                  <c:v>5.7651029999999992E-2</c:v>
                </c:pt>
                <c:pt idx="550">
                  <c:v>5.7788379999999986E-2</c:v>
                </c:pt>
                <c:pt idx="551">
                  <c:v>5.7923924999999987E-2</c:v>
                </c:pt>
                <c:pt idx="552">
                  <c:v>5.8059469999999995E-2</c:v>
                </c:pt>
                <c:pt idx="553">
                  <c:v>5.789681499999999E-2</c:v>
                </c:pt>
                <c:pt idx="554">
                  <c:v>5.7734159999999993E-2</c:v>
                </c:pt>
                <c:pt idx="555">
                  <c:v>5.8091994999999993E-2</c:v>
                </c:pt>
                <c:pt idx="556">
                  <c:v>5.8449829999999994E-2</c:v>
                </c:pt>
                <c:pt idx="557">
                  <c:v>5.8082959999999989E-2</c:v>
                </c:pt>
                <c:pt idx="558">
                  <c:v>5.7716089999999984E-2</c:v>
                </c:pt>
                <c:pt idx="559">
                  <c:v>5.7701634999999987E-2</c:v>
                </c:pt>
                <c:pt idx="560">
                  <c:v>5.7687179999999984E-2</c:v>
                </c:pt>
                <c:pt idx="561">
                  <c:v>5.848055499999999E-2</c:v>
                </c:pt>
                <c:pt idx="562">
                  <c:v>5.9273929999999989E-2</c:v>
                </c:pt>
                <c:pt idx="563">
                  <c:v>5.9637184999999995E-2</c:v>
                </c:pt>
                <c:pt idx="564">
                  <c:v>6.0000439999999995E-2</c:v>
                </c:pt>
                <c:pt idx="565">
                  <c:v>5.9306459999999991E-2</c:v>
                </c:pt>
                <c:pt idx="566">
                  <c:v>5.8612479999999995E-2</c:v>
                </c:pt>
                <c:pt idx="567">
                  <c:v>5.7202834999999994E-2</c:v>
                </c:pt>
                <c:pt idx="568">
                  <c:v>5.5793189999999986E-2</c:v>
                </c:pt>
                <c:pt idx="569">
                  <c:v>5.3863054999999986E-2</c:v>
                </c:pt>
                <c:pt idx="570">
                  <c:v>5.1932919999999987E-2</c:v>
                </c:pt>
                <c:pt idx="571">
                  <c:v>5.4107029999999993E-2</c:v>
                </c:pt>
                <c:pt idx="572">
                  <c:v>5.628114E-2</c:v>
                </c:pt>
                <c:pt idx="573">
                  <c:v>5.5771500000000002E-2</c:v>
                </c:pt>
                <c:pt idx="574">
                  <c:v>5.5261859999999996E-2</c:v>
                </c:pt>
                <c:pt idx="575">
                  <c:v>5.646186999999999E-2</c:v>
                </c:pt>
                <c:pt idx="576">
                  <c:v>5.7661879999999985E-2</c:v>
                </c:pt>
                <c:pt idx="577">
                  <c:v>5.722813999999999E-2</c:v>
                </c:pt>
                <c:pt idx="578">
                  <c:v>5.6794399999999995E-2</c:v>
                </c:pt>
                <c:pt idx="579">
                  <c:v>5.6241384999999991E-2</c:v>
                </c:pt>
                <c:pt idx="580">
                  <c:v>5.5688369999999994E-2</c:v>
                </c:pt>
                <c:pt idx="581">
                  <c:v>5.4784744999999996E-2</c:v>
                </c:pt>
                <c:pt idx="582">
                  <c:v>5.3881119999999991E-2</c:v>
                </c:pt>
                <c:pt idx="583">
                  <c:v>5.3720274999999991E-2</c:v>
                </c:pt>
                <c:pt idx="584">
                  <c:v>5.3559429999999991E-2</c:v>
                </c:pt>
                <c:pt idx="585">
                  <c:v>5.4491964999999989E-2</c:v>
                </c:pt>
                <c:pt idx="586">
                  <c:v>5.5424499999999981E-2</c:v>
                </c:pt>
                <c:pt idx="587">
                  <c:v>5.4741364999999986E-2</c:v>
                </c:pt>
                <c:pt idx="588">
                  <c:v>5.4058229999999999E-2</c:v>
                </c:pt>
                <c:pt idx="589">
                  <c:v>5.3937144999999992E-2</c:v>
                </c:pt>
                <c:pt idx="590">
                  <c:v>5.3816059999999985E-2</c:v>
                </c:pt>
                <c:pt idx="591">
                  <c:v>5.4004014999999989E-2</c:v>
                </c:pt>
                <c:pt idx="592">
                  <c:v>5.4191969999999999E-2</c:v>
                </c:pt>
                <c:pt idx="593">
                  <c:v>5.4647394999999994E-2</c:v>
                </c:pt>
                <c:pt idx="594">
                  <c:v>5.510281999999999E-2</c:v>
                </c:pt>
                <c:pt idx="595">
                  <c:v>5.4533539999999991E-2</c:v>
                </c:pt>
                <c:pt idx="596">
                  <c:v>5.3964259999999993E-2</c:v>
                </c:pt>
                <c:pt idx="597">
                  <c:v>5.3922689999999995E-2</c:v>
                </c:pt>
                <c:pt idx="598">
                  <c:v>5.3881119999999991E-2</c:v>
                </c:pt>
                <c:pt idx="599">
                  <c:v>5.3761844999999989E-2</c:v>
                </c:pt>
                <c:pt idx="600">
                  <c:v>5.3642569999999994E-2</c:v>
                </c:pt>
                <c:pt idx="601">
                  <c:v>5.3261239999999994E-2</c:v>
                </c:pt>
                <c:pt idx="602">
                  <c:v>5.2879909999999995E-2</c:v>
                </c:pt>
                <c:pt idx="603">
                  <c:v>5.1757609999999996E-2</c:v>
                </c:pt>
                <c:pt idx="604">
                  <c:v>5.0635309999999989E-2</c:v>
                </c:pt>
                <c:pt idx="605">
                  <c:v>5.050880499999999E-2</c:v>
                </c:pt>
                <c:pt idx="606">
                  <c:v>5.0382299999999984E-2</c:v>
                </c:pt>
                <c:pt idx="607">
                  <c:v>5.2733524999999989E-2</c:v>
                </c:pt>
                <c:pt idx="608">
                  <c:v>5.5084749999999988E-2</c:v>
                </c:pt>
                <c:pt idx="609">
                  <c:v>5.5299809999999991E-2</c:v>
                </c:pt>
                <c:pt idx="610">
                  <c:v>5.5514870000000001E-2</c:v>
                </c:pt>
                <c:pt idx="611">
                  <c:v>5.4667275000000001E-2</c:v>
                </c:pt>
                <c:pt idx="612">
                  <c:v>5.3819680000000002E-2</c:v>
                </c:pt>
                <c:pt idx="613">
                  <c:v>5.4108834999999994E-2</c:v>
                </c:pt>
                <c:pt idx="614">
                  <c:v>5.4397989999999986E-2</c:v>
                </c:pt>
                <c:pt idx="615">
                  <c:v>5.3203404999999988E-2</c:v>
                </c:pt>
                <c:pt idx="616">
                  <c:v>5.200881999999999E-2</c:v>
                </c:pt>
                <c:pt idx="617">
                  <c:v>5.0056994999999993E-2</c:v>
                </c:pt>
                <c:pt idx="618">
                  <c:v>4.8105169999999996E-2</c:v>
                </c:pt>
                <c:pt idx="619">
                  <c:v>4.9861814999999997E-2</c:v>
                </c:pt>
                <c:pt idx="620">
                  <c:v>5.1618459999999998E-2</c:v>
                </c:pt>
                <c:pt idx="621">
                  <c:v>5.2534730000000002E-2</c:v>
                </c:pt>
                <c:pt idx="622">
                  <c:v>5.3450999999999999E-2</c:v>
                </c:pt>
                <c:pt idx="623">
                  <c:v>5.373834999999999E-2</c:v>
                </c:pt>
                <c:pt idx="624">
                  <c:v>5.4025699999999989E-2</c:v>
                </c:pt>
                <c:pt idx="625">
                  <c:v>5.3261239999999987E-2</c:v>
                </c:pt>
                <c:pt idx="626">
                  <c:v>5.2496779999999986E-2</c:v>
                </c:pt>
                <c:pt idx="627">
                  <c:v>5.2077499999999985E-2</c:v>
                </c:pt>
                <c:pt idx="628">
                  <c:v>5.1658219999999991E-2</c:v>
                </c:pt>
                <c:pt idx="629">
                  <c:v>5.2337739999999994E-2</c:v>
                </c:pt>
                <c:pt idx="630">
                  <c:v>5.301725999999999E-2</c:v>
                </c:pt>
                <c:pt idx="631">
                  <c:v>5.2097374999999994E-2</c:v>
                </c:pt>
                <c:pt idx="632">
                  <c:v>5.1177489999999999E-2</c:v>
                </c:pt>
                <c:pt idx="633">
                  <c:v>5.2175084999999996E-2</c:v>
                </c:pt>
                <c:pt idx="634">
                  <c:v>5.3172679999999986E-2</c:v>
                </c:pt>
                <c:pt idx="635">
                  <c:v>5.3252199999999986E-2</c:v>
                </c:pt>
                <c:pt idx="636">
                  <c:v>5.3331719999999992E-2</c:v>
                </c:pt>
                <c:pt idx="637">
                  <c:v>5.2728099999999993E-2</c:v>
                </c:pt>
                <c:pt idx="638">
                  <c:v>5.2124479999999994E-2</c:v>
                </c:pt>
                <c:pt idx="639">
                  <c:v>5.1873274999999996E-2</c:v>
                </c:pt>
                <c:pt idx="640">
                  <c:v>5.1622069999999999E-2</c:v>
                </c:pt>
                <c:pt idx="641">
                  <c:v>5.1562429999999999E-2</c:v>
                </c:pt>
                <c:pt idx="642">
                  <c:v>5.150279E-2</c:v>
                </c:pt>
                <c:pt idx="643">
                  <c:v>5.1408814999999997E-2</c:v>
                </c:pt>
                <c:pt idx="644">
                  <c:v>5.1314839999999994E-2</c:v>
                </c:pt>
                <c:pt idx="645">
                  <c:v>5.1996169999999994E-2</c:v>
                </c:pt>
                <c:pt idx="646">
                  <c:v>5.2677499999999988E-2</c:v>
                </c:pt>
                <c:pt idx="647">
                  <c:v>5.2596174999999988E-2</c:v>
                </c:pt>
                <c:pt idx="648">
                  <c:v>5.2514849999999988E-2</c:v>
                </c:pt>
                <c:pt idx="649">
                  <c:v>5.1316644999999994E-2</c:v>
                </c:pt>
                <c:pt idx="650">
                  <c:v>5.0118439999999993E-2</c:v>
                </c:pt>
                <c:pt idx="651">
                  <c:v>5.0752784999999995E-2</c:v>
                </c:pt>
                <c:pt idx="652">
                  <c:v>5.1387129999999996E-2</c:v>
                </c:pt>
                <c:pt idx="653">
                  <c:v>5.2872679999999991E-2</c:v>
                </c:pt>
                <c:pt idx="654">
                  <c:v>5.4358229999999987E-2</c:v>
                </c:pt>
                <c:pt idx="655">
                  <c:v>5.3904614999999989E-2</c:v>
                </c:pt>
                <c:pt idx="656">
                  <c:v>5.3450999999999999E-2</c:v>
                </c:pt>
                <c:pt idx="657">
                  <c:v>5.1795565000000002E-2</c:v>
                </c:pt>
                <c:pt idx="658">
                  <c:v>5.0140129999999998E-2</c:v>
                </c:pt>
                <c:pt idx="659">
                  <c:v>5.1195559999999994E-2</c:v>
                </c:pt>
                <c:pt idx="660">
                  <c:v>5.225098999999999E-2</c:v>
                </c:pt>
                <c:pt idx="661">
                  <c:v>5.1730504999999989E-2</c:v>
                </c:pt>
                <c:pt idx="662">
                  <c:v>5.1210019999999988E-2</c:v>
                </c:pt>
                <c:pt idx="663">
                  <c:v>4.9735309999999991E-2</c:v>
                </c:pt>
                <c:pt idx="664">
                  <c:v>4.8260599999999994E-2</c:v>
                </c:pt>
                <c:pt idx="665">
                  <c:v>4.8710604999999997E-2</c:v>
                </c:pt>
                <c:pt idx="666">
                  <c:v>4.916061E-2</c:v>
                </c:pt>
                <c:pt idx="667">
                  <c:v>4.9438924999999995E-2</c:v>
                </c:pt>
                <c:pt idx="668">
                  <c:v>4.9717239999999996E-2</c:v>
                </c:pt>
                <c:pt idx="669">
                  <c:v>5.0378689999999997E-2</c:v>
                </c:pt>
                <c:pt idx="670">
                  <c:v>5.1040139999999998E-2</c:v>
                </c:pt>
                <c:pt idx="671">
                  <c:v>5.1452189999999995E-2</c:v>
                </c:pt>
                <c:pt idx="672">
                  <c:v>5.1864239999999999E-2</c:v>
                </c:pt>
                <c:pt idx="673">
                  <c:v>5.0929894999999996E-2</c:v>
                </c:pt>
                <c:pt idx="674">
                  <c:v>4.9995549999999993E-2</c:v>
                </c:pt>
                <c:pt idx="675">
                  <c:v>4.9035904999999991E-2</c:v>
                </c:pt>
                <c:pt idx="676">
                  <c:v>4.8076259999999996E-2</c:v>
                </c:pt>
                <c:pt idx="677">
                  <c:v>5.0409409999999995E-2</c:v>
                </c:pt>
                <c:pt idx="678">
                  <c:v>5.2742559999999994E-2</c:v>
                </c:pt>
                <c:pt idx="679">
                  <c:v>5.2079299999999995E-2</c:v>
                </c:pt>
                <c:pt idx="680">
                  <c:v>5.1416039999999996E-2</c:v>
                </c:pt>
                <c:pt idx="681">
                  <c:v>5.1020254999999994E-2</c:v>
                </c:pt>
                <c:pt idx="682">
                  <c:v>5.0624469999999991E-2</c:v>
                </c:pt>
                <c:pt idx="683">
                  <c:v>5.2375689999999989E-2</c:v>
                </c:pt>
                <c:pt idx="684">
                  <c:v>5.4126909999999993E-2</c:v>
                </c:pt>
                <c:pt idx="685">
                  <c:v>5.0360614999999991E-2</c:v>
                </c:pt>
                <c:pt idx="686">
                  <c:v>4.6594319999999988E-2</c:v>
                </c:pt>
                <c:pt idx="687">
                  <c:v>4.7496134999999988E-2</c:v>
                </c:pt>
                <c:pt idx="688">
                  <c:v>4.8397949999999988E-2</c:v>
                </c:pt>
                <c:pt idx="689">
                  <c:v>5.2245569999999991E-2</c:v>
                </c:pt>
                <c:pt idx="690">
                  <c:v>5.6093189999999987E-2</c:v>
                </c:pt>
                <c:pt idx="691">
                  <c:v>5.300822999999999E-2</c:v>
                </c:pt>
                <c:pt idx="692">
                  <c:v>4.9923269999999999E-2</c:v>
                </c:pt>
                <c:pt idx="693">
                  <c:v>4.7355174999999999E-2</c:v>
                </c:pt>
                <c:pt idx="694">
                  <c:v>4.4787079999999993E-2</c:v>
                </c:pt>
                <c:pt idx="695">
                  <c:v>4.6574444999999992E-2</c:v>
                </c:pt>
                <c:pt idx="696">
                  <c:v>4.8361809999999991E-2</c:v>
                </c:pt>
                <c:pt idx="697">
                  <c:v>4.8708799999999997E-2</c:v>
                </c:pt>
                <c:pt idx="698">
                  <c:v>4.9055789999999995E-2</c:v>
                </c:pt>
                <c:pt idx="699">
                  <c:v>4.8213614999999994E-2</c:v>
                </c:pt>
                <c:pt idx="700">
                  <c:v>4.7371439999999994E-2</c:v>
                </c:pt>
                <c:pt idx="701">
                  <c:v>4.7649754999999995E-2</c:v>
                </c:pt>
                <c:pt idx="702">
                  <c:v>4.7928069999999996E-2</c:v>
                </c:pt>
                <c:pt idx="703">
                  <c:v>4.9485909999999994E-2</c:v>
                </c:pt>
                <c:pt idx="704">
                  <c:v>5.1043749999999999E-2</c:v>
                </c:pt>
                <c:pt idx="705">
                  <c:v>5.0340734999999998E-2</c:v>
                </c:pt>
                <c:pt idx="706">
                  <c:v>4.9637719999999996E-2</c:v>
                </c:pt>
                <c:pt idx="707">
                  <c:v>4.8616629999999994E-2</c:v>
                </c:pt>
                <c:pt idx="708">
                  <c:v>4.7595539999999992E-2</c:v>
                </c:pt>
                <c:pt idx="709">
                  <c:v>4.7539514999999991E-2</c:v>
                </c:pt>
                <c:pt idx="710">
                  <c:v>4.7483489999999996E-2</c:v>
                </c:pt>
                <c:pt idx="711">
                  <c:v>4.8168434999999996E-2</c:v>
                </c:pt>
                <c:pt idx="712">
                  <c:v>4.8853379999999995E-2</c:v>
                </c:pt>
                <c:pt idx="713">
                  <c:v>4.7514209999999994E-2</c:v>
                </c:pt>
                <c:pt idx="714">
                  <c:v>4.6175039999999994E-2</c:v>
                </c:pt>
                <c:pt idx="715">
                  <c:v>4.6053954999999994E-2</c:v>
                </c:pt>
                <c:pt idx="716">
                  <c:v>4.5932869999999994E-2</c:v>
                </c:pt>
                <c:pt idx="717">
                  <c:v>4.6216609999999991E-2</c:v>
                </c:pt>
                <c:pt idx="718">
                  <c:v>4.6500349999999989E-2</c:v>
                </c:pt>
                <c:pt idx="719">
                  <c:v>4.6451549999999994E-2</c:v>
                </c:pt>
                <c:pt idx="720">
                  <c:v>4.6402749999999993E-2</c:v>
                </c:pt>
                <c:pt idx="721">
                  <c:v>4.6207569999999989E-2</c:v>
                </c:pt>
                <c:pt idx="722">
                  <c:v>4.6012389999999993E-2</c:v>
                </c:pt>
                <c:pt idx="723">
                  <c:v>4.6431669999999994E-2</c:v>
                </c:pt>
                <c:pt idx="724">
                  <c:v>4.6850949999999995E-2</c:v>
                </c:pt>
                <c:pt idx="725">
                  <c:v>4.6119019999999997E-2</c:v>
                </c:pt>
                <c:pt idx="726">
                  <c:v>4.5387089999999991E-2</c:v>
                </c:pt>
                <c:pt idx="727">
                  <c:v>4.5734074999999992E-2</c:v>
                </c:pt>
                <c:pt idx="728">
                  <c:v>4.6081059999999993E-2</c:v>
                </c:pt>
                <c:pt idx="729">
                  <c:v>4.5940094999999993E-2</c:v>
                </c:pt>
                <c:pt idx="730">
                  <c:v>4.5799129999999993E-2</c:v>
                </c:pt>
                <c:pt idx="731">
                  <c:v>4.6323229999999993E-2</c:v>
                </c:pt>
                <c:pt idx="732">
                  <c:v>4.6847329999999993E-2</c:v>
                </c:pt>
                <c:pt idx="733">
                  <c:v>4.6467809999999991E-2</c:v>
                </c:pt>
                <c:pt idx="734">
                  <c:v>4.608828999999999E-2</c:v>
                </c:pt>
                <c:pt idx="735">
                  <c:v>4.5828049999999995E-2</c:v>
                </c:pt>
                <c:pt idx="736">
                  <c:v>4.5567809999999993E-2</c:v>
                </c:pt>
                <c:pt idx="737">
                  <c:v>4.5636484999999991E-2</c:v>
                </c:pt>
                <c:pt idx="738">
                  <c:v>4.5705159999999988E-2</c:v>
                </c:pt>
                <c:pt idx="739">
                  <c:v>4.5497329999999989E-2</c:v>
                </c:pt>
                <c:pt idx="740">
                  <c:v>4.5289499999999996E-2</c:v>
                </c:pt>
                <c:pt idx="741">
                  <c:v>4.526239E-2</c:v>
                </c:pt>
                <c:pt idx="742">
                  <c:v>4.5235279999999996E-2</c:v>
                </c:pt>
                <c:pt idx="743">
                  <c:v>4.5307569999999998E-2</c:v>
                </c:pt>
                <c:pt idx="744">
                  <c:v>4.5379860000000001E-2</c:v>
                </c:pt>
                <c:pt idx="745">
                  <c:v>4.5430459999999992E-2</c:v>
                </c:pt>
                <c:pt idx="746">
                  <c:v>4.548105999999999E-2</c:v>
                </c:pt>
                <c:pt idx="747">
                  <c:v>4.5311179999999993E-2</c:v>
                </c:pt>
                <c:pt idx="748">
                  <c:v>4.5141300000000002E-2</c:v>
                </c:pt>
                <c:pt idx="749">
                  <c:v>4.5119614999999995E-2</c:v>
                </c:pt>
                <c:pt idx="750">
                  <c:v>4.5097929999999987E-2</c:v>
                </c:pt>
                <c:pt idx="751">
                  <c:v>4.5560579999999989E-2</c:v>
                </c:pt>
                <c:pt idx="752">
                  <c:v>4.6023229999999998E-2</c:v>
                </c:pt>
                <c:pt idx="753">
                  <c:v>4.5542504999999997E-2</c:v>
                </c:pt>
                <c:pt idx="754">
                  <c:v>4.5061779999999989E-2</c:v>
                </c:pt>
                <c:pt idx="755">
                  <c:v>4.5426844999999993E-2</c:v>
                </c:pt>
                <c:pt idx="756">
                  <c:v>4.5791909999999991E-2</c:v>
                </c:pt>
                <c:pt idx="757">
                  <c:v>4.4817804999999995E-2</c:v>
                </c:pt>
                <c:pt idx="758">
                  <c:v>4.3843699999999999E-2</c:v>
                </c:pt>
                <c:pt idx="759">
                  <c:v>4.402623E-2</c:v>
                </c:pt>
                <c:pt idx="760">
                  <c:v>4.4208759999999993E-2</c:v>
                </c:pt>
                <c:pt idx="761">
                  <c:v>4.4624424999999995E-2</c:v>
                </c:pt>
                <c:pt idx="762">
                  <c:v>4.5040089999999991E-2</c:v>
                </c:pt>
                <c:pt idx="763">
                  <c:v>4.4870209999999994E-2</c:v>
                </c:pt>
                <c:pt idx="764">
                  <c:v>4.4700329999999996E-2</c:v>
                </c:pt>
                <c:pt idx="765">
                  <c:v>4.4102134999999994E-2</c:v>
                </c:pt>
                <c:pt idx="766">
                  <c:v>4.3503939999999991E-2</c:v>
                </c:pt>
                <c:pt idx="767">
                  <c:v>4.4116594999999995E-2</c:v>
                </c:pt>
                <c:pt idx="768">
                  <c:v>4.4729249999999991E-2</c:v>
                </c:pt>
                <c:pt idx="769">
                  <c:v>4.3903339999999999E-2</c:v>
                </c:pt>
                <c:pt idx="770">
                  <c:v>4.307743E-2</c:v>
                </c:pt>
                <c:pt idx="771">
                  <c:v>4.2649115000000001E-2</c:v>
                </c:pt>
                <c:pt idx="772">
                  <c:v>4.2220799999999996E-2</c:v>
                </c:pt>
                <c:pt idx="773">
                  <c:v>4.2320194999999991E-2</c:v>
                </c:pt>
                <c:pt idx="774">
                  <c:v>4.2419589999999993E-2</c:v>
                </c:pt>
                <c:pt idx="775">
                  <c:v>4.2943689999999993E-2</c:v>
                </c:pt>
                <c:pt idx="776">
                  <c:v>4.3467789999999992E-2</c:v>
                </c:pt>
                <c:pt idx="777">
                  <c:v>4.3883454999999995E-2</c:v>
                </c:pt>
                <c:pt idx="778">
                  <c:v>4.4299119999999997E-2</c:v>
                </c:pt>
                <c:pt idx="779">
                  <c:v>4.3879839999999996E-2</c:v>
                </c:pt>
                <c:pt idx="780">
                  <c:v>4.3460559999999995E-2</c:v>
                </c:pt>
                <c:pt idx="781">
                  <c:v>4.3075619999999995E-2</c:v>
                </c:pt>
                <c:pt idx="782">
                  <c:v>4.2690680000000002E-2</c:v>
                </c:pt>
                <c:pt idx="783">
                  <c:v>4.2430435000000002E-2</c:v>
                </c:pt>
                <c:pt idx="784">
                  <c:v>4.2170189999999996E-2</c:v>
                </c:pt>
                <c:pt idx="785">
                  <c:v>4.2255129999999988E-2</c:v>
                </c:pt>
                <c:pt idx="786">
                  <c:v>4.2340069999999987E-2</c:v>
                </c:pt>
                <c:pt idx="787">
                  <c:v>4.295091999999999E-2</c:v>
                </c:pt>
                <c:pt idx="788">
                  <c:v>4.3561769999999993E-2</c:v>
                </c:pt>
                <c:pt idx="789">
                  <c:v>4.3142489999999992E-2</c:v>
                </c:pt>
                <c:pt idx="790">
                  <c:v>4.2723209999999991E-2</c:v>
                </c:pt>
                <c:pt idx="791">
                  <c:v>4.3059354999999994E-2</c:v>
                </c:pt>
                <c:pt idx="792">
                  <c:v>4.339549999999999E-2</c:v>
                </c:pt>
                <c:pt idx="793">
                  <c:v>4.3404534999999994E-2</c:v>
                </c:pt>
                <c:pt idx="794">
                  <c:v>4.3413569999999999E-2</c:v>
                </c:pt>
                <c:pt idx="795">
                  <c:v>4.3023209999999992E-2</c:v>
                </c:pt>
                <c:pt idx="796">
                  <c:v>4.2632849999999986E-2</c:v>
                </c:pt>
                <c:pt idx="797">
                  <c:v>4.2327424999999988E-2</c:v>
                </c:pt>
                <c:pt idx="798">
                  <c:v>4.2021999999999997E-2</c:v>
                </c:pt>
                <c:pt idx="799">
                  <c:v>4.2490074999999995E-2</c:v>
                </c:pt>
                <c:pt idx="800">
                  <c:v>4.2958149999999994E-2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AFE-4C71-A014-FF2ADB0F709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Spectra!$K$3:$K$803</c:f>
              <c:numCache>
                <c:formatCode>0.00E+00</c:formatCode>
                <c:ptCount val="801"/>
                <c:pt idx="0">
                  <c:v>1.3779329999999998E-4</c:v>
                </c:pt>
                <c:pt idx="1">
                  <c:v>1.7077029999999996E-4</c:v>
                </c:pt>
                <c:pt idx="2">
                  <c:v>1.3367799999999998E-4</c:v>
                </c:pt>
                <c:pt idx="3">
                  <c:v>1.6826099999999998E-4</c:v>
                </c:pt>
                <c:pt idx="4">
                  <c:v>2.4654270000000001E-4</c:v>
                </c:pt>
                <c:pt idx="5">
                  <c:v>2.5575659999999993E-4</c:v>
                </c:pt>
                <c:pt idx="6">
                  <c:v>2.3674979999999994E-4</c:v>
                </c:pt>
                <c:pt idx="7">
                  <c:v>2.8531389999999997E-4</c:v>
                </c:pt>
                <c:pt idx="8">
                  <c:v>1.5493549999999999E-4</c:v>
                </c:pt>
                <c:pt idx="9">
                  <c:v>1.8439079999999996E-4</c:v>
                </c:pt>
                <c:pt idx="10">
                  <c:v>2.0760399999999996E-4</c:v>
                </c:pt>
                <c:pt idx="11">
                  <c:v>1.7077759999999998E-4</c:v>
                </c:pt>
                <c:pt idx="12">
                  <c:v>3.7365440000000004E-4</c:v>
                </c:pt>
                <c:pt idx="13">
                  <c:v>2.6890369999999994E-4</c:v>
                </c:pt>
                <c:pt idx="14">
                  <c:v>6.5149159999999991E-4</c:v>
                </c:pt>
                <c:pt idx="15">
                  <c:v>5.459506E-4</c:v>
                </c:pt>
                <c:pt idx="16">
                  <c:v>6.0086979999999981E-4</c:v>
                </c:pt>
                <c:pt idx="17">
                  <c:v>5.8925229999999996E-4</c:v>
                </c:pt>
                <c:pt idx="18">
                  <c:v>5.3673679999999995E-4</c:v>
                </c:pt>
                <c:pt idx="19">
                  <c:v>5.4908259999999988E-4</c:v>
                </c:pt>
                <c:pt idx="20">
                  <c:v>5.6248460000000002E-4</c:v>
                </c:pt>
                <c:pt idx="21">
                  <c:v>5.5909769999999985E-4</c:v>
                </c:pt>
                <c:pt idx="22">
                  <c:v>4.448163E-4</c:v>
                </c:pt>
                <c:pt idx="23">
                  <c:v>4.432866999999999E-4</c:v>
                </c:pt>
                <c:pt idx="24">
                  <c:v>5.5567439999999984E-4</c:v>
                </c:pt>
                <c:pt idx="25">
                  <c:v>5.7690639999999989E-4</c:v>
                </c:pt>
                <c:pt idx="26">
                  <c:v>7.7720849999999989E-4</c:v>
                </c:pt>
                <c:pt idx="27">
                  <c:v>8.2284099999999994E-4</c:v>
                </c:pt>
                <c:pt idx="28">
                  <c:v>8.9611509999999988E-4</c:v>
                </c:pt>
                <c:pt idx="29">
                  <c:v>1.3449739999999999E-3</c:v>
                </c:pt>
                <c:pt idx="30">
                  <c:v>3.8956929999999996E-3</c:v>
                </c:pt>
                <c:pt idx="31">
                  <c:v>1.8852069999999999E-3</c:v>
                </c:pt>
                <c:pt idx="32">
                  <c:v>6.9836229999999989E-4</c:v>
                </c:pt>
                <c:pt idx="33">
                  <c:v>8.4247049999999985E-4</c:v>
                </c:pt>
                <c:pt idx="34">
                  <c:v>8.756841999999998E-4</c:v>
                </c:pt>
                <c:pt idx="35">
                  <c:v>1.081486E-3</c:v>
                </c:pt>
                <c:pt idx="36">
                  <c:v>1.0603259999999999E-3</c:v>
                </c:pt>
                <c:pt idx="37">
                  <c:v>1.0991849999999997E-3</c:v>
                </c:pt>
                <c:pt idx="38">
                  <c:v>1.1518099999999999E-3</c:v>
                </c:pt>
                <c:pt idx="39">
                  <c:v>1.0370549999999998E-3</c:v>
                </c:pt>
                <c:pt idx="40">
                  <c:v>1.1757729999999997E-3</c:v>
                </c:pt>
                <c:pt idx="41">
                  <c:v>1.2872139999999998E-3</c:v>
                </c:pt>
                <c:pt idx="42">
                  <c:v>1.6267809999999995E-3</c:v>
                </c:pt>
                <c:pt idx="43">
                  <c:v>1.6523459999999996E-3</c:v>
                </c:pt>
                <c:pt idx="44">
                  <c:v>1.7163699999999996E-3</c:v>
                </c:pt>
                <c:pt idx="45">
                  <c:v>1.0378919999999999E-3</c:v>
                </c:pt>
                <c:pt idx="46">
                  <c:v>1.416973E-3</c:v>
                </c:pt>
                <c:pt idx="47">
                  <c:v>1.0063539999999999E-3</c:v>
                </c:pt>
                <c:pt idx="48">
                  <c:v>1.2206409999999997E-3</c:v>
                </c:pt>
                <c:pt idx="49">
                  <c:v>1.6265619999999996E-3</c:v>
                </c:pt>
                <c:pt idx="50">
                  <c:v>1.5622099999999999E-3</c:v>
                </c:pt>
                <c:pt idx="51">
                  <c:v>1.5538339999999998E-3</c:v>
                </c:pt>
                <c:pt idx="52">
                  <c:v>1.2981759999999998E-3</c:v>
                </c:pt>
                <c:pt idx="53">
                  <c:v>1.7256929999999995E-3</c:v>
                </c:pt>
                <c:pt idx="54">
                  <c:v>2.106049E-3</c:v>
                </c:pt>
                <c:pt idx="55">
                  <c:v>1.8247159999999999E-3</c:v>
                </c:pt>
                <c:pt idx="56">
                  <c:v>1.3932649999999999E-3</c:v>
                </c:pt>
                <c:pt idx="57">
                  <c:v>1.4563779999999999E-3</c:v>
                </c:pt>
                <c:pt idx="58">
                  <c:v>1.82752E-3</c:v>
                </c:pt>
                <c:pt idx="59">
                  <c:v>2.0898429999999996E-3</c:v>
                </c:pt>
                <c:pt idx="60">
                  <c:v>2.1764819999999995E-3</c:v>
                </c:pt>
                <c:pt idx="61">
                  <c:v>3.0750739999999993E-3</c:v>
                </c:pt>
                <c:pt idx="62">
                  <c:v>2.6957740000000002E-3</c:v>
                </c:pt>
                <c:pt idx="63">
                  <c:v>2.2106069999999994E-3</c:v>
                </c:pt>
                <c:pt idx="64">
                  <c:v>1.5148659999999997E-3</c:v>
                </c:pt>
                <c:pt idx="65">
                  <c:v>2.6449339999999994E-3</c:v>
                </c:pt>
                <c:pt idx="66">
                  <c:v>2.6916959999999995E-3</c:v>
                </c:pt>
                <c:pt idx="67">
                  <c:v>1.7423E-3</c:v>
                </c:pt>
                <c:pt idx="68">
                  <c:v>2.3936829999999993E-3</c:v>
                </c:pt>
                <c:pt idx="69">
                  <c:v>2.6265429999999994E-3</c:v>
                </c:pt>
                <c:pt idx="70">
                  <c:v>3.4946159999999994E-3</c:v>
                </c:pt>
                <c:pt idx="71">
                  <c:v>3.3318979999999994E-3</c:v>
                </c:pt>
                <c:pt idx="72">
                  <c:v>3.1691799999999997E-3</c:v>
                </c:pt>
                <c:pt idx="73">
                  <c:v>3.6239379999999993E-3</c:v>
                </c:pt>
                <c:pt idx="74">
                  <c:v>4.0788789999999997E-3</c:v>
                </c:pt>
                <c:pt idx="75">
                  <c:v>3.9657994999999996E-3</c:v>
                </c:pt>
                <c:pt idx="76">
                  <c:v>3.8527199999999996E-3</c:v>
                </c:pt>
                <c:pt idx="77">
                  <c:v>1.5915999999999996E-2</c:v>
                </c:pt>
                <c:pt idx="78">
                  <c:v>5.6583519999999984E-3</c:v>
                </c:pt>
                <c:pt idx="79">
                  <c:v>6.1929759999999993E-3</c:v>
                </c:pt>
                <c:pt idx="80">
                  <c:v>2.286649E-3</c:v>
                </c:pt>
                <c:pt idx="81">
                  <c:v>2.784417E-3</c:v>
                </c:pt>
                <c:pt idx="82">
                  <c:v>8.8435189999999993E-3</c:v>
                </c:pt>
                <c:pt idx="83">
                  <c:v>3.4260029999999995E-3</c:v>
                </c:pt>
                <c:pt idx="84">
                  <c:v>1.7667009999999996E-3</c:v>
                </c:pt>
                <c:pt idx="85">
                  <c:v>1.131452E-2</c:v>
                </c:pt>
                <c:pt idx="86">
                  <c:v>8.156664999999997E-3</c:v>
                </c:pt>
                <c:pt idx="87">
                  <c:v>5.0720129999999993E-3</c:v>
                </c:pt>
                <c:pt idx="88">
                  <c:v>1.6653479999999999E-3</c:v>
                </c:pt>
                <c:pt idx="89">
                  <c:v>7.386776999999998E-3</c:v>
                </c:pt>
                <c:pt idx="90">
                  <c:v>7.7404009999999983E-3</c:v>
                </c:pt>
                <c:pt idx="91">
                  <c:v>8.0852839999999981E-3</c:v>
                </c:pt>
                <c:pt idx="92">
                  <c:v>6.4566459999999999E-3</c:v>
                </c:pt>
                <c:pt idx="93">
                  <c:v>4.8647909999999994E-3</c:v>
                </c:pt>
                <c:pt idx="94">
                  <c:v>9.7434219999999981E-3</c:v>
                </c:pt>
                <c:pt idx="95">
                  <c:v>9.2160809999999975E-3</c:v>
                </c:pt>
                <c:pt idx="96">
                  <c:v>5.9784709999999991E-3</c:v>
                </c:pt>
                <c:pt idx="97">
                  <c:v>4.1207599999999994E-3</c:v>
                </c:pt>
                <c:pt idx="98">
                  <c:v>4.8309219999999996E-3</c:v>
                </c:pt>
                <c:pt idx="99">
                  <c:v>4.3203339999999995E-3</c:v>
                </c:pt>
                <c:pt idx="100">
                  <c:v>7.3711159999999996E-3</c:v>
                </c:pt>
                <c:pt idx="101">
                  <c:v>8.5008209999999987E-3</c:v>
                </c:pt>
                <c:pt idx="102">
                  <c:v>5.3633609999999996E-3</c:v>
                </c:pt>
                <c:pt idx="103">
                  <c:v>3.2220959999999994E-3</c:v>
                </c:pt>
                <c:pt idx="104">
                  <c:v>4.3075869999999999E-3</c:v>
                </c:pt>
                <c:pt idx="105">
                  <c:v>1.0778799999999998E-3</c:v>
                </c:pt>
                <c:pt idx="106">
                  <c:v>9.7241189999999981E-3</c:v>
                </c:pt>
                <c:pt idx="107">
                  <c:v>4.3512889999999986E-3</c:v>
                </c:pt>
                <c:pt idx="108">
                  <c:v>1.0958339999999997E-3</c:v>
                </c:pt>
                <c:pt idx="109">
                  <c:v>6.6256290000000001E-3</c:v>
                </c:pt>
                <c:pt idx="110">
                  <c:v>1.1126959999999998E-3</c:v>
                </c:pt>
                <c:pt idx="111">
                  <c:v>9.4280359999999973E-3</c:v>
                </c:pt>
                <c:pt idx="112">
                  <c:v>7.5703259999999988E-3</c:v>
                </c:pt>
                <c:pt idx="113">
                  <c:v>3.4268769999999996E-3</c:v>
                </c:pt>
                <c:pt idx="114">
                  <c:v>8.268105999999999E-3</c:v>
                </c:pt>
                <c:pt idx="115">
                  <c:v>7.3423459999999987E-3</c:v>
                </c:pt>
                <c:pt idx="116">
                  <c:v>1.2140489999999999E-2</c:v>
                </c:pt>
                <c:pt idx="117">
                  <c:v>4.3775109999999997E-3</c:v>
                </c:pt>
                <c:pt idx="118">
                  <c:v>8.6719879999999985E-3</c:v>
                </c:pt>
                <c:pt idx="119">
                  <c:v>2.118249E-3</c:v>
                </c:pt>
                <c:pt idx="120">
                  <c:v>2.0713049999999994E-3</c:v>
                </c:pt>
                <c:pt idx="121">
                  <c:v>3.0433169999999994E-3</c:v>
                </c:pt>
                <c:pt idx="122">
                  <c:v>7.9392459999999988E-3</c:v>
                </c:pt>
                <c:pt idx="123">
                  <c:v>5.940959E-3</c:v>
                </c:pt>
                <c:pt idx="124">
                  <c:v>3.9470439999999994E-3</c:v>
                </c:pt>
                <c:pt idx="125">
                  <c:v>2.9489929999999996E-3</c:v>
                </c:pt>
                <c:pt idx="126">
                  <c:v>6.8510599999999991E-3</c:v>
                </c:pt>
                <c:pt idx="127">
                  <c:v>6.8871139999999997E-3</c:v>
                </c:pt>
                <c:pt idx="128">
                  <c:v>5.714799999999999E-3</c:v>
                </c:pt>
                <c:pt idx="129">
                  <c:v>6.5287550000000007E-3</c:v>
                </c:pt>
                <c:pt idx="130">
                  <c:v>7.2549409999999991E-3</c:v>
                </c:pt>
                <c:pt idx="131">
                  <c:v>5.2624819999999989E-3</c:v>
                </c:pt>
                <c:pt idx="132">
                  <c:v>6.6332769999999999E-3</c:v>
                </c:pt>
                <c:pt idx="133">
                  <c:v>6.829571999999999E-3</c:v>
                </c:pt>
                <c:pt idx="134">
                  <c:v>7.0214979999999993E-3</c:v>
                </c:pt>
                <c:pt idx="135">
                  <c:v>4.1265870000000001E-3</c:v>
                </c:pt>
                <c:pt idx="136">
                  <c:v>8.7590269999999991E-3</c:v>
                </c:pt>
                <c:pt idx="137">
                  <c:v>1.3214839999999999E-2</c:v>
                </c:pt>
                <c:pt idx="138">
                  <c:v>1.2945709999999998E-3</c:v>
                </c:pt>
                <c:pt idx="139">
                  <c:v>1.2734109999999999E-3</c:v>
                </c:pt>
                <c:pt idx="140">
                  <c:v>8.1493809999999989E-3</c:v>
                </c:pt>
                <c:pt idx="141">
                  <c:v>6.1656619999999988E-3</c:v>
                </c:pt>
                <c:pt idx="142">
                  <c:v>1.1523199999999999E-2</c:v>
                </c:pt>
                <c:pt idx="143">
                  <c:v>7.3703879999999994E-3</c:v>
                </c:pt>
                <c:pt idx="144">
                  <c:v>1.0971449999999997E-2</c:v>
                </c:pt>
                <c:pt idx="145">
                  <c:v>8.961878999999999E-3</c:v>
                </c:pt>
                <c:pt idx="146">
                  <c:v>8.3332949999999992E-3</c:v>
                </c:pt>
                <c:pt idx="147">
                  <c:v>1.5375189999999997E-2</c:v>
                </c:pt>
                <c:pt idx="148">
                  <c:v>8.5386949999999989E-3</c:v>
                </c:pt>
                <c:pt idx="149">
                  <c:v>1.8737349999999996E-2</c:v>
                </c:pt>
                <c:pt idx="150">
                  <c:v>1.162262E-2</c:v>
                </c:pt>
                <c:pt idx="151">
                  <c:v>1.9241379999999999E-2</c:v>
                </c:pt>
                <c:pt idx="152">
                  <c:v>1.0526419999999998E-2</c:v>
                </c:pt>
                <c:pt idx="153">
                  <c:v>9.6170489999999973E-3</c:v>
                </c:pt>
                <c:pt idx="154">
                  <c:v>1.2057819999999997E-2</c:v>
                </c:pt>
                <c:pt idx="155">
                  <c:v>9.1993279999999979E-3</c:v>
                </c:pt>
                <c:pt idx="156">
                  <c:v>1.1537759999999998E-2</c:v>
                </c:pt>
                <c:pt idx="157">
                  <c:v>1.330989E-2</c:v>
                </c:pt>
                <c:pt idx="158">
                  <c:v>1.2444589999999997E-2</c:v>
                </c:pt>
                <c:pt idx="159">
                  <c:v>1.0986389999999999E-2</c:v>
                </c:pt>
                <c:pt idx="160">
                  <c:v>1.114189E-2</c:v>
                </c:pt>
                <c:pt idx="161">
                  <c:v>9.3551999999999993E-3</c:v>
                </c:pt>
                <c:pt idx="162">
                  <c:v>7.5211609999999993E-3</c:v>
                </c:pt>
                <c:pt idx="163">
                  <c:v>8.6497719999999983E-3</c:v>
                </c:pt>
                <c:pt idx="164">
                  <c:v>1.3321179999999998E-2</c:v>
                </c:pt>
                <c:pt idx="165">
                  <c:v>1.2371749999999999E-2</c:v>
                </c:pt>
                <c:pt idx="166">
                  <c:v>1.5031399999999997E-2</c:v>
                </c:pt>
                <c:pt idx="167">
                  <c:v>1.2619399999999999E-2</c:v>
                </c:pt>
                <c:pt idx="168">
                  <c:v>9.2350189999999988E-3</c:v>
                </c:pt>
                <c:pt idx="169">
                  <c:v>7.8740570000000003E-3</c:v>
                </c:pt>
                <c:pt idx="170">
                  <c:v>7.6082009999999985E-3</c:v>
                </c:pt>
                <c:pt idx="171">
                  <c:v>1.1758829999999998E-2</c:v>
                </c:pt>
                <c:pt idx="172">
                  <c:v>6.5294839999999995E-3</c:v>
                </c:pt>
                <c:pt idx="173">
                  <c:v>4.7588129999999989E-3</c:v>
                </c:pt>
                <c:pt idx="174">
                  <c:v>1.0177169999999999E-2</c:v>
                </c:pt>
                <c:pt idx="175">
                  <c:v>8.3110799999999985E-3</c:v>
                </c:pt>
                <c:pt idx="176">
                  <c:v>6.222839E-3</c:v>
                </c:pt>
                <c:pt idx="177">
                  <c:v>8.9312869999999996E-3</c:v>
                </c:pt>
                <c:pt idx="178">
                  <c:v>1.0967089999999999E-2</c:v>
                </c:pt>
                <c:pt idx="179">
                  <c:v>1.0240899999999999E-2</c:v>
                </c:pt>
                <c:pt idx="180">
                  <c:v>1.040806E-2</c:v>
                </c:pt>
                <c:pt idx="181">
                  <c:v>1.1764289999999998E-2</c:v>
                </c:pt>
                <c:pt idx="182">
                  <c:v>9.0736849999999997E-3</c:v>
                </c:pt>
                <c:pt idx="183">
                  <c:v>1.1211819999999999E-2</c:v>
                </c:pt>
                <c:pt idx="184">
                  <c:v>1.1972239999999999E-2</c:v>
                </c:pt>
                <c:pt idx="185">
                  <c:v>1.2455879999999997E-2</c:v>
                </c:pt>
                <c:pt idx="186">
                  <c:v>1.264999E-2</c:v>
                </c:pt>
                <c:pt idx="187">
                  <c:v>1.3546979999999998E-2</c:v>
                </c:pt>
                <c:pt idx="188">
                  <c:v>1.5798009999999998E-2</c:v>
                </c:pt>
                <c:pt idx="189">
                  <c:v>1.4313950000000001E-2</c:v>
                </c:pt>
                <c:pt idx="190">
                  <c:v>1.0673189999999999E-2</c:v>
                </c:pt>
                <c:pt idx="191">
                  <c:v>1.4654459999999998E-2</c:v>
                </c:pt>
                <c:pt idx="192">
                  <c:v>1.7514409999999998E-2</c:v>
                </c:pt>
                <c:pt idx="193">
                  <c:v>1.7908099999999996E-2</c:v>
                </c:pt>
                <c:pt idx="194">
                  <c:v>1.8051949999999997E-2</c:v>
                </c:pt>
                <c:pt idx="195">
                  <c:v>1.6825009999999998E-2</c:v>
                </c:pt>
                <c:pt idx="196">
                  <c:v>2.3141809999999995E-2</c:v>
                </c:pt>
                <c:pt idx="197">
                  <c:v>2.2481539999999994E-2</c:v>
                </c:pt>
                <c:pt idx="198">
                  <c:v>2.147785E-2</c:v>
                </c:pt>
                <c:pt idx="199">
                  <c:v>2.2923659999999995E-2</c:v>
                </c:pt>
                <c:pt idx="200">
                  <c:v>2.3943019999999999E-2</c:v>
                </c:pt>
                <c:pt idx="201">
                  <c:v>2.4261679999999994E-2</c:v>
                </c:pt>
                <c:pt idx="202">
                  <c:v>2.6182759999999996E-2</c:v>
                </c:pt>
                <c:pt idx="203">
                  <c:v>2.6944999999999997E-2</c:v>
                </c:pt>
                <c:pt idx="204">
                  <c:v>2.5929289999999997E-2</c:v>
                </c:pt>
                <c:pt idx="205">
                  <c:v>2.7765509999999993E-2</c:v>
                </c:pt>
                <c:pt idx="206">
                  <c:v>3.474548999999999E-2</c:v>
                </c:pt>
                <c:pt idx="207">
                  <c:v>3.2199829999999992E-2</c:v>
                </c:pt>
                <c:pt idx="208">
                  <c:v>2.9292539999999995E-2</c:v>
                </c:pt>
                <c:pt idx="209">
                  <c:v>2.6182759999999996E-2</c:v>
                </c:pt>
                <c:pt idx="210">
                  <c:v>2.8560889999999995E-2</c:v>
                </c:pt>
                <c:pt idx="211">
                  <c:v>3.0834139999999996E-2</c:v>
                </c:pt>
                <c:pt idx="212">
                  <c:v>2.9399249999999995E-2</c:v>
                </c:pt>
                <c:pt idx="213">
                  <c:v>2.8706569999999997E-2</c:v>
                </c:pt>
                <c:pt idx="214">
                  <c:v>3.0322819999999993E-2</c:v>
                </c:pt>
                <c:pt idx="215">
                  <c:v>2.9325319999999992E-2</c:v>
                </c:pt>
                <c:pt idx="216">
                  <c:v>2.9229899999999993E-2</c:v>
                </c:pt>
                <c:pt idx="217">
                  <c:v>2.8072149999999997E-2</c:v>
                </c:pt>
                <c:pt idx="218">
                  <c:v>2.7775339999999999E-2</c:v>
                </c:pt>
                <c:pt idx="219">
                  <c:v>3.2791999999999995E-2</c:v>
                </c:pt>
                <c:pt idx="220">
                  <c:v>2.9481920000000002E-2</c:v>
                </c:pt>
                <c:pt idx="221">
                  <c:v>2.9437120000000001E-2</c:v>
                </c:pt>
                <c:pt idx="222">
                  <c:v>2.9580979999999996E-2</c:v>
                </c:pt>
                <c:pt idx="223">
                  <c:v>3.1571609999999993E-2</c:v>
                </c:pt>
                <c:pt idx="224">
                  <c:v>2.9498669999999998E-2</c:v>
                </c:pt>
                <c:pt idx="225">
                  <c:v>2.9942249999999997E-2</c:v>
                </c:pt>
                <c:pt idx="226">
                  <c:v>2.5167769999999999E-2</c:v>
                </c:pt>
                <c:pt idx="227">
                  <c:v>2.0996030000000002E-2</c:v>
                </c:pt>
                <c:pt idx="228">
                  <c:v>2.3888759999999998E-2</c:v>
                </c:pt>
                <c:pt idx="229">
                  <c:v>2.5554899999999995E-2</c:v>
                </c:pt>
                <c:pt idx="230">
                  <c:v>2.6044369999999994E-2</c:v>
                </c:pt>
                <c:pt idx="231">
                  <c:v>2.2004089999999997E-2</c:v>
                </c:pt>
                <c:pt idx="232">
                  <c:v>2.3879649999999999E-2</c:v>
                </c:pt>
                <c:pt idx="233">
                  <c:v>2.4565049999999995E-2</c:v>
                </c:pt>
                <c:pt idx="234">
                  <c:v>2.4877149999999997E-2</c:v>
                </c:pt>
                <c:pt idx="235">
                  <c:v>2.7258559999999994E-2</c:v>
                </c:pt>
                <c:pt idx="236">
                  <c:v>2.7627479999999996E-2</c:v>
                </c:pt>
                <c:pt idx="237">
                  <c:v>2.8911969999999999E-2</c:v>
                </c:pt>
                <c:pt idx="238">
                  <c:v>2.9326049999999992E-2</c:v>
                </c:pt>
                <c:pt idx="239">
                  <c:v>3.0937929999999995E-2</c:v>
                </c:pt>
                <c:pt idx="240">
                  <c:v>3.2981379999999998E-2</c:v>
                </c:pt>
                <c:pt idx="241">
                  <c:v>3.4462879999999994E-2</c:v>
                </c:pt>
                <c:pt idx="242">
                  <c:v>3.5633009999999993E-2</c:v>
                </c:pt>
                <c:pt idx="243">
                  <c:v>3.8585460000000002E-2</c:v>
                </c:pt>
                <c:pt idx="244">
                  <c:v>4.0617619999999993E-2</c:v>
                </c:pt>
                <c:pt idx="245">
                  <c:v>2.9152330000000001E-2</c:v>
                </c:pt>
                <c:pt idx="246">
                  <c:v>2.4304289999999996E-2</c:v>
                </c:pt>
                <c:pt idx="247">
                  <c:v>2.7858379999999999E-2</c:v>
                </c:pt>
                <c:pt idx="248">
                  <c:v>2.9135209999999998E-2</c:v>
                </c:pt>
                <c:pt idx="249">
                  <c:v>2.9963730000000001E-2</c:v>
                </c:pt>
                <c:pt idx="250">
                  <c:v>2.4321039999999995E-2</c:v>
                </c:pt>
                <c:pt idx="251">
                  <c:v>2.4674669999999996E-2</c:v>
                </c:pt>
                <c:pt idx="252">
                  <c:v>2.8886469999999997E-2</c:v>
                </c:pt>
                <c:pt idx="253">
                  <c:v>2.8989169999999998E-2</c:v>
                </c:pt>
                <c:pt idx="254">
                  <c:v>2.6250859999999997E-2</c:v>
                </c:pt>
                <c:pt idx="255">
                  <c:v>2.9014669999999996E-2</c:v>
                </c:pt>
                <c:pt idx="256">
                  <c:v>3.0448099999999999E-2</c:v>
                </c:pt>
                <c:pt idx="257">
                  <c:v>3.1631339999999994E-2</c:v>
                </c:pt>
                <c:pt idx="258">
                  <c:v>3.2188179999999997E-2</c:v>
                </c:pt>
                <c:pt idx="259">
                  <c:v>3.1204519999999996E-2</c:v>
                </c:pt>
                <c:pt idx="260">
                  <c:v>3.1629519999999994E-2</c:v>
                </c:pt>
                <c:pt idx="261">
                  <c:v>3.1336719999999992E-2</c:v>
                </c:pt>
                <c:pt idx="262">
                  <c:v>3.0363249999999998E-2</c:v>
                </c:pt>
                <c:pt idx="263">
                  <c:v>3.3922069999999992E-2</c:v>
                </c:pt>
                <c:pt idx="264">
                  <c:v>3.2975549999999992E-2</c:v>
                </c:pt>
                <c:pt idx="265">
                  <c:v>3.3888199999999993E-2</c:v>
                </c:pt>
                <c:pt idx="266">
                  <c:v>2.8803799999999994E-2</c:v>
                </c:pt>
                <c:pt idx="267">
                  <c:v>1.987324E-2</c:v>
                </c:pt>
                <c:pt idx="268">
                  <c:v>2.3303139999999996E-2</c:v>
                </c:pt>
                <c:pt idx="269">
                  <c:v>2.8776849999999996E-2</c:v>
                </c:pt>
                <c:pt idx="270">
                  <c:v>2.7461049999999994E-2</c:v>
                </c:pt>
                <c:pt idx="271">
                  <c:v>3.1555229999999997E-2</c:v>
                </c:pt>
                <c:pt idx="272">
                  <c:v>3.7441920000000004E-2</c:v>
                </c:pt>
                <c:pt idx="273">
                  <c:v>3.5347489999999995E-2</c:v>
                </c:pt>
                <c:pt idx="274">
                  <c:v>3.5784879999999991E-2</c:v>
                </c:pt>
                <c:pt idx="275">
                  <c:v>3.582494E-2</c:v>
                </c:pt>
                <c:pt idx="276">
                  <c:v>3.483472E-2</c:v>
                </c:pt>
                <c:pt idx="277">
                  <c:v>3.5487339999999992E-2</c:v>
                </c:pt>
                <c:pt idx="278">
                  <c:v>4.0737799999999998E-2</c:v>
                </c:pt>
                <c:pt idx="279">
                  <c:v>4.1091059999999992E-2</c:v>
                </c:pt>
                <c:pt idx="280">
                  <c:v>3.9878319999999995E-2</c:v>
                </c:pt>
                <c:pt idx="281">
                  <c:v>4.043916999999999E-2</c:v>
                </c:pt>
                <c:pt idx="282">
                  <c:v>3.9135379999999997E-2</c:v>
                </c:pt>
                <c:pt idx="283">
                  <c:v>3.9827340000000003E-2</c:v>
                </c:pt>
                <c:pt idx="284">
                  <c:v>4.1826719999999991E-2</c:v>
                </c:pt>
                <c:pt idx="285">
                  <c:v>4.3727759999999997E-2</c:v>
                </c:pt>
                <c:pt idx="286">
                  <c:v>4.4204849999999997E-2</c:v>
                </c:pt>
                <c:pt idx="287">
                  <c:v>4.5636099999999999E-2</c:v>
                </c:pt>
                <c:pt idx="288">
                  <c:v>4.899387999999999E-2</c:v>
                </c:pt>
                <c:pt idx="289">
                  <c:v>4.879722999999999E-2</c:v>
                </c:pt>
                <c:pt idx="290">
                  <c:v>4.794868E-2</c:v>
                </c:pt>
                <c:pt idx="291">
                  <c:v>4.7635469999999992E-2</c:v>
                </c:pt>
                <c:pt idx="292">
                  <c:v>5.0672779999999987E-2</c:v>
                </c:pt>
                <c:pt idx="293">
                  <c:v>4.9059439999999996E-2</c:v>
                </c:pt>
                <c:pt idx="294">
                  <c:v>4.8859139999999995E-2</c:v>
                </c:pt>
                <c:pt idx="295">
                  <c:v>3.9302909999999996E-2</c:v>
                </c:pt>
                <c:pt idx="296">
                  <c:v>3.5805999999999991E-2</c:v>
                </c:pt>
                <c:pt idx="297">
                  <c:v>3.8122950000000003E-2</c:v>
                </c:pt>
                <c:pt idx="298">
                  <c:v>3.8800339999999996E-2</c:v>
                </c:pt>
                <c:pt idx="299">
                  <c:v>3.8479849999999996E-2</c:v>
                </c:pt>
                <c:pt idx="300">
                  <c:v>3.4102340000000002E-2</c:v>
                </c:pt>
                <c:pt idx="301">
                  <c:v>3.1331980000000002E-2</c:v>
                </c:pt>
                <c:pt idx="302">
                  <c:v>3.0486699999999992E-2</c:v>
                </c:pt>
                <c:pt idx="303">
                  <c:v>2.8815089999999995E-2</c:v>
                </c:pt>
                <c:pt idx="304">
                  <c:v>2.7875859999999995E-2</c:v>
                </c:pt>
                <c:pt idx="305">
                  <c:v>2.7925019999999995E-2</c:v>
                </c:pt>
                <c:pt idx="306">
                  <c:v>3.1994429999999997E-2</c:v>
                </c:pt>
                <c:pt idx="307">
                  <c:v>3.7183349999999997E-2</c:v>
                </c:pt>
                <c:pt idx="308">
                  <c:v>3.7995489999999993E-2</c:v>
                </c:pt>
                <c:pt idx="309">
                  <c:v>3.6156349999999997E-2</c:v>
                </c:pt>
                <c:pt idx="310">
                  <c:v>3.495417E-2</c:v>
                </c:pt>
                <c:pt idx="311">
                  <c:v>3.4331049999999995E-2</c:v>
                </c:pt>
                <c:pt idx="312">
                  <c:v>3.4899539999999993E-2</c:v>
                </c:pt>
                <c:pt idx="313">
                  <c:v>3.4265489999999996E-2</c:v>
                </c:pt>
                <c:pt idx="314">
                  <c:v>3.4225799999999994E-2</c:v>
                </c:pt>
                <c:pt idx="315">
                  <c:v>3.7547529999999996E-2</c:v>
                </c:pt>
                <c:pt idx="316">
                  <c:v>3.7689569999999999E-2</c:v>
                </c:pt>
                <c:pt idx="317">
                  <c:v>3.8199429999999986E-2</c:v>
                </c:pt>
                <c:pt idx="318">
                  <c:v>3.8468929999999998E-2</c:v>
                </c:pt>
                <c:pt idx="319">
                  <c:v>4.0158749999999993E-2</c:v>
                </c:pt>
                <c:pt idx="320">
                  <c:v>4.0074979999999996E-2</c:v>
                </c:pt>
                <c:pt idx="321">
                  <c:v>4.3003039999999992E-2</c:v>
                </c:pt>
                <c:pt idx="322">
                  <c:v>4.1695609999999994E-2</c:v>
                </c:pt>
                <c:pt idx="323">
                  <c:v>4.3341729999999995E-2</c:v>
                </c:pt>
                <c:pt idx="324">
                  <c:v>4.8527729999999991E-2</c:v>
                </c:pt>
                <c:pt idx="325">
                  <c:v>4.7826669999999988E-2</c:v>
                </c:pt>
                <c:pt idx="326">
                  <c:v>4.7125609999999984E-2</c:v>
                </c:pt>
                <c:pt idx="327">
                  <c:v>4.4680104999999991E-2</c:v>
                </c:pt>
                <c:pt idx="328">
                  <c:v>4.2234599999999997E-2</c:v>
                </c:pt>
                <c:pt idx="329">
                  <c:v>4.1145689999999999E-2</c:v>
                </c:pt>
                <c:pt idx="330">
                  <c:v>4.005678E-2</c:v>
                </c:pt>
                <c:pt idx="331">
                  <c:v>3.7400955E-2</c:v>
                </c:pt>
                <c:pt idx="332">
                  <c:v>3.4745129999999992E-2</c:v>
                </c:pt>
                <c:pt idx="333">
                  <c:v>3.5689279999999997E-2</c:v>
                </c:pt>
                <c:pt idx="334">
                  <c:v>3.6633430000000002E-2</c:v>
                </c:pt>
                <c:pt idx="335">
                  <c:v>3.4377480000000002E-2</c:v>
                </c:pt>
                <c:pt idx="336">
                  <c:v>3.2121529999999995E-2</c:v>
                </c:pt>
                <c:pt idx="337">
                  <c:v>2.7367269999999992E-2</c:v>
                </c:pt>
                <c:pt idx="338">
                  <c:v>2.2613009999999992E-2</c:v>
                </c:pt>
                <c:pt idx="339">
                  <c:v>2.1398814999999995E-2</c:v>
                </c:pt>
                <c:pt idx="340">
                  <c:v>2.0184619999999997E-2</c:v>
                </c:pt>
                <c:pt idx="341">
                  <c:v>2.4191574999999996E-2</c:v>
                </c:pt>
                <c:pt idx="342">
                  <c:v>2.8198529999999996E-2</c:v>
                </c:pt>
                <c:pt idx="343">
                  <c:v>2.8250239999999996E-2</c:v>
                </c:pt>
                <c:pt idx="344">
                  <c:v>2.8301949999999996E-2</c:v>
                </c:pt>
                <c:pt idx="345">
                  <c:v>2.8388809999999997E-2</c:v>
                </c:pt>
                <c:pt idx="346">
                  <c:v>2.8475669999999998E-2</c:v>
                </c:pt>
                <c:pt idx="347">
                  <c:v>3.1431034999999996E-2</c:v>
                </c:pt>
                <c:pt idx="348">
                  <c:v>3.4386399999999998E-2</c:v>
                </c:pt>
                <c:pt idx="349">
                  <c:v>3.4869859999999996E-2</c:v>
                </c:pt>
                <c:pt idx="350">
                  <c:v>3.5353319999999994E-2</c:v>
                </c:pt>
                <c:pt idx="351">
                  <c:v>3.6193674999999995E-2</c:v>
                </c:pt>
                <c:pt idx="352">
                  <c:v>3.7034029999999996E-2</c:v>
                </c:pt>
                <c:pt idx="353">
                  <c:v>3.749472999999999E-2</c:v>
                </c:pt>
                <c:pt idx="354">
                  <c:v>3.7955429999999991E-2</c:v>
                </c:pt>
                <c:pt idx="355">
                  <c:v>3.8740244999999993E-2</c:v>
                </c:pt>
                <c:pt idx="356">
                  <c:v>3.9525059999999994E-2</c:v>
                </c:pt>
                <c:pt idx="357">
                  <c:v>3.8782124999999994E-2</c:v>
                </c:pt>
                <c:pt idx="358">
                  <c:v>3.8039189999999994E-2</c:v>
                </c:pt>
                <c:pt idx="359">
                  <c:v>3.9676204999999992E-2</c:v>
                </c:pt>
                <c:pt idx="360">
                  <c:v>4.1313219999999991E-2</c:v>
                </c:pt>
                <c:pt idx="361">
                  <c:v>4.0226124999999988E-2</c:v>
                </c:pt>
                <c:pt idx="362">
                  <c:v>3.9139029999999991E-2</c:v>
                </c:pt>
                <c:pt idx="363">
                  <c:v>3.8516269999999991E-2</c:v>
                </c:pt>
                <c:pt idx="364">
                  <c:v>3.7893509999999998E-2</c:v>
                </c:pt>
                <c:pt idx="365">
                  <c:v>3.339491E-2</c:v>
                </c:pt>
                <c:pt idx="366">
                  <c:v>2.8896309999999998E-2</c:v>
                </c:pt>
                <c:pt idx="367">
                  <c:v>2.6895654999999997E-2</c:v>
                </c:pt>
                <c:pt idx="368">
                  <c:v>2.4894999999999997E-2</c:v>
                </c:pt>
                <c:pt idx="369">
                  <c:v>2.4534819999999999E-2</c:v>
                </c:pt>
                <c:pt idx="370">
                  <c:v>2.4174639999999997E-2</c:v>
                </c:pt>
                <c:pt idx="371">
                  <c:v>2.3973429999999997E-2</c:v>
                </c:pt>
                <c:pt idx="372">
                  <c:v>2.3772219999999997E-2</c:v>
                </c:pt>
                <c:pt idx="373">
                  <c:v>2.4401349999999995E-2</c:v>
                </c:pt>
                <c:pt idx="374">
                  <c:v>2.5030479999999997E-2</c:v>
                </c:pt>
                <c:pt idx="375">
                  <c:v>2.6288374999999996E-2</c:v>
                </c:pt>
                <c:pt idx="376">
                  <c:v>2.7546269999999998E-2</c:v>
                </c:pt>
                <c:pt idx="377">
                  <c:v>2.9509774999999999E-2</c:v>
                </c:pt>
                <c:pt idx="378">
                  <c:v>3.1473279999999999E-2</c:v>
                </c:pt>
                <c:pt idx="379">
                  <c:v>3.3450444999999995E-2</c:v>
                </c:pt>
                <c:pt idx="380">
                  <c:v>3.5427609999999998E-2</c:v>
                </c:pt>
                <c:pt idx="381">
                  <c:v>3.9983754999999996E-2</c:v>
                </c:pt>
                <c:pt idx="382">
                  <c:v>4.4539899999999993E-2</c:v>
                </c:pt>
                <c:pt idx="383">
                  <c:v>4.5876459999999994E-2</c:v>
                </c:pt>
                <c:pt idx="384">
                  <c:v>4.7213019999999994E-2</c:v>
                </c:pt>
                <c:pt idx="385">
                  <c:v>4.6491929999999994E-2</c:v>
                </c:pt>
                <c:pt idx="386">
                  <c:v>4.5770839999999993E-2</c:v>
                </c:pt>
                <c:pt idx="387">
                  <c:v>4.5337459999999996E-2</c:v>
                </c:pt>
                <c:pt idx="388">
                  <c:v>4.4904079999999992E-2</c:v>
                </c:pt>
                <c:pt idx="389">
                  <c:v>4.8070674999999993E-2</c:v>
                </c:pt>
                <c:pt idx="390">
                  <c:v>5.1237269999999994E-2</c:v>
                </c:pt>
                <c:pt idx="391">
                  <c:v>5.2876104999999993E-2</c:v>
                </c:pt>
                <c:pt idx="392">
                  <c:v>5.4514939999999998E-2</c:v>
                </c:pt>
                <c:pt idx="393">
                  <c:v>5.5858784999999994E-2</c:v>
                </c:pt>
                <c:pt idx="394">
                  <c:v>5.7202629999999997E-2</c:v>
                </c:pt>
                <c:pt idx="395">
                  <c:v>5.9608074999999996E-2</c:v>
                </c:pt>
                <c:pt idx="396">
                  <c:v>6.2013520000000003E-2</c:v>
                </c:pt>
                <c:pt idx="397">
                  <c:v>6.2295764999999996E-2</c:v>
                </c:pt>
                <c:pt idx="398">
                  <c:v>6.2578009999999989E-2</c:v>
                </c:pt>
                <c:pt idx="399">
                  <c:v>6.3519429999999988E-2</c:v>
                </c:pt>
                <c:pt idx="400">
                  <c:v>6.446085E-2</c:v>
                </c:pt>
                <c:pt idx="401">
                  <c:v>6.8064464999999991E-2</c:v>
                </c:pt>
                <c:pt idx="402">
                  <c:v>7.1668079999999981E-2</c:v>
                </c:pt>
                <c:pt idx="403">
                  <c:v>7.312664499999999E-2</c:v>
                </c:pt>
                <c:pt idx="404">
                  <c:v>7.4585209999999999E-2</c:v>
                </c:pt>
                <c:pt idx="405">
                  <c:v>7.1819219999999989E-2</c:v>
                </c:pt>
                <c:pt idx="406">
                  <c:v>6.9053229999999993E-2</c:v>
                </c:pt>
                <c:pt idx="407">
                  <c:v>6.7306959999999999E-2</c:v>
                </c:pt>
                <c:pt idx="408">
                  <c:v>6.5560689999999991E-2</c:v>
                </c:pt>
                <c:pt idx="409">
                  <c:v>6.3147959999999989E-2</c:v>
                </c:pt>
                <c:pt idx="410">
                  <c:v>6.0735229999999994E-2</c:v>
                </c:pt>
                <c:pt idx="411">
                  <c:v>5.7406574999999994E-2</c:v>
                </c:pt>
                <c:pt idx="412">
                  <c:v>5.4077919999999995E-2</c:v>
                </c:pt>
                <c:pt idx="413">
                  <c:v>5.2158659999999996E-2</c:v>
                </c:pt>
                <c:pt idx="414">
                  <c:v>5.023939999999999E-2</c:v>
                </c:pt>
                <c:pt idx="415">
                  <c:v>4.8762629999999994E-2</c:v>
                </c:pt>
                <c:pt idx="416">
                  <c:v>4.7285859999999999E-2</c:v>
                </c:pt>
                <c:pt idx="417">
                  <c:v>4.5648844999999993E-2</c:v>
                </c:pt>
                <c:pt idx="418">
                  <c:v>4.4011829999999995E-2</c:v>
                </c:pt>
                <c:pt idx="419">
                  <c:v>4.2600609999999997E-2</c:v>
                </c:pt>
                <c:pt idx="420">
                  <c:v>4.1189389999999992E-2</c:v>
                </c:pt>
                <c:pt idx="421">
                  <c:v>3.9945694999999989E-2</c:v>
                </c:pt>
                <c:pt idx="422">
                  <c:v>3.8701999999999993E-2</c:v>
                </c:pt>
                <c:pt idx="423">
                  <c:v>3.8651014999999997E-2</c:v>
                </c:pt>
                <c:pt idx="424">
                  <c:v>3.8600029999999994E-2</c:v>
                </c:pt>
                <c:pt idx="425">
                  <c:v>3.9082574999999994E-2</c:v>
                </c:pt>
                <c:pt idx="426">
                  <c:v>3.9565119999999995E-2</c:v>
                </c:pt>
                <c:pt idx="427">
                  <c:v>3.8516269999999991E-2</c:v>
                </c:pt>
                <c:pt idx="428">
                  <c:v>3.7467419999999994E-2</c:v>
                </c:pt>
                <c:pt idx="429">
                  <c:v>3.7875304999999998E-2</c:v>
                </c:pt>
                <c:pt idx="430">
                  <c:v>3.8283190000000002E-2</c:v>
                </c:pt>
                <c:pt idx="431">
                  <c:v>3.891141E-2</c:v>
                </c:pt>
                <c:pt idx="432">
                  <c:v>3.9539629999999999E-2</c:v>
                </c:pt>
                <c:pt idx="433">
                  <c:v>3.8601849999999993E-2</c:v>
                </c:pt>
                <c:pt idx="434">
                  <c:v>3.7664069999999994E-2</c:v>
                </c:pt>
                <c:pt idx="435">
                  <c:v>3.8734779999999996E-2</c:v>
                </c:pt>
                <c:pt idx="436">
                  <c:v>3.9805489999999999E-2</c:v>
                </c:pt>
                <c:pt idx="437">
                  <c:v>3.9155414999999999E-2</c:v>
                </c:pt>
                <c:pt idx="438">
                  <c:v>3.8505340000000006E-2</c:v>
                </c:pt>
                <c:pt idx="439">
                  <c:v>4.0925354999999997E-2</c:v>
                </c:pt>
                <c:pt idx="440">
                  <c:v>4.3345369999999994E-2</c:v>
                </c:pt>
                <c:pt idx="441">
                  <c:v>4.6442769999999994E-2</c:v>
                </c:pt>
                <c:pt idx="442">
                  <c:v>4.9540169999999988E-2</c:v>
                </c:pt>
                <c:pt idx="443">
                  <c:v>5.2881569999999996E-2</c:v>
                </c:pt>
                <c:pt idx="444">
                  <c:v>5.6222970000000004E-2</c:v>
                </c:pt>
                <c:pt idx="445">
                  <c:v>5.6931309999999999E-2</c:v>
                </c:pt>
                <c:pt idx="446">
                  <c:v>5.7639650000000001E-2</c:v>
                </c:pt>
                <c:pt idx="447">
                  <c:v>6.0802604999999996E-2</c:v>
                </c:pt>
                <c:pt idx="448">
                  <c:v>6.3965559999999991E-2</c:v>
                </c:pt>
                <c:pt idx="449">
                  <c:v>6.5595290000000001E-2</c:v>
                </c:pt>
                <c:pt idx="450">
                  <c:v>6.7225019999999996E-2</c:v>
                </c:pt>
                <c:pt idx="451">
                  <c:v>7.065747E-2</c:v>
                </c:pt>
                <c:pt idx="452">
                  <c:v>7.408991999999999E-2</c:v>
                </c:pt>
                <c:pt idx="453">
                  <c:v>7.3337879999999994E-2</c:v>
                </c:pt>
                <c:pt idx="454">
                  <c:v>7.2585839999999985E-2</c:v>
                </c:pt>
                <c:pt idx="455">
                  <c:v>6.8811054999999982E-2</c:v>
                </c:pt>
                <c:pt idx="456">
                  <c:v>6.5036269999999993E-2</c:v>
                </c:pt>
                <c:pt idx="457">
                  <c:v>6.0077879999999993E-2</c:v>
                </c:pt>
                <c:pt idx="458">
                  <c:v>5.5119489999999993E-2</c:v>
                </c:pt>
                <c:pt idx="459">
                  <c:v>5.2562904999999993E-2</c:v>
                </c:pt>
                <c:pt idx="460">
                  <c:v>5.0006319999999993E-2</c:v>
                </c:pt>
                <c:pt idx="461">
                  <c:v>4.9239714999999996E-2</c:v>
                </c:pt>
                <c:pt idx="462">
                  <c:v>4.847311E-2</c:v>
                </c:pt>
                <c:pt idx="463">
                  <c:v>4.6078584999999998E-2</c:v>
                </c:pt>
                <c:pt idx="464">
                  <c:v>4.3684059999999997E-2</c:v>
                </c:pt>
                <c:pt idx="465">
                  <c:v>4.5852789999999991E-2</c:v>
                </c:pt>
                <c:pt idx="466">
                  <c:v>4.8021519999999991E-2</c:v>
                </c:pt>
                <c:pt idx="467">
                  <c:v>5.0028174999999994E-2</c:v>
                </c:pt>
                <c:pt idx="468">
                  <c:v>5.2034829999999997E-2</c:v>
                </c:pt>
                <c:pt idx="469">
                  <c:v>5.3560769999999994E-2</c:v>
                </c:pt>
                <c:pt idx="470">
                  <c:v>5.508670999999999E-2</c:v>
                </c:pt>
                <c:pt idx="471">
                  <c:v>5.808213999999999E-2</c:v>
                </c:pt>
                <c:pt idx="472">
                  <c:v>6.1077569999999998E-2</c:v>
                </c:pt>
                <c:pt idx="473">
                  <c:v>6.4029289999999989E-2</c:v>
                </c:pt>
                <c:pt idx="474">
                  <c:v>6.698100999999998E-2</c:v>
                </c:pt>
                <c:pt idx="475">
                  <c:v>7.0604659999999986E-2</c:v>
                </c:pt>
                <c:pt idx="476">
                  <c:v>7.4228309999999992E-2</c:v>
                </c:pt>
                <c:pt idx="477">
                  <c:v>7.8248914999999988E-2</c:v>
                </c:pt>
                <c:pt idx="478">
                  <c:v>8.2269519999999985E-2</c:v>
                </c:pt>
                <c:pt idx="479">
                  <c:v>8.5596359999999996E-2</c:v>
                </c:pt>
                <c:pt idx="480">
                  <c:v>8.8923200000000008E-2</c:v>
                </c:pt>
                <c:pt idx="481">
                  <c:v>9.2330154999999997E-2</c:v>
                </c:pt>
                <c:pt idx="482">
                  <c:v>9.5737109999999986E-2</c:v>
                </c:pt>
                <c:pt idx="483">
                  <c:v>9.7425114999999979E-2</c:v>
                </c:pt>
                <c:pt idx="484">
                  <c:v>9.9113119999999985E-2</c:v>
                </c:pt>
                <c:pt idx="485">
                  <c:v>0.10165510999999999</c:v>
                </c:pt>
                <c:pt idx="486">
                  <c:v>0.1041971</c:v>
                </c:pt>
                <c:pt idx="487">
                  <c:v>0.10663899999999998</c:v>
                </c:pt>
                <c:pt idx="488">
                  <c:v>0.10908089999999998</c:v>
                </c:pt>
                <c:pt idx="489">
                  <c:v>0.10938314999999998</c:v>
                </c:pt>
                <c:pt idx="490">
                  <c:v>0.10968539999999999</c:v>
                </c:pt>
                <c:pt idx="491">
                  <c:v>0.11041194999999998</c:v>
                </c:pt>
                <c:pt idx="492">
                  <c:v>0.11113849999999997</c:v>
                </c:pt>
                <c:pt idx="493">
                  <c:v>0.11172484999999997</c:v>
                </c:pt>
                <c:pt idx="494">
                  <c:v>0.11231119999999997</c:v>
                </c:pt>
                <c:pt idx="495">
                  <c:v>0.11382439999999998</c:v>
                </c:pt>
                <c:pt idx="496">
                  <c:v>0.11533759999999998</c:v>
                </c:pt>
                <c:pt idx="497">
                  <c:v>0.11628084999999999</c:v>
                </c:pt>
                <c:pt idx="498">
                  <c:v>0.11722410000000001</c:v>
                </c:pt>
                <c:pt idx="499">
                  <c:v>0.1170966</c:v>
                </c:pt>
                <c:pt idx="500">
                  <c:v>0.11696909999999998</c:v>
                </c:pt>
                <c:pt idx="501">
                  <c:v>0.11798334999999999</c:v>
                </c:pt>
                <c:pt idx="502">
                  <c:v>0.1189976</c:v>
                </c:pt>
                <c:pt idx="503">
                  <c:v>0.12057635</c:v>
                </c:pt>
                <c:pt idx="504">
                  <c:v>0.12215509999999999</c:v>
                </c:pt>
                <c:pt idx="505">
                  <c:v>0.12188379999999999</c:v>
                </c:pt>
                <c:pt idx="506">
                  <c:v>0.12161249999999998</c:v>
                </c:pt>
                <c:pt idx="507">
                  <c:v>0.11517369999999999</c:v>
                </c:pt>
                <c:pt idx="508">
                  <c:v>0.10873489999999998</c:v>
                </c:pt>
                <c:pt idx="509">
                  <c:v>0.10370912999999998</c:v>
                </c:pt>
                <c:pt idx="510">
                  <c:v>9.8683359999999998E-2</c:v>
                </c:pt>
                <c:pt idx="511">
                  <c:v>0.10252367999999999</c:v>
                </c:pt>
                <c:pt idx="512">
                  <c:v>0.10636399999999999</c:v>
                </c:pt>
                <c:pt idx="513">
                  <c:v>9.7037229999999988E-2</c:v>
                </c:pt>
                <c:pt idx="514">
                  <c:v>8.771045999999999E-2</c:v>
                </c:pt>
                <c:pt idx="515">
                  <c:v>8.3642504999999978E-2</c:v>
                </c:pt>
                <c:pt idx="516">
                  <c:v>7.957454999999998E-2</c:v>
                </c:pt>
                <c:pt idx="517">
                  <c:v>7.3804029999999993E-2</c:v>
                </c:pt>
                <c:pt idx="518">
                  <c:v>6.8033509999999991E-2</c:v>
                </c:pt>
                <c:pt idx="519">
                  <c:v>7.1646229999999991E-2</c:v>
                </c:pt>
                <c:pt idx="520">
                  <c:v>7.5258949999999991E-2</c:v>
                </c:pt>
                <c:pt idx="521">
                  <c:v>7.9827659999999995E-2</c:v>
                </c:pt>
                <c:pt idx="522">
                  <c:v>8.4396369999999984E-2</c:v>
                </c:pt>
                <c:pt idx="523">
                  <c:v>8.4538399999999986E-2</c:v>
                </c:pt>
                <c:pt idx="524">
                  <c:v>8.4680429999999987E-2</c:v>
                </c:pt>
                <c:pt idx="525">
                  <c:v>8.3793639999999989E-2</c:v>
                </c:pt>
                <c:pt idx="526">
                  <c:v>8.290684999999999E-2</c:v>
                </c:pt>
                <c:pt idx="527">
                  <c:v>8.4773299999999982E-2</c:v>
                </c:pt>
                <c:pt idx="528">
                  <c:v>8.6639749999999974E-2</c:v>
                </c:pt>
                <c:pt idx="529">
                  <c:v>8.7353554999999986E-2</c:v>
                </c:pt>
                <c:pt idx="530">
                  <c:v>8.8067359999999997E-2</c:v>
                </c:pt>
                <c:pt idx="531">
                  <c:v>8.8968720000000001E-2</c:v>
                </c:pt>
                <c:pt idx="532">
                  <c:v>8.9870079999999991E-2</c:v>
                </c:pt>
                <c:pt idx="533">
                  <c:v>9.0044889999999989E-2</c:v>
                </c:pt>
                <c:pt idx="534">
                  <c:v>9.0219699999999972E-2</c:v>
                </c:pt>
                <c:pt idx="535">
                  <c:v>9.2133494999999982E-2</c:v>
                </c:pt>
                <c:pt idx="536">
                  <c:v>9.4047289999999992E-2</c:v>
                </c:pt>
                <c:pt idx="537">
                  <c:v>9.6867905000000004E-2</c:v>
                </c:pt>
                <c:pt idx="538">
                  <c:v>9.9688520000000003E-2</c:v>
                </c:pt>
                <c:pt idx="539">
                  <c:v>0.10025845999999999</c:v>
                </c:pt>
                <c:pt idx="540">
                  <c:v>0.10082839999999998</c:v>
                </c:pt>
                <c:pt idx="541">
                  <c:v>0.10001081499999998</c:v>
                </c:pt>
                <c:pt idx="542">
                  <c:v>9.9193229999999979E-2</c:v>
                </c:pt>
                <c:pt idx="543">
                  <c:v>0.10106151499999999</c:v>
                </c:pt>
                <c:pt idx="544">
                  <c:v>0.10292979999999999</c:v>
                </c:pt>
                <c:pt idx="545">
                  <c:v>0.10453949999999998</c:v>
                </c:pt>
                <c:pt idx="546">
                  <c:v>0.10614919999999999</c:v>
                </c:pt>
                <c:pt idx="547">
                  <c:v>0.10827964999999999</c:v>
                </c:pt>
                <c:pt idx="548">
                  <c:v>0.1104101</c:v>
                </c:pt>
                <c:pt idx="549">
                  <c:v>0.11092365</c:v>
                </c:pt>
                <c:pt idx="550">
                  <c:v>0.1114372</c:v>
                </c:pt>
                <c:pt idx="551">
                  <c:v>0.1129868</c:v>
                </c:pt>
                <c:pt idx="552">
                  <c:v>0.11453639999999998</c:v>
                </c:pt>
                <c:pt idx="553">
                  <c:v>0.11905044999999997</c:v>
                </c:pt>
                <c:pt idx="554">
                  <c:v>0.12356449999999998</c:v>
                </c:pt>
                <c:pt idx="555">
                  <c:v>0.12353174999999997</c:v>
                </c:pt>
                <c:pt idx="556">
                  <c:v>0.12349899999999997</c:v>
                </c:pt>
                <c:pt idx="557">
                  <c:v>0.12497209999999997</c:v>
                </c:pt>
                <c:pt idx="558">
                  <c:v>0.12644519999999998</c:v>
                </c:pt>
                <c:pt idx="559">
                  <c:v>0.1265927</c:v>
                </c:pt>
                <c:pt idx="560">
                  <c:v>0.1267402</c:v>
                </c:pt>
                <c:pt idx="561">
                  <c:v>0.12711894999999998</c:v>
                </c:pt>
                <c:pt idx="562">
                  <c:v>0.12749769999999996</c:v>
                </c:pt>
                <c:pt idx="563">
                  <c:v>0.12695144999999997</c:v>
                </c:pt>
                <c:pt idx="564">
                  <c:v>0.1264052</c:v>
                </c:pt>
                <c:pt idx="565">
                  <c:v>0.12225529999999998</c:v>
                </c:pt>
                <c:pt idx="566">
                  <c:v>0.11810539999999999</c:v>
                </c:pt>
                <c:pt idx="567">
                  <c:v>0.11422499999999999</c:v>
                </c:pt>
                <c:pt idx="568">
                  <c:v>0.11034459999999999</c:v>
                </c:pt>
                <c:pt idx="569">
                  <c:v>0.11500619999999999</c:v>
                </c:pt>
                <c:pt idx="570">
                  <c:v>0.11966779999999999</c:v>
                </c:pt>
                <c:pt idx="571">
                  <c:v>0.12221344999999997</c:v>
                </c:pt>
                <c:pt idx="572">
                  <c:v>0.12475909999999997</c:v>
                </c:pt>
                <c:pt idx="573">
                  <c:v>0.12328774999999997</c:v>
                </c:pt>
                <c:pt idx="574">
                  <c:v>0.12181639999999998</c:v>
                </c:pt>
                <c:pt idx="575">
                  <c:v>0.12504309999999996</c:v>
                </c:pt>
                <c:pt idx="576">
                  <c:v>0.12826979999999996</c:v>
                </c:pt>
                <c:pt idx="577">
                  <c:v>0.12054179999999998</c:v>
                </c:pt>
                <c:pt idx="578">
                  <c:v>0.11281379999999999</c:v>
                </c:pt>
                <c:pt idx="579">
                  <c:v>0.11674699999999999</c:v>
                </c:pt>
                <c:pt idx="580">
                  <c:v>0.12068019999999999</c:v>
                </c:pt>
                <c:pt idx="581">
                  <c:v>0.12119184999999999</c:v>
                </c:pt>
                <c:pt idx="582">
                  <c:v>0.12170349999999998</c:v>
                </c:pt>
                <c:pt idx="583">
                  <c:v>0.12148134999999997</c:v>
                </c:pt>
                <c:pt idx="584">
                  <c:v>0.12125919999999997</c:v>
                </c:pt>
                <c:pt idx="585">
                  <c:v>0.12075299999999997</c:v>
                </c:pt>
                <c:pt idx="586">
                  <c:v>0.12024679999999999</c:v>
                </c:pt>
                <c:pt idx="587">
                  <c:v>0.11967504999999998</c:v>
                </c:pt>
                <c:pt idx="588">
                  <c:v>0.11910329999999998</c:v>
                </c:pt>
                <c:pt idx="589">
                  <c:v>0.11713849999999998</c:v>
                </c:pt>
                <c:pt idx="590">
                  <c:v>0.11517369999999999</c:v>
                </c:pt>
                <c:pt idx="591">
                  <c:v>0.11404109999999998</c:v>
                </c:pt>
                <c:pt idx="592">
                  <c:v>0.11290849999999998</c:v>
                </c:pt>
                <c:pt idx="593">
                  <c:v>0.11076159999999997</c:v>
                </c:pt>
                <c:pt idx="594">
                  <c:v>0.10861469999999997</c:v>
                </c:pt>
                <c:pt idx="595">
                  <c:v>0.10443204999999997</c:v>
                </c:pt>
                <c:pt idx="596">
                  <c:v>0.10024939999999997</c:v>
                </c:pt>
                <c:pt idx="597">
                  <c:v>0.10152949999999998</c:v>
                </c:pt>
                <c:pt idx="598">
                  <c:v>0.10280959999999999</c:v>
                </c:pt>
                <c:pt idx="599">
                  <c:v>0.10202839999999999</c:v>
                </c:pt>
                <c:pt idx="600">
                  <c:v>0.10124719999999998</c:v>
                </c:pt>
                <c:pt idx="601">
                  <c:v>0.10166419999999998</c:v>
                </c:pt>
                <c:pt idx="602">
                  <c:v>0.10208119999999998</c:v>
                </c:pt>
                <c:pt idx="603">
                  <c:v>0.1025219</c:v>
                </c:pt>
                <c:pt idx="604">
                  <c:v>0.1029626</c:v>
                </c:pt>
                <c:pt idx="605">
                  <c:v>0.10345604999999999</c:v>
                </c:pt>
                <c:pt idx="606">
                  <c:v>0.10394949999999999</c:v>
                </c:pt>
                <c:pt idx="607">
                  <c:v>0.10908814999999999</c:v>
                </c:pt>
                <c:pt idx="608">
                  <c:v>0.11422679999999999</c:v>
                </c:pt>
                <c:pt idx="609">
                  <c:v>0.11372784999999999</c:v>
                </c:pt>
                <c:pt idx="610">
                  <c:v>0.11322889999999998</c:v>
                </c:pt>
                <c:pt idx="611">
                  <c:v>0.10873304999999997</c:v>
                </c:pt>
                <c:pt idx="612">
                  <c:v>0.10423719999999997</c:v>
                </c:pt>
                <c:pt idx="613">
                  <c:v>0.10453764999999998</c:v>
                </c:pt>
                <c:pt idx="614">
                  <c:v>0.10483809999999998</c:v>
                </c:pt>
                <c:pt idx="615">
                  <c:v>0.10574855</c:v>
                </c:pt>
                <c:pt idx="616">
                  <c:v>0.106659</c:v>
                </c:pt>
                <c:pt idx="617">
                  <c:v>0.10644414999999999</c:v>
                </c:pt>
                <c:pt idx="618">
                  <c:v>0.10622929999999997</c:v>
                </c:pt>
                <c:pt idx="619">
                  <c:v>0.10562109999999998</c:v>
                </c:pt>
                <c:pt idx="620">
                  <c:v>0.10501289999999999</c:v>
                </c:pt>
                <c:pt idx="621">
                  <c:v>0.10760409999999999</c:v>
                </c:pt>
                <c:pt idx="622">
                  <c:v>0.1101953</c:v>
                </c:pt>
                <c:pt idx="623">
                  <c:v>0.11121499999999999</c:v>
                </c:pt>
                <c:pt idx="624">
                  <c:v>0.11223469999999999</c:v>
                </c:pt>
                <c:pt idx="625">
                  <c:v>0.11547779999999999</c:v>
                </c:pt>
                <c:pt idx="626">
                  <c:v>0.11872089999999998</c:v>
                </c:pt>
                <c:pt idx="627">
                  <c:v>0.11507719999999999</c:v>
                </c:pt>
                <c:pt idx="628">
                  <c:v>0.11143349999999999</c:v>
                </c:pt>
                <c:pt idx="629">
                  <c:v>0.11339464999999999</c:v>
                </c:pt>
                <c:pt idx="630">
                  <c:v>0.11535579999999999</c:v>
                </c:pt>
                <c:pt idx="631">
                  <c:v>0.11250604999999998</c:v>
                </c:pt>
                <c:pt idx="632">
                  <c:v>0.10965629999999997</c:v>
                </c:pt>
                <c:pt idx="633">
                  <c:v>0.11012974999999997</c:v>
                </c:pt>
                <c:pt idx="634">
                  <c:v>0.11060319999999998</c:v>
                </c:pt>
                <c:pt idx="635">
                  <c:v>0.10951244999999998</c:v>
                </c:pt>
                <c:pt idx="636">
                  <c:v>0.1084217</c:v>
                </c:pt>
                <c:pt idx="637">
                  <c:v>0.10712340000000001</c:v>
                </c:pt>
                <c:pt idx="638">
                  <c:v>0.10582510000000001</c:v>
                </c:pt>
                <c:pt idx="639">
                  <c:v>0.10554464999999999</c:v>
                </c:pt>
                <c:pt idx="640">
                  <c:v>0.10526419999999997</c:v>
                </c:pt>
                <c:pt idx="641">
                  <c:v>0.10443749999999997</c:v>
                </c:pt>
                <c:pt idx="642">
                  <c:v>0.10361079999999998</c:v>
                </c:pt>
                <c:pt idx="643">
                  <c:v>0.10415709999999997</c:v>
                </c:pt>
                <c:pt idx="644">
                  <c:v>0.10470339999999997</c:v>
                </c:pt>
                <c:pt idx="645">
                  <c:v>0.10545359999999998</c:v>
                </c:pt>
                <c:pt idx="646">
                  <c:v>0.10620379999999999</c:v>
                </c:pt>
                <c:pt idx="647">
                  <c:v>0.10626754999999999</c:v>
                </c:pt>
                <c:pt idx="648">
                  <c:v>0.10633129999999999</c:v>
                </c:pt>
                <c:pt idx="649">
                  <c:v>0.10686664999999998</c:v>
                </c:pt>
                <c:pt idx="650">
                  <c:v>0.10740199999999997</c:v>
                </c:pt>
                <c:pt idx="651">
                  <c:v>0.10963624999999999</c:v>
                </c:pt>
                <c:pt idx="652">
                  <c:v>0.1118705</c:v>
                </c:pt>
                <c:pt idx="653">
                  <c:v>0.11382799999999998</c:v>
                </c:pt>
                <c:pt idx="654">
                  <c:v>0.11578549999999999</c:v>
                </c:pt>
                <c:pt idx="655">
                  <c:v>0.11204714999999998</c:v>
                </c:pt>
                <c:pt idx="656">
                  <c:v>0.10830879999999998</c:v>
                </c:pt>
                <c:pt idx="657">
                  <c:v>0.10924109999999998</c:v>
                </c:pt>
                <c:pt idx="658">
                  <c:v>0.11017339999999998</c:v>
                </c:pt>
                <c:pt idx="659">
                  <c:v>0.11070514999999997</c:v>
                </c:pt>
                <c:pt idx="660">
                  <c:v>0.11123689999999999</c:v>
                </c:pt>
                <c:pt idx="661">
                  <c:v>0.11404839999999998</c:v>
                </c:pt>
                <c:pt idx="662">
                  <c:v>0.11685989999999997</c:v>
                </c:pt>
                <c:pt idx="663">
                  <c:v>0.11704744999999998</c:v>
                </c:pt>
                <c:pt idx="664">
                  <c:v>0.11723499999999999</c:v>
                </c:pt>
                <c:pt idx="665">
                  <c:v>0.11566169999999998</c:v>
                </c:pt>
                <c:pt idx="666">
                  <c:v>0.11408839999999998</c:v>
                </c:pt>
                <c:pt idx="667">
                  <c:v>0.11329994999999998</c:v>
                </c:pt>
                <c:pt idx="668">
                  <c:v>0.11251149999999997</c:v>
                </c:pt>
                <c:pt idx="669">
                  <c:v>0.11450174999999999</c:v>
                </c:pt>
                <c:pt idx="670">
                  <c:v>0.116492</c:v>
                </c:pt>
                <c:pt idx="671">
                  <c:v>0.11408474999999998</c:v>
                </c:pt>
                <c:pt idx="672">
                  <c:v>0.11167749999999999</c:v>
                </c:pt>
                <c:pt idx="673">
                  <c:v>0.10997859999999998</c:v>
                </c:pt>
                <c:pt idx="674">
                  <c:v>0.10827969999999999</c:v>
                </c:pt>
                <c:pt idx="675">
                  <c:v>0.1074821</c:v>
                </c:pt>
                <c:pt idx="676">
                  <c:v>0.10668449999999999</c:v>
                </c:pt>
                <c:pt idx="677">
                  <c:v>0.10366724999999999</c:v>
                </c:pt>
                <c:pt idx="678">
                  <c:v>0.10064999999999998</c:v>
                </c:pt>
                <c:pt idx="679">
                  <c:v>9.8217229999999989E-2</c:v>
                </c:pt>
                <c:pt idx="680">
                  <c:v>9.5784459999999988E-2</c:v>
                </c:pt>
                <c:pt idx="681">
                  <c:v>9.0206954999999991E-2</c:v>
                </c:pt>
                <c:pt idx="682">
                  <c:v>8.4629449999999995E-2</c:v>
                </c:pt>
                <c:pt idx="683">
                  <c:v>9.0055814999999997E-2</c:v>
                </c:pt>
                <c:pt idx="684">
                  <c:v>9.548218E-2</c:v>
                </c:pt>
                <c:pt idx="685">
                  <c:v>9.3985379999999993E-2</c:v>
                </c:pt>
                <c:pt idx="686">
                  <c:v>9.2488579999999987E-2</c:v>
                </c:pt>
                <c:pt idx="687">
                  <c:v>9.387247999999998E-2</c:v>
                </c:pt>
                <c:pt idx="688">
                  <c:v>9.5256379999999988E-2</c:v>
                </c:pt>
                <c:pt idx="689">
                  <c:v>0.10024754</c:v>
                </c:pt>
                <c:pt idx="690">
                  <c:v>0.1052387</c:v>
                </c:pt>
                <c:pt idx="691">
                  <c:v>9.8801725000000007E-2</c:v>
                </c:pt>
                <c:pt idx="692">
                  <c:v>9.2364749999999995E-2</c:v>
                </c:pt>
                <c:pt idx="693">
                  <c:v>9.0221519999999999E-2</c:v>
                </c:pt>
                <c:pt idx="694">
                  <c:v>8.807828999999999E-2</c:v>
                </c:pt>
                <c:pt idx="695">
                  <c:v>9.5336494999999993E-2</c:v>
                </c:pt>
                <c:pt idx="696">
                  <c:v>0.1025947</c:v>
                </c:pt>
                <c:pt idx="697">
                  <c:v>0.10302624999999999</c:v>
                </c:pt>
                <c:pt idx="698">
                  <c:v>0.10345779999999999</c:v>
                </c:pt>
                <c:pt idx="699">
                  <c:v>0.10069365499999999</c:v>
                </c:pt>
                <c:pt idx="700">
                  <c:v>9.7929509999999984E-2</c:v>
                </c:pt>
                <c:pt idx="701">
                  <c:v>9.9617504999999995E-2</c:v>
                </c:pt>
                <c:pt idx="702">
                  <c:v>0.10130550000000001</c:v>
                </c:pt>
                <c:pt idx="703">
                  <c:v>0.10029307</c:v>
                </c:pt>
                <c:pt idx="704">
                  <c:v>9.9280639999999989E-2</c:v>
                </c:pt>
                <c:pt idx="705">
                  <c:v>9.8512204999999992E-2</c:v>
                </c:pt>
                <c:pt idx="706">
                  <c:v>9.774376999999998E-2</c:v>
                </c:pt>
                <c:pt idx="707">
                  <c:v>9.7689144999999977E-2</c:v>
                </c:pt>
                <c:pt idx="708">
                  <c:v>9.7634519999999975E-2</c:v>
                </c:pt>
                <c:pt idx="709">
                  <c:v>9.7330424999999984E-2</c:v>
                </c:pt>
                <c:pt idx="710">
                  <c:v>9.7026329999999994E-2</c:v>
                </c:pt>
                <c:pt idx="711">
                  <c:v>9.8291875000000001E-2</c:v>
                </c:pt>
                <c:pt idx="712">
                  <c:v>9.9557419999999994E-2</c:v>
                </c:pt>
                <c:pt idx="713">
                  <c:v>9.7652729999999993E-2</c:v>
                </c:pt>
                <c:pt idx="714">
                  <c:v>9.5748039999999993E-2</c:v>
                </c:pt>
                <c:pt idx="715">
                  <c:v>9.7812969999999999E-2</c:v>
                </c:pt>
                <c:pt idx="716">
                  <c:v>9.9877899999999992E-2</c:v>
                </c:pt>
                <c:pt idx="717">
                  <c:v>0.10055529999999999</c:v>
                </c:pt>
                <c:pt idx="718">
                  <c:v>0.10123269999999998</c:v>
                </c:pt>
                <c:pt idx="719">
                  <c:v>0.10132919999999998</c:v>
                </c:pt>
                <c:pt idx="720">
                  <c:v>0.10142569999999998</c:v>
                </c:pt>
                <c:pt idx="721">
                  <c:v>0.100657265</c:v>
                </c:pt>
                <c:pt idx="722">
                  <c:v>9.9888829999999998E-2</c:v>
                </c:pt>
                <c:pt idx="723">
                  <c:v>0.101008715</c:v>
                </c:pt>
                <c:pt idx="724">
                  <c:v>0.10212859999999999</c:v>
                </c:pt>
                <c:pt idx="725">
                  <c:v>0.100560765</c:v>
                </c:pt>
                <c:pt idx="726">
                  <c:v>9.8992929999999993E-2</c:v>
                </c:pt>
                <c:pt idx="727">
                  <c:v>9.6532855000000001E-2</c:v>
                </c:pt>
                <c:pt idx="728">
                  <c:v>9.4072779999999995E-2</c:v>
                </c:pt>
                <c:pt idx="729">
                  <c:v>9.7692789999999988E-2</c:v>
                </c:pt>
                <c:pt idx="730">
                  <c:v>0.10131279999999998</c:v>
                </c:pt>
                <c:pt idx="731">
                  <c:v>0.10312824999999998</c:v>
                </c:pt>
                <c:pt idx="732">
                  <c:v>0.10494369999999997</c:v>
                </c:pt>
                <c:pt idx="733">
                  <c:v>0.10502019999999998</c:v>
                </c:pt>
                <c:pt idx="734">
                  <c:v>0.10509669999999999</c:v>
                </c:pt>
                <c:pt idx="735">
                  <c:v>0.10321564999999999</c:v>
                </c:pt>
                <c:pt idx="736">
                  <c:v>0.10133459999999998</c:v>
                </c:pt>
                <c:pt idx="737">
                  <c:v>9.9866954999999993E-2</c:v>
                </c:pt>
                <c:pt idx="738">
                  <c:v>9.8399310000000004E-2</c:v>
                </c:pt>
                <c:pt idx="739">
                  <c:v>9.4668224999999995E-2</c:v>
                </c:pt>
                <c:pt idx="740">
                  <c:v>9.0937139999999986E-2</c:v>
                </c:pt>
                <c:pt idx="741">
                  <c:v>8.9187229999999978E-2</c:v>
                </c:pt>
                <c:pt idx="742">
                  <c:v>8.7437319999999971E-2</c:v>
                </c:pt>
                <c:pt idx="743">
                  <c:v>8.9726224999999979E-2</c:v>
                </c:pt>
                <c:pt idx="744">
                  <c:v>9.2015129999999987E-2</c:v>
                </c:pt>
                <c:pt idx="745">
                  <c:v>9.2530454999999984E-2</c:v>
                </c:pt>
                <c:pt idx="746">
                  <c:v>9.3045779999999995E-2</c:v>
                </c:pt>
                <c:pt idx="747">
                  <c:v>9.2428484999999991E-2</c:v>
                </c:pt>
                <c:pt idx="748">
                  <c:v>9.1811189999999987E-2</c:v>
                </c:pt>
                <c:pt idx="749">
                  <c:v>9.2594184999999996E-2</c:v>
                </c:pt>
                <c:pt idx="750">
                  <c:v>9.337717999999999E-2</c:v>
                </c:pt>
                <c:pt idx="751">
                  <c:v>9.5043329999999981E-2</c:v>
                </c:pt>
                <c:pt idx="752">
                  <c:v>9.6709479999999987E-2</c:v>
                </c:pt>
                <c:pt idx="753">
                  <c:v>9.4697359999999994E-2</c:v>
                </c:pt>
                <c:pt idx="754">
                  <c:v>9.2685240000000002E-2</c:v>
                </c:pt>
                <c:pt idx="755">
                  <c:v>9.367764499999999E-2</c:v>
                </c:pt>
                <c:pt idx="756">
                  <c:v>9.4670049999999978E-2</c:v>
                </c:pt>
                <c:pt idx="757">
                  <c:v>9.7009939999999989E-2</c:v>
                </c:pt>
                <c:pt idx="758">
                  <c:v>9.9349829999999986E-2</c:v>
                </c:pt>
                <c:pt idx="759">
                  <c:v>9.9477294999999993E-2</c:v>
                </c:pt>
                <c:pt idx="760">
                  <c:v>9.9604760000000001E-2</c:v>
                </c:pt>
                <c:pt idx="761">
                  <c:v>9.6822379999999986E-2</c:v>
                </c:pt>
                <c:pt idx="762">
                  <c:v>9.4039999999999985E-2</c:v>
                </c:pt>
                <c:pt idx="763">
                  <c:v>9.330798999999998E-2</c:v>
                </c:pt>
                <c:pt idx="764">
                  <c:v>9.2575979999999988E-2</c:v>
                </c:pt>
                <c:pt idx="765">
                  <c:v>9.4482489999999975E-2</c:v>
                </c:pt>
                <c:pt idx="766">
                  <c:v>9.6388999999999975E-2</c:v>
                </c:pt>
                <c:pt idx="767">
                  <c:v>9.5833614999999983E-2</c:v>
                </c:pt>
                <c:pt idx="768">
                  <c:v>9.5278229999999978E-2</c:v>
                </c:pt>
                <c:pt idx="769">
                  <c:v>9.361936999999998E-2</c:v>
                </c:pt>
                <c:pt idx="770">
                  <c:v>9.1960509999999981E-2</c:v>
                </c:pt>
                <c:pt idx="771">
                  <c:v>9.2748969999999986E-2</c:v>
                </c:pt>
                <c:pt idx="772">
                  <c:v>9.3537429999999977E-2</c:v>
                </c:pt>
                <c:pt idx="773">
                  <c:v>9.1732889999999984E-2</c:v>
                </c:pt>
                <c:pt idx="774">
                  <c:v>8.992834999999999E-2</c:v>
                </c:pt>
                <c:pt idx="775">
                  <c:v>8.6452199999999993E-2</c:v>
                </c:pt>
                <c:pt idx="776">
                  <c:v>8.2976049999999996E-2</c:v>
                </c:pt>
                <c:pt idx="777">
                  <c:v>8.5523529999999987E-2</c:v>
                </c:pt>
                <c:pt idx="778">
                  <c:v>8.8071009999999977E-2</c:v>
                </c:pt>
                <c:pt idx="779">
                  <c:v>8.7542939999999986E-2</c:v>
                </c:pt>
                <c:pt idx="780">
                  <c:v>8.701486999999998E-2</c:v>
                </c:pt>
                <c:pt idx="781">
                  <c:v>8.7661299999999984E-2</c:v>
                </c:pt>
                <c:pt idx="782">
                  <c:v>8.8307729999999987E-2</c:v>
                </c:pt>
                <c:pt idx="783">
                  <c:v>8.8194830000000002E-2</c:v>
                </c:pt>
                <c:pt idx="784">
                  <c:v>8.8081930000000003E-2</c:v>
                </c:pt>
                <c:pt idx="785">
                  <c:v>8.8997855000000001E-2</c:v>
                </c:pt>
                <c:pt idx="786">
                  <c:v>8.9913779999999999E-2</c:v>
                </c:pt>
                <c:pt idx="787">
                  <c:v>9.021423499999999E-2</c:v>
                </c:pt>
                <c:pt idx="788">
                  <c:v>9.0514689999999981E-2</c:v>
                </c:pt>
                <c:pt idx="789">
                  <c:v>8.8961434999999978E-2</c:v>
                </c:pt>
                <c:pt idx="790">
                  <c:v>8.7408179999999988E-2</c:v>
                </c:pt>
                <c:pt idx="791">
                  <c:v>8.9052474999999992E-2</c:v>
                </c:pt>
                <c:pt idx="792">
                  <c:v>9.0696769999999996E-2</c:v>
                </c:pt>
                <c:pt idx="793">
                  <c:v>9.1068244999999992E-2</c:v>
                </c:pt>
                <c:pt idx="794">
                  <c:v>9.1439719999999988E-2</c:v>
                </c:pt>
                <c:pt idx="795">
                  <c:v>9.3810564999999985E-2</c:v>
                </c:pt>
                <c:pt idx="796">
                  <c:v>9.6181409999999995E-2</c:v>
                </c:pt>
                <c:pt idx="797">
                  <c:v>9.3404499999999988E-2</c:v>
                </c:pt>
                <c:pt idx="798">
                  <c:v>9.062758999999998E-2</c:v>
                </c:pt>
                <c:pt idx="799">
                  <c:v>8.8708324999999977E-2</c:v>
                </c:pt>
                <c:pt idx="800">
                  <c:v>8.6789059999999973E-2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AFE-4C71-A014-FF2ADB0F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528"/>
        <c:axId val="22776064"/>
      </c:scatterChart>
      <c:valAx>
        <c:axId val="22774528"/>
        <c:scaling>
          <c:orientation val="minMax"/>
          <c:max val="1.1000000000000001E-6"/>
          <c:min val="2.3999999999999998E-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6064"/>
        <c:crosses val="autoZero"/>
        <c:crossBetween val="midCat"/>
      </c:valAx>
      <c:valAx>
        <c:axId val="22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4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727662710473404"/>
          <c:y val="0.123245199613206"/>
          <c:w val="0.139842775637984"/>
          <c:h val="0.743421467053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7-40C3-9521-05B6A210EAB4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7-40C3-9521-05B6A210EAB4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7-40C3-9521-05B6A210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4784"/>
        <c:axId val="23021056"/>
      </c:scatterChart>
      <c:valAx>
        <c:axId val="23014784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21056"/>
        <c:crosses val="autoZero"/>
        <c:crossBetween val="midCat"/>
      </c:valAx>
      <c:valAx>
        <c:axId val="23021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301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87-404B-9350-042DD13D4617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87-404B-9350-042DD13D4617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87-404B-9350-042DD13D4617}"/>
            </c:ext>
          </c:extLst>
        </c:ser>
        <c:ser>
          <c:idx val="3"/>
          <c:order val="3"/>
          <c:tx>
            <c:strRef>
              <c:f>'Transmission (Wave)'!$A$10</c:f>
              <c:strCache>
                <c:ptCount val="1"/>
                <c:pt idx="0">
                  <c:v>HLC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(Wave)'!$B$9:$L$9</c:f>
              <c:numCache>
                <c:formatCode>0.00</c:formatCode>
                <c:ptCount val="11"/>
                <c:pt idx="0">
                  <c:v>0.25641979166666673</c:v>
                </c:pt>
                <c:pt idx="1">
                  <c:v>0.44702447916666666</c:v>
                </c:pt>
                <c:pt idx="2">
                  <c:v>0.50786458333333329</c:v>
                </c:pt>
                <c:pt idx="3">
                  <c:v>0.52921562500000008</c:v>
                </c:pt>
                <c:pt idx="4">
                  <c:v>0.52517343750000001</c:v>
                </c:pt>
                <c:pt idx="5">
                  <c:v>0.50288958333333345</c:v>
                </c:pt>
                <c:pt idx="6">
                  <c:v>0.48620260416666672</c:v>
                </c:pt>
                <c:pt idx="7">
                  <c:v>0.45614531250000001</c:v>
                </c:pt>
                <c:pt idx="8">
                  <c:v>0.43510520833333333</c:v>
                </c:pt>
                <c:pt idx="9">
                  <c:v>0.44018385416666672</c:v>
                </c:pt>
                <c:pt idx="10">
                  <c:v>0.4461953125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87-404B-9350-042DD13D4617}"/>
            </c:ext>
          </c:extLst>
        </c:ser>
        <c:ser>
          <c:idx val="4"/>
          <c:order val="4"/>
          <c:tx>
            <c:strRef>
              <c:f>'Transmission (Wave)'!$A$14</c:f>
              <c:strCache>
                <c:ptCount val="1"/>
                <c:pt idx="0">
                  <c:v>SPC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(Wave)'!$B$13:$L$13</c:f>
              <c:numCache>
                <c:formatCode>0.00</c:formatCode>
                <c:ptCount val="11"/>
                <c:pt idx="0">
                  <c:v>0.24809999999999999</c:v>
                </c:pt>
                <c:pt idx="1">
                  <c:v>0.41959999999999997</c:v>
                </c:pt>
                <c:pt idx="2">
                  <c:v>0.47120000000000001</c:v>
                </c:pt>
                <c:pt idx="3">
                  <c:v>0.48749999999999999</c:v>
                </c:pt>
                <c:pt idx="4">
                  <c:v>0.48110000000000003</c:v>
                </c:pt>
                <c:pt idx="5">
                  <c:v>0.45290000000000002</c:v>
                </c:pt>
                <c:pt idx="6">
                  <c:v>0.4325</c:v>
                </c:pt>
                <c:pt idx="7">
                  <c:v>0.4007</c:v>
                </c:pt>
                <c:pt idx="8">
                  <c:v>0.38229999999999997</c:v>
                </c:pt>
                <c:pt idx="9">
                  <c:v>0.3972</c:v>
                </c:pt>
                <c:pt idx="10">
                  <c:v>0.41570000000000001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87-404B-9350-042DD13D4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9360"/>
        <c:axId val="23045632"/>
      </c:scatterChart>
      <c:valAx>
        <c:axId val="23039360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45632"/>
        <c:crosses val="autoZero"/>
        <c:crossBetween val="midCat"/>
      </c:valAx>
      <c:valAx>
        <c:axId val="2304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3039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91</xdr:col>
      <xdr:colOff>177745</xdr:colOff>
      <xdr:row>10</xdr:row>
      <xdr:rowOff>172929</xdr:rowOff>
    </xdr:from>
    <xdr:to>
      <xdr:col>95</xdr:col>
      <xdr:colOff>173583</xdr:colOff>
      <xdr:row>21</xdr:row>
      <xdr:rowOff>171240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4654" y="2303065"/>
          <a:ext cx="2420385" cy="228431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26</xdr:row>
      <xdr:rowOff>150283</xdr:rowOff>
    </xdr:from>
    <xdr:to>
      <xdr:col>18</xdr:col>
      <xdr:colOff>15874</xdr:colOff>
      <xdr:row>31</xdr:row>
      <xdr:rowOff>63486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𝑝𝑖𝑥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𝑙𝑒𝑛𝑠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𝑚𝑖𝑛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𝑠𝑝𝑒𝑐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𝑠𝑝𝑎𝑡</m:t>
                        </m:r>
                      </m:sub>
                    </m:sSub>
                  </m:oMath>
                </m:oMathPara>
              </a14:m>
              <a:endParaRPr lang="en-US" sz="14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83"/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𝑚_𝑝𝑖𝑥=</a:t>
              </a:r>
              <a:r>
                <a:rPr 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(𝑁_𝑙𝑒𝑛𝑠  𝜆_𝑖/𝜆_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𝑚𝑖𝑛 )^2⋅2_𝑠𝑝𝑒𝑐⋅𝑁_𝑠𝑝𝑎𝑡</a:t>
              </a:r>
              <a:endParaRPr lang="en-US" sz="14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8</xdr:col>
      <xdr:colOff>57150</xdr:colOff>
      <xdr:row>3</xdr:row>
      <xdr:rowOff>0</xdr:rowOff>
    </xdr:from>
    <xdr:to>
      <xdr:col>18</xdr:col>
      <xdr:colOff>742950</xdr:colOff>
      <xdr:row>5</xdr:row>
      <xdr:rowOff>9525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715250" y="800100"/>
          <a:ext cx="6257925" cy="409575"/>
          <a:chOff x="6725296" y="4705350"/>
          <a:chExt cx="7802805" cy="390525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3" name="CommandButton1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200-000001480000}"/>
                  </a:ext>
                </a:extLst>
              </xdr:cNvPr>
              <xdr:cNvSpPr/>
            </xdr:nvSpPr>
            <xdr:spPr bwMode="auto">
              <a:xfrm>
                <a:off x="6725296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4" name="CommandButton2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200-000002480000}"/>
                  </a:ext>
                </a:extLst>
              </xdr:cNvPr>
              <xdr:cNvSpPr/>
            </xdr:nvSpPr>
            <xdr:spPr bwMode="auto">
              <a:xfrm>
                <a:off x="8113395" y="4705350"/>
                <a:ext cx="904368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5" name="CommandButton3" hidden="1">
                <a:extLst>
                  <a:ext uri="{63B3BB69-23CF-44E3-9099-C40C66FF867C}">
                    <a14:compatExt spid="_x0000_s18435"/>
                  </a:ext>
                  <a:ext uri="{FF2B5EF4-FFF2-40B4-BE49-F238E27FC236}">
                    <a16:creationId xmlns:a16="http://schemas.microsoft.com/office/drawing/2014/main" id="{00000000-0008-0000-0200-000003480000}"/>
                  </a:ext>
                </a:extLst>
              </xdr:cNvPr>
              <xdr:cNvSpPr/>
            </xdr:nvSpPr>
            <xdr:spPr bwMode="auto">
              <a:xfrm>
                <a:off x="9512013" y="4705350"/>
                <a:ext cx="872821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6" name="CommandButton4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0200-000004480000}"/>
                  </a:ext>
                </a:extLst>
              </xdr:cNvPr>
              <xdr:cNvSpPr/>
            </xdr:nvSpPr>
            <xdr:spPr bwMode="auto">
              <a:xfrm>
                <a:off x="1098423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7" name="CommandButton5" hidden="1">
                <a:extLst>
                  <a:ext uri="{63B3BB69-23CF-44E3-9099-C40C66FF867C}">
                    <a14:compatExt spid="_x0000_s18437"/>
                  </a:ext>
                  <a:ext uri="{FF2B5EF4-FFF2-40B4-BE49-F238E27FC236}">
                    <a16:creationId xmlns:a16="http://schemas.microsoft.com/office/drawing/2014/main" id="{00000000-0008-0000-0200-000005480000}"/>
                  </a:ext>
                </a:extLst>
              </xdr:cNvPr>
              <xdr:cNvSpPr/>
            </xdr:nvSpPr>
            <xdr:spPr bwMode="auto">
              <a:xfrm>
                <a:off x="1245646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438" name="CommandButton6" hidden="1">
                <a:extLst>
                  <a:ext uri="{63B3BB69-23CF-44E3-9099-C40C66FF867C}">
                    <a14:compatExt spid="_x0000_s18438"/>
                  </a:ext>
                  <a:ext uri="{FF2B5EF4-FFF2-40B4-BE49-F238E27FC236}">
                    <a16:creationId xmlns:a16="http://schemas.microsoft.com/office/drawing/2014/main" id="{00000000-0008-0000-0200-000006480000}"/>
                  </a:ext>
                </a:extLst>
              </xdr:cNvPr>
              <xdr:cNvSpPr/>
            </xdr:nvSpPr>
            <xdr:spPr bwMode="auto">
              <a:xfrm>
                <a:off x="13749925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8</xdr:col>
      <xdr:colOff>63500</xdr:colOff>
      <xdr:row>3</xdr:row>
      <xdr:rowOff>0</xdr:rowOff>
    </xdr:from>
    <xdr:to>
      <xdr:col>8</xdr:col>
      <xdr:colOff>762000</xdr:colOff>
      <xdr:row>5</xdr:row>
      <xdr:rowOff>12700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9200" y="787400"/>
          <a:ext cx="6985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38100</xdr:colOff>
      <xdr:row>3</xdr:row>
      <xdr:rowOff>0</xdr:rowOff>
    </xdr:from>
    <xdr:to>
      <xdr:col>10</xdr:col>
      <xdr:colOff>850900</xdr:colOff>
      <xdr:row>5</xdr:row>
      <xdr:rowOff>12700</xdr:rowOff>
    </xdr:to>
    <xdr:pic>
      <xdr:nvPicPr>
        <xdr:cNvPr id="5" name="CommandButton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3800" y="787400"/>
          <a:ext cx="8128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25400</xdr:colOff>
      <xdr:row>3</xdr:row>
      <xdr:rowOff>0</xdr:rowOff>
    </xdr:from>
    <xdr:to>
      <xdr:col>12</xdr:col>
      <xdr:colOff>812800</xdr:colOff>
      <xdr:row>5</xdr:row>
      <xdr:rowOff>12700</xdr:rowOff>
    </xdr:to>
    <xdr:pic>
      <xdr:nvPicPr>
        <xdr:cNvPr id="6" name="CommandButton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41100" y="787400"/>
          <a:ext cx="7874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88900</xdr:colOff>
      <xdr:row>3</xdr:row>
      <xdr:rowOff>0</xdr:rowOff>
    </xdr:from>
    <xdr:to>
      <xdr:col>14</xdr:col>
      <xdr:colOff>787400</xdr:colOff>
      <xdr:row>5</xdr:row>
      <xdr:rowOff>12700</xdr:rowOff>
    </xdr:to>
    <xdr:pic>
      <xdr:nvPicPr>
        <xdr:cNvPr id="7" name="CommandButton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74600" y="787400"/>
          <a:ext cx="6985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139700</xdr:colOff>
      <xdr:row>3</xdr:row>
      <xdr:rowOff>0</xdr:rowOff>
    </xdr:from>
    <xdr:to>
      <xdr:col>16</xdr:col>
      <xdr:colOff>850900</xdr:colOff>
      <xdr:row>5</xdr:row>
      <xdr:rowOff>12700</xdr:rowOff>
    </xdr:to>
    <xdr:pic>
      <xdr:nvPicPr>
        <xdr:cNvPr id="8" name="CommandButton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95400" y="787400"/>
          <a:ext cx="7112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3</xdr:row>
      <xdr:rowOff>0</xdr:rowOff>
    </xdr:from>
    <xdr:to>
      <xdr:col>18</xdr:col>
      <xdr:colOff>749300</xdr:colOff>
      <xdr:row>5</xdr:row>
      <xdr:rowOff>12700</xdr:rowOff>
    </xdr:to>
    <xdr:pic>
      <xdr:nvPicPr>
        <xdr:cNvPr id="9" name="CommandButton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787400"/>
          <a:ext cx="7112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121872</xdr:colOff>
      <xdr:row>23</xdr:row>
      <xdr:rowOff>79128</xdr:rowOff>
    </xdr:from>
    <xdr:to>
      <xdr:col>39</xdr:col>
      <xdr:colOff>204107</xdr:colOff>
      <xdr:row>36</xdr:row>
      <xdr:rowOff>121369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270368</xdr:colOff>
      <xdr:row>5</xdr:row>
      <xdr:rowOff>9270</xdr:rowOff>
    </xdr:from>
    <xdr:to>
      <xdr:col>31</xdr:col>
      <xdr:colOff>464332</xdr:colOff>
      <xdr:row>19</xdr:row>
      <xdr:rowOff>85470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324971</xdr:colOff>
      <xdr:row>24</xdr:row>
      <xdr:rowOff>73959</xdr:rowOff>
    </xdr:from>
    <xdr:to>
      <xdr:col>31</xdr:col>
      <xdr:colOff>437029</xdr:colOff>
      <xdr:row>38</xdr:row>
      <xdr:rowOff>150159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494178</xdr:colOff>
      <xdr:row>46</xdr:row>
      <xdr:rowOff>118782</xdr:rowOff>
    </xdr:from>
    <xdr:ext cx="4171881" cy="32099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778" y="9072282"/>
          <a:ext cx="4171881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116320</xdr:colOff>
      <xdr:row>2</xdr:row>
      <xdr:rowOff>0</xdr:rowOff>
    </xdr:from>
    <xdr:to>
      <xdr:col>32</xdr:col>
      <xdr:colOff>235782</xdr:colOff>
      <xdr:row>27</xdr:row>
      <xdr:rowOff>110275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1755870" y="457200"/>
          <a:ext cx="6710762" cy="5082325"/>
          <a:chOff x="35192771" y="3538955"/>
          <a:chExt cx="6838101" cy="50038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35192771" y="3538955"/>
            <a:ext cx="6838101" cy="5003884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37943118" y="7104529"/>
            <a:ext cx="4456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f_SR</a:t>
            </a:r>
          </a:p>
        </xdr:txBody>
      </xdr:sp>
    </xdr:grpSp>
    <xdr:clientData/>
  </xdr:twoCellAnchor>
  <xdr:twoCellAnchor editAs="oneCell">
    <xdr:from>
      <xdr:col>21</xdr:col>
      <xdr:colOff>0</xdr:colOff>
      <xdr:row>28</xdr:row>
      <xdr:rowOff>110394</xdr:rowOff>
    </xdr:from>
    <xdr:to>
      <xdr:col>32</xdr:col>
      <xdr:colOff>210662</xdr:colOff>
      <xdr:row>57</xdr:row>
      <xdr:rowOff>11577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06225" y="5730144"/>
          <a:ext cx="6992462" cy="5425683"/>
        </a:xfrm>
        <a:prstGeom prst="rect">
          <a:avLst/>
        </a:prstGeom>
      </xdr:spPr>
    </xdr:pic>
    <xdr:clientData/>
  </xdr:twoCellAnchor>
  <xdr:twoCellAnchor editAs="oneCell">
    <xdr:from>
      <xdr:col>32</xdr:col>
      <xdr:colOff>381000</xdr:colOff>
      <xdr:row>28</xdr:row>
      <xdr:rowOff>9525</xdr:rowOff>
    </xdr:from>
    <xdr:to>
      <xdr:col>44</xdr:col>
      <xdr:colOff>568866</xdr:colOff>
      <xdr:row>58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69025" y="5629275"/>
          <a:ext cx="7503066" cy="5734050"/>
        </a:xfrm>
        <a:prstGeom prst="rect">
          <a:avLst/>
        </a:prstGeom>
      </xdr:spPr>
    </xdr:pic>
    <xdr:clientData/>
  </xdr:twoCellAnchor>
  <xdr:twoCellAnchor editAs="oneCell">
    <xdr:from>
      <xdr:col>32</xdr:col>
      <xdr:colOff>409575</xdr:colOff>
      <xdr:row>1</xdr:row>
      <xdr:rowOff>180975</xdr:rowOff>
    </xdr:from>
    <xdr:to>
      <xdr:col>43</xdr:col>
      <xdr:colOff>456356</xdr:colOff>
      <xdr:row>27</xdr:row>
      <xdr:rowOff>66044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97600" y="447675"/>
          <a:ext cx="6752381" cy="50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28574</xdr:colOff>
      <xdr:row>0</xdr:row>
      <xdr:rowOff>266699</xdr:rowOff>
    </xdr:from>
    <xdr:to>
      <xdr:col>25</xdr:col>
      <xdr:colOff>266700</xdr:colOff>
      <xdr:row>22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113434</xdr:colOff>
      <xdr:row>71</xdr:row>
      <xdr:rowOff>100197</xdr:rowOff>
    </xdr:from>
    <xdr:ext cx="6991350" cy="160722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0898" y="14877554"/>
          <a:ext cx="6991350" cy="160722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7</xdr:col>
      <xdr:colOff>452367</xdr:colOff>
      <xdr:row>21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400050"/>
          <a:ext cx="5272016" cy="3657600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</xdr:colOff>
      <xdr:row>3</xdr:row>
      <xdr:rowOff>1</xdr:rowOff>
    </xdr:from>
    <xdr:to>
      <xdr:col>16</xdr:col>
      <xdr:colOff>573954</xdr:colOff>
      <xdr:row>25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48312" y="400051"/>
          <a:ext cx="6017492" cy="457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14968</xdr:colOff>
      <xdr:row>18</xdr:row>
      <xdr:rowOff>27214</xdr:rowOff>
    </xdr:from>
    <xdr:to>
      <xdr:col>7</xdr:col>
      <xdr:colOff>406854</xdr:colOff>
      <xdr:row>31</xdr:row>
      <xdr:rowOff>151039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18</xdr:row>
      <xdr:rowOff>28575</xdr:rowOff>
    </xdr:from>
    <xdr:to>
      <xdr:col>14</xdr:col>
      <xdr:colOff>246290</xdr:colOff>
      <xdr:row>31</xdr:row>
      <xdr:rowOff>153761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S438" totalsRowShown="0" headerRowDxfId="22" headerRowBorderDxfId="21" tableBorderDxfId="20" totalsRowBorderDxfId="19">
  <autoFilter ref="A2:S438"/>
  <sortState ref="A3:S438">
    <sortCondition ref="A2:A438"/>
  </sortState>
  <tableColumns count="19">
    <tableColumn id="1" name="No." dataDxfId="18"/>
    <tableColumn id="2" name="VMAG" dataDxfId="17"/>
    <tableColumn id="3" name="DIST  " dataDxfId="16"/>
    <tableColumn id="4" name="RADEG " dataDxfId="15"/>
    <tableColumn id="5" name="DECDEG" dataDxfId="14"/>
    <tableColumn id="6" name="NAME" dataDxfId="13" dataCellStyle="Note"/>
    <tableColumn id="7" name="  MASS" dataDxfId="12"/>
    <tableColumn id="8" name="RADIUS" dataDxfId="11"/>
    <tableColumn id="9" name="ALBEDO" dataDxfId="10"/>
    <tableColumn id="10" name="PERIOD" dataDxfId="9"/>
    <tableColumn id="11" name="SMA" dataDxfId="8"/>
    <tableColumn id="12" name="ECC" dataDxfId="7"/>
    <tableColumn id="13" name="s" dataDxfId="6"/>
    <tableColumn id="14" name="smax" dataDxfId="5"/>
    <tableColumn id="15" name="SPEC" dataDxfId="4"/>
    <tableColumn id="16" name="Working Angle" dataDxfId="3" dataCellStyle="Input">
      <calculatedColumnFormula>(K3*AU)/(C3*pc)/Photometry!$AB$19</calculatedColumnFormula>
    </tableColumn>
    <tableColumn id="17" name="GSPEC" dataDxfId="2"/>
    <tableColumn id="19" name="RV Prime List" dataDxfId="1"/>
    <tableColumn id="18" name="Plane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doyJLOBBHJXz7PpactrZDT_oiXu0AWEhz7IhSMOODJU/edit?ts=57f7fac9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9"/>
  <sheetViews>
    <sheetView workbookViewId="0">
      <selection activeCell="C46" sqref="C46"/>
    </sheetView>
  </sheetViews>
  <sheetFormatPr defaultColWidth="8.85546875" defaultRowHeight="15"/>
  <cols>
    <col min="1" max="1" width="16" style="3" customWidth="1"/>
    <col min="2" max="2" width="13.7109375" style="3" customWidth="1"/>
    <col min="3" max="3" width="111.28515625" customWidth="1"/>
    <col min="4" max="4" width="118.85546875" style="631" customWidth="1"/>
    <col min="11" max="11" width="48.85546875" customWidth="1"/>
  </cols>
  <sheetData>
    <row r="1" spans="1:4" s="285" customFormat="1">
      <c r="A1" s="283" t="s">
        <v>856</v>
      </c>
      <c r="B1" s="284"/>
      <c r="D1" s="630"/>
    </row>
    <row r="2" spans="1:4">
      <c r="A2" s="3" t="s">
        <v>853</v>
      </c>
      <c r="B2" s="3" t="s">
        <v>852</v>
      </c>
      <c r="C2" t="s">
        <v>94</v>
      </c>
    </row>
    <row r="3" spans="1:4">
      <c r="A3" s="282">
        <v>42530</v>
      </c>
      <c r="B3" s="3" t="s">
        <v>854</v>
      </c>
      <c r="C3" t="s">
        <v>855</v>
      </c>
    </row>
    <row r="4" spans="1:4">
      <c r="A4" s="282">
        <v>42570</v>
      </c>
      <c r="B4" s="3" t="s">
        <v>857</v>
      </c>
      <c r="C4" t="s">
        <v>861</v>
      </c>
    </row>
    <row r="5" spans="1:4">
      <c r="A5" s="282">
        <v>42574</v>
      </c>
      <c r="B5" s="3" t="s">
        <v>857</v>
      </c>
      <c r="C5" t="s">
        <v>885</v>
      </c>
    </row>
    <row r="6" spans="1:4">
      <c r="A6" s="282">
        <v>42576</v>
      </c>
      <c r="B6" s="3" t="s">
        <v>857</v>
      </c>
      <c r="C6" t="s">
        <v>889</v>
      </c>
    </row>
    <row r="7" spans="1:4">
      <c r="A7" s="282">
        <v>42578</v>
      </c>
      <c r="B7" s="3" t="s">
        <v>854</v>
      </c>
      <c r="C7" t="s">
        <v>892</v>
      </c>
    </row>
    <row r="8" spans="1:4">
      <c r="A8" s="282">
        <v>42579</v>
      </c>
      <c r="B8" s="3" t="s">
        <v>857</v>
      </c>
      <c r="C8" t="s">
        <v>917</v>
      </c>
    </row>
    <row r="9" spans="1:4">
      <c r="A9" s="282">
        <v>42582</v>
      </c>
      <c r="B9" s="3" t="s">
        <v>854</v>
      </c>
      <c r="C9" t="s">
        <v>918</v>
      </c>
    </row>
    <row r="10" spans="1:4">
      <c r="A10" s="282">
        <v>42582</v>
      </c>
      <c r="B10" s="3" t="s">
        <v>857</v>
      </c>
      <c r="C10" t="s">
        <v>920</v>
      </c>
    </row>
    <row r="11" spans="1:4">
      <c r="A11" s="282">
        <v>42582</v>
      </c>
      <c r="B11" s="3" t="s">
        <v>857</v>
      </c>
      <c r="C11" t="s">
        <v>947</v>
      </c>
    </row>
    <row r="12" spans="1:4">
      <c r="A12" s="282">
        <v>42584</v>
      </c>
      <c r="B12" s="3" t="s">
        <v>854</v>
      </c>
      <c r="C12" t="s">
        <v>953</v>
      </c>
    </row>
    <row r="13" spans="1:4">
      <c r="A13" s="282">
        <v>42586</v>
      </c>
      <c r="B13" s="3" t="s">
        <v>854</v>
      </c>
      <c r="C13" t="s">
        <v>954</v>
      </c>
    </row>
    <row r="14" spans="1:4">
      <c r="A14" s="282">
        <v>42586</v>
      </c>
      <c r="B14" s="3" t="s">
        <v>857</v>
      </c>
      <c r="C14" t="s">
        <v>957</v>
      </c>
    </row>
    <row r="15" spans="1:4">
      <c r="A15" s="282">
        <v>42598</v>
      </c>
      <c r="B15" s="3" t="s">
        <v>857</v>
      </c>
      <c r="C15" t="s">
        <v>992</v>
      </c>
    </row>
    <row r="16" spans="1:4">
      <c r="A16" s="282">
        <v>42626</v>
      </c>
      <c r="B16" s="3" t="s">
        <v>857</v>
      </c>
      <c r="C16" t="s">
        <v>1076</v>
      </c>
    </row>
    <row r="17" spans="1:11">
      <c r="A17" s="282">
        <v>42627</v>
      </c>
      <c r="B17" s="3" t="s">
        <v>857</v>
      </c>
      <c r="C17" t="s">
        <v>1087</v>
      </c>
    </row>
    <row r="18" spans="1:11">
      <c r="A18" s="282">
        <v>42627</v>
      </c>
      <c r="B18" s="3" t="s">
        <v>857</v>
      </c>
      <c r="C18" t="s">
        <v>1095</v>
      </c>
      <c r="D18" s="631" t="s">
        <v>1097</v>
      </c>
    </row>
    <row r="19" spans="1:11">
      <c r="A19" s="282">
        <v>42635</v>
      </c>
      <c r="B19" s="3" t="s">
        <v>857</v>
      </c>
      <c r="C19" t="s">
        <v>1104</v>
      </c>
    </row>
    <row r="20" spans="1:11">
      <c r="A20" s="282">
        <v>42660</v>
      </c>
      <c r="B20" s="3" t="s">
        <v>857</v>
      </c>
      <c r="C20" t="s">
        <v>1140</v>
      </c>
    </row>
    <row r="21" spans="1:11">
      <c r="A21" s="282">
        <v>42668</v>
      </c>
      <c r="B21" s="3" t="s">
        <v>857</v>
      </c>
      <c r="C21" t="s">
        <v>1202</v>
      </c>
    </row>
    <row r="22" spans="1:11">
      <c r="A22" s="282">
        <v>42674</v>
      </c>
      <c r="B22" s="3" t="s">
        <v>857</v>
      </c>
      <c r="C22" t="s">
        <v>1203</v>
      </c>
    </row>
    <row r="23" spans="1:11">
      <c r="A23" s="282">
        <v>42676</v>
      </c>
      <c r="B23" s="3" t="s">
        <v>857</v>
      </c>
      <c r="C23" t="s">
        <v>1219</v>
      </c>
      <c r="D23" s="631" t="s">
        <v>1220</v>
      </c>
    </row>
    <row r="24" spans="1:11">
      <c r="A24" s="282">
        <v>42697</v>
      </c>
      <c r="B24" s="3" t="s">
        <v>857</v>
      </c>
      <c r="C24" t="s">
        <v>1266</v>
      </c>
    </row>
    <row r="25" spans="1:11">
      <c r="A25" s="282">
        <v>42703</v>
      </c>
      <c r="B25" s="3" t="s">
        <v>857</v>
      </c>
      <c r="C25" t="s">
        <v>1303</v>
      </c>
      <c r="K25" s="323"/>
    </row>
    <row r="26" spans="1:11">
      <c r="A26" s="282">
        <v>42705</v>
      </c>
      <c r="B26" s="3" t="s">
        <v>857</v>
      </c>
      <c r="C26" t="s">
        <v>1307</v>
      </c>
    </row>
    <row r="27" spans="1:11">
      <c r="A27" s="282">
        <v>42706</v>
      </c>
      <c r="B27" s="3" t="s">
        <v>857</v>
      </c>
      <c r="C27" t="s">
        <v>1311</v>
      </c>
    </row>
    <row r="28" spans="1:11">
      <c r="A28" s="282">
        <v>42710</v>
      </c>
      <c r="B28" s="3" t="s">
        <v>857</v>
      </c>
      <c r="C28" t="s">
        <v>1324</v>
      </c>
    </row>
    <row r="29" spans="1:11">
      <c r="A29" s="282">
        <v>42373</v>
      </c>
      <c r="B29" s="3" t="s">
        <v>857</v>
      </c>
      <c r="C29" t="s">
        <v>1339</v>
      </c>
    </row>
    <row r="30" spans="1:11">
      <c r="A30" s="282">
        <v>42740</v>
      </c>
      <c r="B30" s="3" t="s">
        <v>857</v>
      </c>
      <c r="C30" t="s">
        <v>1340</v>
      </c>
    </row>
    <row r="31" spans="1:11">
      <c r="A31" s="282"/>
    </row>
    <row r="32" spans="1:11">
      <c r="A32" s="282"/>
    </row>
    <row r="33" spans="1:3">
      <c r="A33" s="282"/>
    </row>
    <row r="34" spans="1:3">
      <c r="A34" s="282"/>
    </row>
    <row r="35" spans="1:3">
      <c r="A35" s="282"/>
    </row>
    <row r="36" spans="1:3">
      <c r="A36" s="282"/>
    </row>
    <row r="37" spans="1:3">
      <c r="A37" s="282"/>
    </row>
    <row r="38" spans="1:3">
      <c r="A38" s="282"/>
      <c r="C38" t="s">
        <v>1302</v>
      </c>
    </row>
    <row r="39" spans="1:3">
      <c r="A39" s="282"/>
    </row>
    <row r="40" spans="1:3">
      <c r="A40" s="282"/>
    </row>
    <row r="41" spans="1:3">
      <c r="A41" s="282"/>
    </row>
    <row r="42" spans="1:3">
      <c r="A42" s="282"/>
    </row>
    <row r="43" spans="1:3">
      <c r="A43" s="282"/>
    </row>
    <row r="44" spans="1:3">
      <c r="A44" s="282"/>
    </row>
    <row r="45" spans="1:3">
      <c r="A45" s="282"/>
    </row>
    <row r="46" spans="1:3">
      <c r="A46" s="282"/>
    </row>
    <row r="47" spans="1:3">
      <c r="A47" s="282"/>
    </row>
    <row r="48" spans="1:3">
      <c r="A48" s="282"/>
    </row>
    <row r="49" spans="1:1">
      <c r="A49" s="282"/>
    </row>
    <row r="50" spans="1:1">
      <c r="A50" s="282"/>
    </row>
    <row r="51" spans="1:1">
      <c r="A51" s="282"/>
    </row>
    <row r="52" spans="1:1">
      <c r="A52" s="282"/>
    </row>
    <row r="53" spans="1:1">
      <c r="A53" s="282"/>
    </row>
    <row r="54" spans="1:1">
      <c r="A54" s="282"/>
    </row>
    <row r="55" spans="1:1">
      <c r="A55" s="282"/>
    </row>
    <row r="56" spans="1:1">
      <c r="A56" s="282"/>
    </row>
    <row r="57" spans="1:1">
      <c r="A57" s="282"/>
    </row>
    <row r="58" spans="1:1">
      <c r="A58" s="282"/>
    </row>
    <row r="59" spans="1:1">
      <c r="A59" s="2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X435"/>
  <sheetViews>
    <sheetView tabSelected="1" zoomScaleNormal="100" workbookViewId="0">
      <selection activeCell="D9" sqref="D9"/>
    </sheetView>
  </sheetViews>
  <sheetFormatPr defaultColWidth="8.85546875" defaultRowHeight="15"/>
  <cols>
    <col min="1" max="1" width="1.42578125" customWidth="1"/>
    <col min="2" max="2" width="3.140625" customWidth="1"/>
    <col min="3" max="3" width="19.42578125" customWidth="1"/>
    <col min="4" max="4" width="11.85546875" customWidth="1"/>
    <col min="5" max="5" width="8.140625" customWidth="1"/>
    <col min="6" max="6" width="17.140625" customWidth="1"/>
    <col min="7" max="7" width="1.42578125" customWidth="1"/>
    <col min="8" max="8" width="2" customWidth="1"/>
    <col min="9" max="9" width="1.42578125" customWidth="1"/>
    <col min="10" max="10" width="3.140625" customWidth="1"/>
    <col min="11" max="11" width="17.85546875" customWidth="1"/>
    <col min="12" max="12" width="11.85546875" customWidth="1"/>
    <col min="13" max="13" width="6.42578125" customWidth="1"/>
    <col min="14" max="14" width="22.28515625" customWidth="1"/>
    <col min="15" max="15" width="1.42578125" customWidth="1"/>
    <col min="16" max="16" width="2" customWidth="1"/>
    <col min="17" max="17" width="1.42578125" customWidth="1"/>
    <col min="18" max="18" width="3.140625" customWidth="1"/>
    <col min="19" max="19" width="20" customWidth="1"/>
    <col min="20" max="20" width="11.85546875" customWidth="1"/>
    <col min="21" max="21" width="11.28515625" customWidth="1"/>
    <col min="22" max="22" width="25" customWidth="1"/>
    <col min="23" max="23" width="1.42578125" customWidth="1"/>
    <col min="24" max="24" width="2" customWidth="1"/>
    <col min="25" max="25" width="1.42578125" customWidth="1"/>
    <col min="26" max="26" width="3.140625" customWidth="1"/>
    <col min="27" max="27" width="19.7109375" customWidth="1"/>
    <col min="28" max="30" width="11.42578125" customWidth="1"/>
    <col min="31" max="31" width="38.28515625" customWidth="1"/>
    <col min="32" max="32" width="2.85546875" customWidth="1"/>
    <col min="33" max="33" width="2" customWidth="1"/>
    <col min="34" max="34" width="1.42578125" customWidth="1"/>
    <col min="35" max="35" width="1.5703125" customWidth="1"/>
    <col min="36" max="36" width="18.140625" customWidth="1"/>
    <col min="37" max="37" width="12.42578125" customWidth="1"/>
    <col min="38" max="38" width="9.42578125" customWidth="1"/>
    <col min="39" max="39" width="25.85546875" customWidth="1"/>
    <col min="40" max="40" width="1.42578125" customWidth="1"/>
    <col min="41" max="41" width="2" customWidth="1"/>
    <col min="42" max="42" width="2.42578125" customWidth="1"/>
    <col min="43" max="43" width="3.140625" style="3" customWidth="1"/>
    <col min="44" max="44" width="7.140625" style="3" customWidth="1"/>
    <col min="45" max="45" width="7.140625" style="654" customWidth="1"/>
    <col min="46" max="46" width="13" style="3" customWidth="1"/>
    <col min="47" max="47" width="13" style="654" customWidth="1"/>
    <col min="48" max="48" width="13" style="3" customWidth="1"/>
    <col min="49" max="49" width="13" style="609" customWidth="1"/>
    <col min="50" max="53" width="13" style="11" customWidth="1"/>
    <col min="54" max="54" width="10.42578125" style="11" customWidth="1"/>
    <col min="55" max="55" width="5.140625" style="3" customWidth="1"/>
    <col min="56" max="56" width="11" customWidth="1"/>
    <col min="57" max="57" width="14.7109375" customWidth="1"/>
    <col min="68" max="68" width="7.140625" style="11" customWidth="1"/>
    <col min="69" max="69" width="4.42578125" style="603" customWidth="1"/>
    <col min="70" max="70" width="14.140625" style="603" customWidth="1"/>
    <col min="71" max="71" width="4.42578125" style="603" customWidth="1"/>
    <col min="72" max="72" width="11.85546875" style="603" customWidth="1"/>
    <col min="73" max="73" width="4.42578125" style="603" customWidth="1"/>
    <col min="74" max="74" width="11" style="603" customWidth="1"/>
    <col min="75" max="75" width="4.42578125" style="11" customWidth="1"/>
    <col min="76" max="76" width="11" style="11" customWidth="1"/>
    <col min="77" max="77" width="4.42578125" style="11" customWidth="1"/>
    <col min="78" max="78" width="11" style="11" customWidth="1"/>
    <col min="79" max="79" width="4.42578125" style="11" customWidth="1"/>
    <col min="80" max="80" width="11" style="11" customWidth="1"/>
    <col min="81" max="81" width="4.42578125" style="11" customWidth="1"/>
    <col min="82" max="82" width="11" style="11" customWidth="1"/>
    <col min="83" max="83" width="4.140625" style="11" customWidth="1"/>
    <col min="84" max="84" width="11" style="11" customWidth="1"/>
    <col min="85" max="85" width="4.140625" style="11" customWidth="1"/>
    <col min="86" max="86" width="11" style="11" customWidth="1"/>
  </cols>
  <sheetData>
    <row r="1" spans="1:102" ht="21">
      <c r="A1" s="331"/>
      <c r="B1" s="332" t="s">
        <v>921</v>
      </c>
      <c r="C1" s="332"/>
      <c r="D1" s="331"/>
      <c r="E1" s="331"/>
      <c r="F1" s="331"/>
      <c r="G1" s="331"/>
      <c r="H1" s="246"/>
      <c r="I1" s="329"/>
      <c r="J1" s="316" t="s">
        <v>922</v>
      </c>
      <c r="K1" s="329"/>
      <c r="L1" s="329"/>
      <c r="M1" s="329"/>
      <c r="N1" s="329"/>
      <c r="O1" s="329"/>
      <c r="P1" s="246"/>
      <c r="Q1" s="222"/>
      <c r="R1" s="223" t="s">
        <v>908</v>
      </c>
      <c r="S1" s="222"/>
      <c r="T1" s="222"/>
      <c r="U1" s="222"/>
      <c r="V1" s="222"/>
      <c r="W1" s="222"/>
      <c r="X1" s="246"/>
      <c r="Y1" s="295"/>
      <c r="Z1" s="296" t="s">
        <v>924</v>
      </c>
      <c r="AA1" s="295"/>
      <c r="AB1" s="295"/>
      <c r="AC1" s="295"/>
      <c r="AD1" s="295"/>
      <c r="AE1" s="295"/>
      <c r="AF1" s="295"/>
      <c r="AG1" s="246"/>
      <c r="AH1" s="86"/>
      <c r="AI1" s="93" t="s">
        <v>851</v>
      </c>
      <c r="AJ1" s="86"/>
      <c r="AK1" s="86"/>
      <c r="AL1" s="87"/>
      <c r="AM1" s="88"/>
      <c r="AN1" s="85"/>
      <c r="AO1" s="246"/>
      <c r="AP1" s="212"/>
      <c r="AQ1" s="212" t="s">
        <v>1103</v>
      </c>
      <c r="AR1" s="212"/>
      <c r="AS1" s="212"/>
      <c r="AT1" s="212"/>
      <c r="AU1" s="212"/>
      <c r="AV1" s="212"/>
      <c r="AW1" s="594"/>
      <c r="AX1" s="594"/>
      <c r="AY1" s="594"/>
      <c r="AZ1" s="594"/>
      <c r="BA1" s="594"/>
      <c r="BB1" s="594"/>
      <c r="BC1" s="212"/>
      <c r="BD1" s="594"/>
      <c r="BE1" s="594"/>
      <c r="BF1" s="594"/>
      <c r="BG1" s="594"/>
      <c r="BH1" s="594"/>
      <c r="BI1" s="594"/>
      <c r="BJ1" s="594"/>
      <c r="BK1" s="594"/>
      <c r="BL1" s="594"/>
      <c r="BM1" s="594"/>
      <c r="BN1" s="594"/>
      <c r="BO1" s="594"/>
      <c r="BP1" s="594"/>
      <c r="BQ1" s="594"/>
      <c r="BR1" s="594"/>
      <c r="BS1" s="594"/>
      <c r="BT1" s="594"/>
      <c r="BU1" s="594"/>
      <c r="BV1" s="594"/>
      <c r="BW1" s="594"/>
      <c r="BX1" s="594"/>
      <c r="BY1" s="594"/>
      <c r="BZ1" s="594"/>
      <c r="CA1" s="594"/>
      <c r="CB1" s="594"/>
      <c r="CC1" s="594"/>
      <c r="CD1" s="594"/>
      <c r="CE1" s="594"/>
      <c r="CF1" s="594"/>
      <c r="CG1" s="594"/>
      <c r="CH1" s="594"/>
      <c r="CI1" s="594"/>
      <c r="CJ1" s="594"/>
      <c r="CK1" s="594"/>
      <c r="CL1" s="594"/>
      <c r="CM1" s="594"/>
      <c r="CN1" s="594"/>
      <c r="CO1" s="594"/>
      <c r="CP1" s="594"/>
      <c r="CQ1" s="594"/>
      <c r="CR1" s="594"/>
    </row>
    <row r="2" spans="1:102" ht="15.75">
      <c r="H2" s="246"/>
      <c r="K2" s="279"/>
      <c r="L2" s="279"/>
      <c r="M2" s="279"/>
      <c r="N2" s="279"/>
      <c r="P2" s="246"/>
      <c r="R2" s="109" t="s">
        <v>732</v>
      </c>
      <c r="X2" s="246"/>
      <c r="Z2" t="s">
        <v>925</v>
      </c>
      <c r="AG2" s="246"/>
      <c r="AH2" s="16"/>
      <c r="AI2" s="109" t="s">
        <v>820</v>
      </c>
      <c r="AK2" s="73"/>
      <c r="AO2" s="246"/>
      <c r="AP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CM2" s="226"/>
      <c r="CN2" s="227" t="s">
        <v>817</v>
      </c>
      <c r="CO2" s="228"/>
      <c r="CP2" s="228"/>
      <c r="CQ2" s="228"/>
      <c r="CR2" s="228"/>
      <c r="CS2" s="228"/>
      <c r="CT2" s="228"/>
      <c r="CU2" s="228"/>
      <c r="CV2" s="228"/>
      <c r="CW2" s="228"/>
      <c r="CX2" s="228"/>
    </row>
    <row r="3" spans="1:102" ht="15.75">
      <c r="B3" s="288" t="s">
        <v>923</v>
      </c>
      <c r="D3" s="313" t="s">
        <v>1121</v>
      </c>
      <c r="F3" s="35"/>
      <c r="H3" s="246"/>
      <c r="I3" s="279"/>
      <c r="J3" s="304" t="s">
        <v>836</v>
      </c>
      <c r="K3" s="302"/>
      <c r="L3" s="305" t="str">
        <f>VLOOKUP($D$3,scenario_table,5,FALSE)</f>
        <v>IFS</v>
      </c>
      <c r="M3" s="237"/>
      <c r="N3" s="35"/>
      <c r="P3" s="246"/>
      <c r="R3" s="109"/>
      <c r="S3" s="101" t="s">
        <v>196</v>
      </c>
      <c r="T3" s="102" t="s">
        <v>93</v>
      </c>
      <c r="U3" s="103" t="s">
        <v>197</v>
      </c>
      <c r="V3" s="252" t="s">
        <v>94</v>
      </c>
      <c r="X3" s="246"/>
      <c r="AA3" s="301" t="s">
        <v>870</v>
      </c>
      <c r="AB3" s="114" t="s">
        <v>862</v>
      </c>
      <c r="AC3" s="114" t="s">
        <v>869</v>
      </c>
      <c r="AD3" s="114" t="s">
        <v>42</v>
      </c>
      <c r="AE3" s="301" t="s">
        <v>873</v>
      </c>
      <c r="AG3" s="246"/>
      <c r="AI3" s="74"/>
      <c r="AJ3" s="101" t="s">
        <v>196</v>
      </c>
      <c r="AK3" s="102" t="s">
        <v>93</v>
      </c>
      <c r="AL3" s="103" t="s">
        <v>197</v>
      </c>
      <c r="AM3" s="123" t="s">
        <v>94</v>
      </c>
      <c r="AO3" s="246"/>
      <c r="AP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79"/>
      <c r="BP3" s="11" t="s">
        <v>1304</v>
      </c>
      <c r="CP3" s="279"/>
    </row>
    <row r="4" spans="1:102" ht="15.75">
      <c r="B4" s="288" t="s">
        <v>773</v>
      </c>
      <c r="C4" s="277"/>
      <c r="D4" s="268">
        <v>10</v>
      </c>
      <c r="E4" s="279"/>
      <c r="F4" s="35"/>
      <c r="H4" s="246"/>
      <c r="J4" s="304" t="s">
        <v>871</v>
      </c>
      <c r="K4" s="303"/>
      <c r="L4" s="539">
        <f>VLOOKUP($D$3,scenario_table,3,FALSE)</f>
        <v>6.6000000000000003E-7</v>
      </c>
      <c r="M4" s="238" t="s">
        <v>32</v>
      </c>
      <c r="N4" s="35" t="s">
        <v>99</v>
      </c>
      <c r="P4" s="246"/>
      <c r="S4" s="281" t="s">
        <v>741</v>
      </c>
      <c r="T4" s="327">
        <v>3.0000000000000001E-5</v>
      </c>
      <c r="U4" s="291" t="s">
        <v>742</v>
      </c>
      <c r="V4" s="292" t="s">
        <v>1119</v>
      </c>
      <c r="X4" s="246"/>
      <c r="AA4" s="334" t="s">
        <v>868</v>
      </c>
      <c r="AB4" s="335">
        <v>0.1</v>
      </c>
      <c r="AC4" s="336">
        <v>5.5000000000000003E-7</v>
      </c>
      <c r="AD4" s="337">
        <v>0</v>
      </c>
      <c r="AE4" s="334" t="s">
        <v>775</v>
      </c>
      <c r="AG4" s="246"/>
      <c r="AJ4" s="99" t="s">
        <v>713</v>
      </c>
      <c r="AK4" s="107">
        <f>VLOOKUP($D$7,RVPrime,3)</f>
        <v>5.03</v>
      </c>
      <c r="AL4" s="105" t="s">
        <v>4</v>
      </c>
      <c r="AM4" s="124"/>
      <c r="AO4" s="246"/>
      <c r="AP4" s="279"/>
      <c r="AY4" s="666">
        <v>1.0000000000000001E+50</v>
      </c>
      <c r="BD4" s="279"/>
      <c r="BE4" s="279" t="s">
        <v>1298</v>
      </c>
      <c r="BF4" s="279"/>
      <c r="BG4" s="279"/>
      <c r="BH4" s="279"/>
      <c r="BI4" s="279"/>
      <c r="BJ4" s="279"/>
      <c r="BK4" s="279"/>
      <c r="BL4" s="279"/>
      <c r="BM4" s="279"/>
      <c r="BN4" s="279"/>
      <c r="BO4" s="279"/>
      <c r="BR4" s="603" t="s">
        <v>1223</v>
      </c>
      <c r="CM4" s="37" t="s">
        <v>789</v>
      </c>
      <c r="CN4" s="37"/>
      <c r="CO4" s="37"/>
      <c r="CP4" s="37"/>
      <c r="CQ4" s="37"/>
      <c r="CR4" s="37"/>
      <c r="CS4" s="37"/>
      <c r="CT4" s="37"/>
      <c r="CU4" s="37"/>
      <c r="CV4" s="37"/>
    </row>
    <row r="5" spans="1:102" ht="15.75">
      <c r="A5" s="279"/>
      <c r="B5" s="288" t="s">
        <v>807</v>
      </c>
      <c r="C5" s="277"/>
      <c r="D5" s="267" t="s">
        <v>753</v>
      </c>
      <c r="E5" s="237"/>
      <c r="F5" s="35"/>
      <c r="G5" s="279"/>
      <c r="H5" s="246"/>
      <c r="J5" s="304" t="s">
        <v>897</v>
      </c>
      <c r="K5" s="303"/>
      <c r="L5" s="306">
        <f>VLOOKUP($D$3,scenario_table,2,FALSE)</f>
        <v>0.18</v>
      </c>
      <c r="M5" s="238" t="s">
        <v>808</v>
      </c>
      <c r="N5" s="35" t="s">
        <v>100</v>
      </c>
      <c r="P5" s="246"/>
      <c r="Q5" s="239"/>
      <c r="S5" s="281" t="s">
        <v>743</v>
      </c>
      <c r="T5" s="327">
        <v>2E-3</v>
      </c>
      <c r="U5" s="291" t="s">
        <v>744</v>
      </c>
      <c r="V5" s="292" t="s">
        <v>1119</v>
      </c>
      <c r="W5" s="239"/>
      <c r="X5" s="246"/>
      <c r="AA5" s="334" t="s">
        <v>863</v>
      </c>
      <c r="AB5" s="335">
        <f>HLCdesignBW</f>
        <v>0.1</v>
      </c>
      <c r="AC5" s="336">
        <v>4.4999999999999998E-7</v>
      </c>
      <c r="AD5" s="337">
        <v>0</v>
      </c>
      <c r="AE5" s="334" t="s">
        <v>775</v>
      </c>
      <c r="AG5" s="246"/>
      <c r="AH5" s="279"/>
      <c r="AI5" s="279"/>
      <c r="AJ5" s="99" t="s">
        <v>714</v>
      </c>
      <c r="AK5" s="107">
        <f>VLOOKUP($D$7,RVPrime,4)</f>
        <v>14.0627</v>
      </c>
      <c r="AL5" s="105" t="s">
        <v>33</v>
      </c>
      <c r="AM5" s="124"/>
      <c r="AN5" s="279"/>
      <c r="AO5" s="246"/>
      <c r="AP5" s="279"/>
      <c r="AR5" s="727" t="str">
        <f>D3</f>
        <v>IFS 1comp</v>
      </c>
      <c r="AS5" s="727"/>
      <c r="BD5" s="279"/>
      <c r="BE5" s="95"/>
      <c r="BF5" s="297" t="s">
        <v>1290</v>
      </c>
      <c r="BG5" s="297" t="s">
        <v>1291</v>
      </c>
      <c r="BH5" s="297" t="s">
        <v>1292</v>
      </c>
      <c r="BI5" s="297" t="s">
        <v>1293</v>
      </c>
      <c r="BJ5" s="297" t="s">
        <v>1294</v>
      </c>
      <c r="BK5" s="297" t="s">
        <v>1295</v>
      </c>
      <c r="BL5" s="279"/>
      <c r="BM5" s="279"/>
      <c r="BN5" s="279"/>
      <c r="BO5" s="279"/>
      <c r="BP5" s="718"/>
      <c r="BQ5" s="718"/>
      <c r="BT5" s="603" t="s">
        <v>1222</v>
      </c>
      <c r="BV5" s="603" t="s">
        <v>762</v>
      </c>
      <c r="BX5" s="11" t="s">
        <v>1224</v>
      </c>
      <c r="BZ5" s="11" t="s">
        <v>1270</v>
      </c>
      <c r="CB5" s="11" t="s">
        <v>1226</v>
      </c>
      <c r="CD5" s="11" t="s">
        <v>829</v>
      </c>
      <c r="CF5" s="11" t="s">
        <v>1227</v>
      </c>
      <c r="CH5" s="11" t="s">
        <v>1279</v>
      </c>
      <c r="CM5" s="37" t="s">
        <v>790</v>
      </c>
      <c r="CN5" s="37"/>
      <c r="CO5" s="37"/>
      <c r="CP5" s="37"/>
      <c r="CQ5" s="37"/>
      <c r="CR5" s="37"/>
      <c r="CS5" s="37"/>
      <c r="CT5" s="37"/>
      <c r="CU5" s="37"/>
      <c r="CV5" s="37"/>
    </row>
    <row r="6" spans="1:102" ht="15.75">
      <c r="A6" s="279"/>
      <c r="B6" s="288" t="s">
        <v>893</v>
      </c>
      <c r="C6" s="277"/>
      <c r="D6" s="322" t="s">
        <v>79</v>
      </c>
      <c r="E6" s="558" t="s">
        <v>4</v>
      </c>
      <c r="F6" s="559" t="s">
        <v>796</v>
      </c>
      <c r="G6" s="279"/>
      <c r="H6" s="246"/>
      <c r="I6" s="37"/>
      <c r="J6" s="304" t="s">
        <v>102</v>
      </c>
      <c r="K6" s="303"/>
      <c r="L6" s="305">
        <f>VLOOKUP($D$3,scenario_table,4,FALSE)</f>
        <v>50</v>
      </c>
      <c r="M6" s="238" t="s">
        <v>42</v>
      </c>
      <c r="O6" s="37"/>
      <c r="P6" s="246"/>
      <c r="S6" s="99" t="s">
        <v>811</v>
      </c>
      <c r="T6" s="312">
        <f>HLOOKUP(D5,Detector_Table,2)</f>
        <v>0</v>
      </c>
      <c r="U6" s="265" t="s">
        <v>722</v>
      </c>
      <c r="V6" s="245" t="s">
        <v>906</v>
      </c>
      <c r="X6" s="246"/>
      <c r="AA6" s="334" t="s">
        <v>864</v>
      </c>
      <c r="AB6" s="335">
        <f>HLCdesignBW</f>
        <v>0.1</v>
      </c>
      <c r="AC6" s="336">
        <v>5.5000000000000003E-7</v>
      </c>
      <c r="AD6" s="337">
        <v>0</v>
      </c>
      <c r="AE6" s="334" t="s">
        <v>775</v>
      </c>
      <c r="AG6" s="246"/>
      <c r="AJ6" s="99" t="s">
        <v>1085</v>
      </c>
      <c r="AK6" s="107">
        <f>AK4-5*(LOG10(AK5)-1)</f>
        <v>4.2896564397792663</v>
      </c>
      <c r="AL6" s="105" t="s">
        <v>4</v>
      </c>
      <c r="AM6" s="245" t="s">
        <v>1086</v>
      </c>
      <c r="AO6" s="246"/>
      <c r="AP6" s="279"/>
      <c r="AR6" s="653"/>
      <c r="AS6" s="670" t="s">
        <v>204</v>
      </c>
      <c r="AT6" s="709" t="s">
        <v>1072</v>
      </c>
      <c r="AU6" s="709" t="s">
        <v>1305</v>
      </c>
      <c r="AV6" s="709" t="s">
        <v>1221</v>
      </c>
      <c r="AW6" s="709" t="s">
        <v>823</v>
      </c>
      <c r="AX6" s="709" t="s">
        <v>1341</v>
      </c>
      <c r="BD6" s="279"/>
      <c r="BE6" s="95" t="s">
        <v>1296</v>
      </c>
      <c r="BF6" s="662">
        <v>3.6445582562369815E-2</v>
      </c>
      <c r="BG6" s="662">
        <v>2.3055896873577338E-9</v>
      </c>
      <c r="BH6" s="662">
        <v>5.2315296396592201E-3</v>
      </c>
      <c r="BI6" s="662">
        <v>2E-3</v>
      </c>
      <c r="BJ6" s="662">
        <v>30</v>
      </c>
      <c r="BK6" s="662">
        <v>7.0000000000000007E-2</v>
      </c>
      <c r="BL6" s="279"/>
      <c r="BM6" s="279"/>
      <c r="BN6" s="279"/>
      <c r="BO6" s="279"/>
      <c r="BQ6" s="611" t="str">
        <f>AK14</f>
        <v>47 UMa c</v>
      </c>
      <c r="BR6" s="612">
        <v>30</v>
      </c>
      <c r="BS6" s="613">
        <f ca="1">D48</f>
        <v>3.1941540085666685E-3</v>
      </c>
      <c r="BT6" s="612">
        <v>30</v>
      </c>
      <c r="BU6" s="614">
        <f ca="1">D49</f>
        <v>4.3687321214978396E-4</v>
      </c>
      <c r="BV6" s="612">
        <v>30</v>
      </c>
      <c r="BW6" s="614">
        <f ca="1">D51</f>
        <v>2.4165512413407918E-3</v>
      </c>
      <c r="BX6" s="612">
        <v>30</v>
      </c>
      <c r="BY6" s="615">
        <f ca="1">D50</f>
        <v>7.4623255201286152E-3</v>
      </c>
      <c r="BZ6" s="616">
        <v>30</v>
      </c>
      <c r="CA6" s="615">
        <f>D54</f>
        <v>4.8000000000000001E-4</v>
      </c>
      <c r="CB6" s="616">
        <v>30</v>
      </c>
      <c r="CC6" s="615">
        <f>D55</f>
        <v>3.2000000000000003E-4</v>
      </c>
      <c r="CD6" s="616">
        <v>30</v>
      </c>
      <c r="CE6" s="611">
        <f ca="1">L17</f>
        <v>15.339403349943765</v>
      </c>
      <c r="CF6" s="616">
        <v>30</v>
      </c>
      <c r="CG6" s="667">
        <f>WAplanet</f>
        <v>4.4219962297591096</v>
      </c>
      <c r="CH6" s="616">
        <v>30</v>
      </c>
      <c r="CM6" s="110" t="s">
        <v>785</v>
      </c>
      <c r="CN6" s="133"/>
      <c r="CO6" s="133"/>
      <c r="CP6" s="133"/>
      <c r="CQ6" s="133"/>
      <c r="CR6" s="133"/>
      <c r="CS6" s="133"/>
      <c r="CT6" s="133"/>
      <c r="CU6" s="133"/>
    </row>
    <row r="7" spans="1:102" ht="15.75">
      <c r="A7" s="279"/>
      <c r="B7" s="289" t="s">
        <v>891</v>
      </c>
      <c r="C7" s="290"/>
      <c r="D7" s="321">
        <v>9</v>
      </c>
      <c r="E7" s="560">
        <f>AK4</f>
        <v>5.03</v>
      </c>
      <c r="F7" s="561" t="str">
        <f>AK8</f>
        <v>47Uma</v>
      </c>
      <c r="G7" s="279"/>
      <c r="H7" s="246"/>
      <c r="J7" s="109" t="s">
        <v>795</v>
      </c>
      <c r="P7" s="246"/>
      <c r="Q7" s="37"/>
      <c r="S7" s="99" t="s">
        <v>734</v>
      </c>
      <c r="T7" s="312">
        <f>HLOOKUP(D5,Detector_Table,3)</f>
        <v>1000</v>
      </c>
      <c r="U7" s="265" t="s">
        <v>735</v>
      </c>
      <c r="V7" s="276">
        <f>T6/T7</f>
        <v>0</v>
      </c>
      <c r="W7" s="37"/>
      <c r="X7" s="246"/>
      <c r="AA7" s="334" t="s">
        <v>865</v>
      </c>
      <c r="AB7" s="335">
        <f>SPCdesignBW</f>
        <v>0.18</v>
      </c>
      <c r="AC7" s="336">
        <v>6.6000000000000003E-7</v>
      </c>
      <c r="AD7" s="337">
        <v>50</v>
      </c>
      <c r="AE7" s="334" t="s">
        <v>772</v>
      </c>
      <c r="AG7" s="246"/>
      <c r="AJ7" s="99" t="s">
        <v>1105</v>
      </c>
      <c r="AK7" s="107" t="str">
        <f>INDEX(stellarClass, Photometry!D7)</f>
        <v>g0v</v>
      </c>
      <c r="AL7" s="105" t="s">
        <v>1106</v>
      </c>
      <c r="AM7" s="245" t="s">
        <v>1107</v>
      </c>
      <c r="AO7" s="246"/>
      <c r="AP7" s="279"/>
      <c r="AR7" s="608">
        <v>1</v>
      </c>
      <c r="AS7" s="492">
        <v>1</v>
      </c>
      <c r="AT7" s="706" t="str">
        <f>AK14</f>
        <v>47 UMa c</v>
      </c>
      <c r="AU7" s="710">
        <f>WAplanet</f>
        <v>4.4219962297591096</v>
      </c>
      <c r="AV7" s="549">
        <f ca="1">L17</f>
        <v>15.339403349943765</v>
      </c>
      <c r="AW7" s="706">
        <f ca="1">L18</f>
        <v>0.63914180624765693</v>
      </c>
      <c r="AX7" s="706">
        <f>AK10</f>
        <v>3.5719699999999999</v>
      </c>
      <c r="AY7" s="605"/>
      <c r="AZ7" s="654"/>
      <c r="BA7" s="607"/>
      <c r="BD7" s="279"/>
      <c r="BE7" s="95" t="s">
        <v>1288</v>
      </c>
      <c r="BF7" s="662">
        <f>1.1*BF6</f>
        <v>4.0090140818606797E-2</v>
      </c>
      <c r="BG7" s="662">
        <f>1.1*BG6</f>
        <v>2.5361486560935072E-9</v>
      </c>
      <c r="BH7" s="662">
        <f>1.1*BH6</f>
        <v>5.7546826036251426E-3</v>
      </c>
      <c r="BI7" s="662">
        <f t="shared" ref="BI7:BK7" si="0">1.1*BI6</f>
        <v>2.2000000000000001E-3</v>
      </c>
      <c r="BJ7" s="662">
        <f t="shared" si="0"/>
        <v>33</v>
      </c>
      <c r="BK7" s="662">
        <f t="shared" si="0"/>
        <v>7.7000000000000013E-2</v>
      </c>
      <c r="BL7" s="279"/>
      <c r="BM7" s="279"/>
      <c r="BN7" s="279"/>
      <c r="BO7" s="279"/>
      <c r="BP7" s="610">
        <v>2</v>
      </c>
      <c r="BQ7" s="11">
        <v>2</v>
      </c>
      <c r="BR7" s="603" t="str">
        <f t="dataTable" ref="BR7:BR10" dt2D="1" dtr="1" r1="D8" r2="D7" ca="1"/>
        <v>gamma Cep b</v>
      </c>
      <c r="BS7" s="609">
        <f>BQ7</f>
        <v>2</v>
      </c>
      <c r="BT7" s="604">
        <f t="dataTable" ref="BT7:BT10" dt2D="1" dtr="1" r1="D8" r2="D7" ca="1"/>
        <v>2.6765970872079685E-3</v>
      </c>
      <c r="BU7" s="609">
        <f>$BQ7</f>
        <v>2</v>
      </c>
      <c r="BV7" s="604">
        <f t="dataTable" ref="BV7:BV10" dt2D="1" dtr="1" r1="D8" r2="D7" ca="1"/>
        <v>9.5394436230657915E-3</v>
      </c>
      <c r="BW7" s="609">
        <f>$BQ7</f>
        <v>2</v>
      </c>
      <c r="BX7" s="604">
        <f t="dataTable" ref="BX7:BX10" dt2D="1" dtr="1" r1="D8" r2="D7" ca="1"/>
        <v>1.0781295688959282E-2</v>
      </c>
      <c r="BY7" s="609">
        <f>$BQ7</f>
        <v>2</v>
      </c>
      <c r="BZ7" s="604">
        <f t="dataTable" ref="BZ7:BZ10" dt2D="1" dtr="1" r1="D8" r2="D7" ca="1"/>
        <v>1.9015517491545659E-3</v>
      </c>
      <c r="CA7" s="609">
        <f>$BQ7</f>
        <v>2</v>
      </c>
      <c r="CB7" s="604">
        <f t="dataTable" ref="CB7:CB10" dt2D="1" dtr="1" r1="D8" r2="D7"/>
        <v>4.8000000000000001E-4</v>
      </c>
      <c r="CC7" s="609">
        <f>$BQ7</f>
        <v>2</v>
      </c>
      <c r="CD7" s="604">
        <f t="dataTable" ref="CD7:CD10" dt2D="1" dtr="1" r1="D8" r2="D7" ca="1"/>
        <v>1.0666666666666667E-3</v>
      </c>
      <c r="CE7" s="609">
        <f>$BQ7</f>
        <v>2</v>
      </c>
      <c r="CF7" s="596">
        <f t="dataTable" ref="CF7:CF10" dt2D="1" dtr="1" r1="D8" r2="D7" ca="1"/>
        <v>2.7777777777777779E+95</v>
      </c>
      <c r="CG7" s="609">
        <f>$BQ7</f>
        <v>2</v>
      </c>
      <c r="CH7" s="668">
        <f t="dataTable" ref="CH7:CH10" dt2D="1" dtr="1" r1="D8" r2="D7" ca="1"/>
        <v>2.4434185864749094</v>
      </c>
      <c r="CN7" s="232" t="s">
        <v>82</v>
      </c>
      <c r="CO7" s="232" t="s">
        <v>83</v>
      </c>
      <c r="CP7" s="232" t="s">
        <v>84</v>
      </c>
      <c r="CQ7" s="232" t="s">
        <v>85</v>
      </c>
      <c r="CR7" s="232" t="s">
        <v>86</v>
      </c>
      <c r="CS7" s="232" t="s">
        <v>87</v>
      </c>
      <c r="CT7" s="232" t="s">
        <v>88</v>
      </c>
      <c r="CU7" s="232" t="s">
        <v>89</v>
      </c>
      <c r="CV7" s="232" t="s">
        <v>90</v>
      </c>
    </row>
    <row r="8" spans="1:102" ht="15.75">
      <c r="A8" s="279"/>
      <c r="B8" s="288" t="s">
        <v>814</v>
      </c>
      <c r="C8" s="277"/>
      <c r="D8" s="266">
        <v>100</v>
      </c>
      <c r="E8" s="280" t="s">
        <v>216</v>
      </c>
      <c r="F8" s="35" t="s">
        <v>1275</v>
      </c>
      <c r="G8" s="279"/>
      <c r="H8" s="246"/>
      <c r="K8" s="101" t="s">
        <v>196</v>
      </c>
      <c r="L8" s="102" t="s">
        <v>93</v>
      </c>
      <c r="M8" s="103" t="s">
        <v>197</v>
      </c>
      <c r="N8" s="252" t="s">
        <v>94</v>
      </c>
      <c r="P8" s="246"/>
      <c r="S8" s="95" t="s">
        <v>203</v>
      </c>
      <c r="T8" s="319">
        <f>0.93*HLOOKUP(D5,Detector_Table,6)</f>
        <v>0.74400000000000011</v>
      </c>
      <c r="U8" s="97" t="s">
        <v>202</v>
      </c>
      <c r="V8" s="245" t="s">
        <v>887</v>
      </c>
      <c r="X8" s="246"/>
      <c r="AA8" s="334" t="s">
        <v>866</v>
      </c>
      <c r="AB8" s="335">
        <f>SPCdesignBW</f>
        <v>0.18</v>
      </c>
      <c r="AC8" s="336">
        <v>7.7000000000000004E-7</v>
      </c>
      <c r="AD8" s="337">
        <v>50</v>
      </c>
      <c r="AE8" s="334" t="s">
        <v>772</v>
      </c>
      <c r="AG8" s="246"/>
      <c r="AJ8" s="99" t="s">
        <v>819</v>
      </c>
      <c r="AK8" s="106" t="str">
        <f>VLOOKUP($D$7,RVPrime,21)</f>
        <v>47Uma</v>
      </c>
      <c r="AL8" s="224" t="s">
        <v>808</v>
      </c>
      <c r="AM8" s="124"/>
      <c r="AO8" s="246"/>
      <c r="AP8" s="279"/>
      <c r="AR8" s="608">
        <v>2</v>
      </c>
      <c r="AS8" s="492">
        <v>2</v>
      </c>
      <c r="AT8" s="706" t="str">
        <f t="dataTable" ref="AT8:AX26" dt2D="0" dtr="0" r1="D7" ca="1"/>
        <v>gamma Cep b</v>
      </c>
      <c r="AU8" s="550">
        <v>2.4434185864749094</v>
      </c>
      <c r="AV8" s="549">
        <v>2.7777777777777779E+95</v>
      </c>
      <c r="AW8" s="549">
        <v>1.1574074074074074E+94</v>
      </c>
      <c r="AX8" s="707">
        <v>1.9793000000000001</v>
      </c>
      <c r="AY8" s="657"/>
      <c r="AZ8" s="654"/>
      <c r="BA8" s="659"/>
      <c r="BD8" s="279"/>
      <c r="BE8" s="95" t="s">
        <v>1299</v>
      </c>
      <c r="BF8" s="663">
        <v>126.28959729993625</v>
      </c>
      <c r="BG8" s="663">
        <v>126.28959729993625</v>
      </c>
      <c r="BH8" s="663">
        <v>126.28959729993625</v>
      </c>
      <c r="BI8" s="663">
        <v>126.28959729993625</v>
      </c>
      <c r="BJ8" s="663">
        <v>126.28959729993625</v>
      </c>
      <c r="BK8" s="663">
        <v>126.28959729993625</v>
      </c>
      <c r="BL8" s="279"/>
      <c r="BM8" s="279"/>
      <c r="BN8" s="279"/>
      <c r="BO8" s="279"/>
      <c r="BP8" s="610">
        <v>3</v>
      </c>
      <c r="BQ8" s="11">
        <v>4</v>
      </c>
      <c r="BR8" s="603" t="str">
        <v>HD 192310 c</v>
      </c>
      <c r="BS8" s="609">
        <f t="shared" ref="BS8:BS10" si="1">BQ8</f>
        <v>4</v>
      </c>
      <c r="BT8" s="604">
        <v>2.4878446958312769E-4</v>
      </c>
      <c r="BU8" s="609">
        <f>$BQ8</f>
        <v>4</v>
      </c>
      <c r="BV8" s="604">
        <v>6.5648620380929449E-4</v>
      </c>
      <c r="BW8" s="609">
        <f>$BQ8</f>
        <v>4</v>
      </c>
      <c r="BX8" s="604">
        <v>8.8433845581084494E-4</v>
      </c>
      <c r="BY8" s="609">
        <f>$BQ8</f>
        <v>4</v>
      </c>
      <c r="BZ8" s="604">
        <v>1.4228333502582713E-3</v>
      </c>
      <c r="CA8" s="609">
        <f>$BQ8</f>
        <v>4</v>
      </c>
      <c r="CB8" s="604">
        <v>4.8000000000000001E-4</v>
      </c>
      <c r="CC8" s="609">
        <f>$BQ8</f>
        <v>4</v>
      </c>
      <c r="CD8" s="604">
        <v>1.0666666666666667E-3</v>
      </c>
      <c r="CE8" s="609">
        <f>$BQ8</f>
        <v>4</v>
      </c>
      <c r="CF8" s="596">
        <v>2.7777777777777779E+95</v>
      </c>
      <c r="CG8" s="609">
        <f>$BQ8</f>
        <v>4</v>
      </c>
      <c r="CH8" s="668">
        <v>2.3123152315206275</v>
      </c>
      <c r="CN8" s="191">
        <f>SUMIFS(Spectra!C3:C803,Spectra!$A$3:$A$803,"&gt;="&amp;Photometry!$L$9,Spectra!$A$3:$A$803,"&lt;="&amp;Photometry!$L$10)*Photometry!$L$11*10^(-0.4*Photometry!$AK$4)*(Photometry!L4/(h_planck*c_light))</f>
        <v>79107542.973803982</v>
      </c>
      <c r="CO8" s="191">
        <f>SUMIFS(Spectra!D3:D803,Spectra!$A$3:$A$803,"&gt;="&amp;Photometry!$L$9,Spectra!$A$3:$A$803,"&lt;="&amp;Photometry!$L$10)*Photometry!$L$11*10^(-0.4*Photometry!$AK$4)*(Photometry!L4/(h_planck*c_light))</f>
        <v>88773535.119484231</v>
      </c>
      <c r="CP8" s="191">
        <f>SUMIFS(Spectra!E3:E803,Spectra!$A$3:$A$803,"&gt;="&amp;Photometry!$L$9,Spectra!$A$3:$A$803,"&lt;="&amp;Photometry!$L$10)*Photometry!$L$11*10^(-0.4*Photometry!$AK$4)*(Photometry!L4/(h_planck*c_light))</f>
        <v>105178252.55875084</v>
      </c>
      <c r="CQ8" s="191">
        <f>SUMIFS(Spectra!F3:F803,Spectra!$A$3:$A$803,"&gt;="&amp;Photometry!$L$9,Spectra!$A$3:$A$803,"&lt;="&amp;Photometry!$L$10)*Photometry!$L$11*10^(-0.4*Photometry!$AK$4)*(Photometry!L4/(h_planck*c_light))</f>
        <v>114442742.9374364</v>
      </c>
      <c r="CR8" s="191">
        <f>SUMIFS(Spectra!G3:G803,Spectra!$A$3:$A$803,"&gt;="&amp;Photometry!$L$9,Spectra!$A$3:$A$803,"&lt;="&amp;Photometry!$L$10)*Photometry!$L$11*10^(-0.4*Photometry!$AK$4)*(Photometry!L4/(h_planck*c_light))</f>
        <v>117817562.57224707</v>
      </c>
      <c r="CS8" s="191">
        <f>SUMIFS(Spectra!H3:H803,Spectra!$A$3:$A$803,"&gt;="&amp;Photometry!$L$9,Spectra!$A$3:$A$803,"&lt;="&amp;Photometry!$L$10)*Photometry!$L$11*10^(-0.4*Photometry!$AK$4)*(Photometry!L4/(h_planck*c_light))</f>
        <v>138944743.65804595</v>
      </c>
      <c r="CT8" s="191">
        <f>SUMIFS(Spectra!I3:I803,Spectra!$A$3:$A$803,"&gt;="&amp;Photometry!$L$9,Spectra!$A$3:$A$803,"&lt;="&amp;Photometry!$L$10)*Photometry!$L$11*10^(-0.4*Photometry!$AK$4)*(Photometry!L4/(h_planck*c_light))</f>
        <v>156393996.51558596</v>
      </c>
      <c r="CU8" s="191">
        <f>SUMIFS(Spectra!J3:J803,Spectra!$A$3:$A$803,"&gt;="&amp;Photometry!$L$9,Spectra!$A$3:$A$803,"&lt;="&amp;Photometry!$L$10)*Photometry!$L$11*10^(-0.4*Photometry!$AK$4)*(Photometry!L4/(h_planck*c_light))</f>
        <v>192534004.33343241</v>
      </c>
      <c r="CV8" s="191">
        <f>SUMIFS(Spectra!K3:K803,Spectra!$A$3:$A$803,"&gt;="&amp;Photometry!$L$9,Spectra!$A$3:$A$803,"&lt;="&amp;Photometry!$L$10)*Photometry!$L$11*10^(-0.4*Photometry!$AK$4)*(Photometry!L4/(h_planck*c_light))</f>
        <v>182457194.1004723</v>
      </c>
    </row>
    <row r="9" spans="1:102" ht="15.75">
      <c r="A9" s="279"/>
      <c r="B9" s="288" t="s">
        <v>877</v>
      </c>
      <c r="C9" s="277"/>
      <c r="D9" s="496">
        <v>0.1</v>
      </c>
      <c r="E9" s="280" t="s">
        <v>763</v>
      </c>
      <c r="F9" s="35" t="s">
        <v>878</v>
      </c>
      <c r="G9" s="279"/>
      <c r="H9" s="246"/>
      <c r="K9" s="234" t="s">
        <v>791</v>
      </c>
      <c r="L9" s="233">
        <f>Photometry!L4-(Photometry!L4*Photometry!L5/2)</f>
        <v>6.0060000000000002E-7</v>
      </c>
      <c r="M9" s="105" t="s">
        <v>32</v>
      </c>
      <c r="N9" s="276" t="s">
        <v>794</v>
      </c>
      <c r="P9" s="246"/>
      <c r="S9" s="95" t="s">
        <v>845</v>
      </c>
      <c r="T9" s="271">
        <f>HLOOKUP(D5,Detector_Table,5)</f>
        <v>13</v>
      </c>
      <c r="U9" s="111" t="s">
        <v>846</v>
      </c>
      <c r="V9" s="245"/>
      <c r="X9" s="246"/>
      <c r="AA9" s="334" t="s">
        <v>867</v>
      </c>
      <c r="AB9" s="335">
        <f>SPCdesignBW</f>
        <v>0.18</v>
      </c>
      <c r="AC9" s="336">
        <v>8.8999999999999995E-7</v>
      </c>
      <c r="AD9" s="337">
        <v>50</v>
      </c>
      <c r="AE9" s="334" t="s">
        <v>772</v>
      </c>
      <c r="AG9" s="246"/>
      <c r="AJ9" s="99" t="s">
        <v>715</v>
      </c>
      <c r="AK9" s="107">
        <f>VLOOKUP($D$7,RVPrime,6)</f>
        <v>0.54577399999999998</v>
      </c>
      <c r="AL9" s="105" t="s">
        <v>719</v>
      </c>
      <c r="AM9" s="124"/>
      <c r="AO9" s="246"/>
      <c r="AP9" s="279"/>
      <c r="AR9" s="608">
        <v>3</v>
      </c>
      <c r="AS9" s="492">
        <v>4</v>
      </c>
      <c r="AT9" s="706" t="str">
        <v>HD 192310 c</v>
      </c>
      <c r="AU9" s="550">
        <v>2.3123152315206275</v>
      </c>
      <c r="AV9" s="549">
        <v>2.7777777777777779E+95</v>
      </c>
      <c r="AW9" s="549">
        <v>1.1574074074074074E+94</v>
      </c>
      <c r="AX9" s="707">
        <v>1.1835800000000001</v>
      </c>
      <c r="AY9" s="657"/>
      <c r="AZ9" s="654"/>
      <c r="BA9" s="659"/>
      <c r="BD9" s="279"/>
      <c r="BE9" s="95" t="s">
        <v>1300</v>
      </c>
      <c r="BF9" s="663">
        <v>103.96</v>
      </c>
      <c r="BG9" s="663">
        <v>133.69999999999999</v>
      </c>
      <c r="BH9" s="663">
        <v>130.30000000000001</v>
      </c>
      <c r="BI9" s="663">
        <v>128.5</v>
      </c>
      <c r="BJ9" s="663">
        <v>124.3</v>
      </c>
      <c r="BK9" s="663">
        <v>131.9</v>
      </c>
      <c r="BL9" s="279"/>
      <c r="BM9" s="279"/>
      <c r="BN9" s="279"/>
      <c r="BO9" s="279"/>
      <c r="BP9" s="610">
        <v>6</v>
      </c>
      <c r="BQ9" s="11">
        <v>6</v>
      </c>
      <c r="BR9" s="603" t="str">
        <v>epsilon Eri b</v>
      </c>
      <c r="BS9" s="609">
        <f t="shared" si="1"/>
        <v>6</v>
      </c>
      <c r="BT9" s="604">
        <v>3.6805374173759543E-3</v>
      </c>
      <c r="BU9" s="609">
        <f>$BQ9</f>
        <v>6</v>
      </c>
      <c r="BV9" s="604">
        <v>1.1650913072580449E-2</v>
      </c>
      <c r="BW9" s="609">
        <f>$BQ9</f>
        <v>6</v>
      </c>
      <c r="BX9" s="604">
        <v>1.3537689829259459E-4</v>
      </c>
      <c r="BY9" s="609">
        <f>$BQ9</f>
        <v>6</v>
      </c>
      <c r="BZ9" s="604">
        <v>2.1359731314743399E-3</v>
      </c>
      <c r="CA9" s="609">
        <f>$BQ9</f>
        <v>6</v>
      </c>
      <c r="CB9" s="604">
        <v>4.8000000000000001E-4</v>
      </c>
      <c r="CC9" s="609">
        <f>$BQ9</f>
        <v>6</v>
      </c>
      <c r="CD9" s="604">
        <v>1.0666666666666667E-3</v>
      </c>
      <c r="CE9" s="609">
        <f>$BQ9</f>
        <v>6</v>
      </c>
      <c r="CF9" s="596">
        <v>2.7777777777777779E+95</v>
      </c>
      <c r="CG9" s="609">
        <f>$BQ9</f>
        <v>6</v>
      </c>
      <c r="CH9" s="668">
        <v>9</v>
      </c>
    </row>
    <row r="10" spans="1:102" ht="15.75">
      <c r="A10" s="279"/>
      <c r="B10" s="288" t="s">
        <v>1094</v>
      </c>
      <c r="C10" s="277"/>
      <c r="D10" s="562">
        <v>45</v>
      </c>
      <c r="E10" s="563" t="s">
        <v>21</v>
      </c>
      <c r="F10" s="564" t="s">
        <v>1196</v>
      </c>
      <c r="G10" s="279"/>
      <c r="H10" s="246"/>
      <c r="K10" s="235" t="s">
        <v>792</v>
      </c>
      <c r="L10" s="233">
        <f>Photometry!L4+(Photometry!L4*Photometry!L5/2)</f>
        <v>7.1940000000000005E-7</v>
      </c>
      <c r="M10" s="105" t="s">
        <v>32</v>
      </c>
      <c r="N10" s="276" t="s">
        <v>793</v>
      </c>
      <c r="P10" s="246"/>
      <c r="S10" s="95" t="s">
        <v>771</v>
      </c>
      <c r="T10" s="325">
        <f>HLOOKUP(L3,Focal_plane_table,3)</f>
        <v>0.1111111111111111</v>
      </c>
      <c r="U10" s="97" t="s">
        <v>161</v>
      </c>
      <c r="V10" s="245" t="s">
        <v>904</v>
      </c>
      <c r="X10" s="246"/>
      <c r="AA10" s="334" t="s">
        <v>1121</v>
      </c>
      <c r="AB10" s="335">
        <f>SPCdesignBW</f>
        <v>0.18</v>
      </c>
      <c r="AC10" s="336">
        <v>6.6000000000000003E-7</v>
      </c>
      <c r="AD10" s="337">
        <v>50</v>
      </c>
      <c r="AE10" s="334" t="s">
        <v>772</v>
      </c>
      <c r="AG10" s="246"/>
      <c r="AJ10" s="99" t="s">
        <v>726</v>
      </c>
      <c r="AK10" s="107">
        <f>VLOOKUP($D$7,RVPrime,7)</f>
        <v>3.5719699999999999</v>
      </c>
      <c r="AL10" s="105" t="s">
        <v>35</v>
      </c>
      <c r="AM10" s="126"/>
      <c r="AO10" s="246"/>
      <c r="AP10" s="279"/>
      <c r="AR10" s="608">
        <v>4</v>
      </c>
      <c r="AS10" s="492">
        <v>5</v>
      </c>
      <c r="AT10" s="708" t="str">
        <v>upsilon And d</v>
      </c>
      <c r="AU10" s="550">
        <v>3.257576596634439</v>
      </c>
      <c r="AV10" s="549">
        <v>36.816581566236273</v>
      </c>
      <c r="AW10" s="549">
        <v>1.5340242319265114</v>
      </c>
      <c r="AX10" s="707">
        <v>2.5245199999999999</v>
      </c>
      <c r="AY10" s="657"/>
      <c r="AZ10" s="654"/>
      <c r="BA10" s="659"/>
      <c r="BD10" s="279"/>
      <c r="BE10" s="95" t="s">
        <v>1297</v>
      </c>
      <c r="BF10" s="664">
        <f>ABS(BF8-BF9)</f>
        <v>22.329597299936253</v>
      </c>
      <c r="BG10" s="664">
        <f t="shared" ref="BG10:BK10" si="2">ABS(BG8-BG9)</f>
        <v>7.4104027000637416</v>
      </c>
      <c r="BH10" s="664">
        <f t="shared" si="2"/>
        <v>4.0104027000637643</v>
      </c>
      <c r="BI10" s="664">
        <f t="shared" si="2"/>
        <v>2.2104027000637529</v>
      </c>
      <c r="BJ10" s="664">
        <f t="shared" si="2"/>
        <v>1.9895972999362499</v>
      </c>
      <c r="BK10" s="664">
        <f t="shared" si="2"/>
        <v>5.6104027000637586</v>
      </c>
      <c r="BL10" s="279"/>
      <c r="BM10" s="279"/>
      <c r="BN10" s="279"/>
      <c r="BO10" s="279"/>
      <c r="BP10" s="610">
        <v>18</v>
      </c>
      <c r="BQ10" s="11">
        <v>29</v>
      </c>
      <c r="BR10" s="603" t="str">
        <v>GJ 832 b</v>
      </c>
      <c r="BS10" s="609">
        <f t="shared" si="1"/>
        <v>29</v>
      </c>
      <c r="BT10" s="604">
        <v>2.7723472282104194E-5</v>
      </c>
      <c r="BU10" s="609">
        <f>$BQ10</f>
        <v>29</v>
      </c>
      <c r="BV10" s="604">
        <v>1.2312888933429283E-4</v>
      </c>
      <c r="BW10" s="609">
        <f>$BQ10</f>
        <v>29</v>
      </c>
      <c r="BX10" s="604">
        <v>3.049147744798886E-6</v>
      </c>
      <c r="BY10" s="609">
        <f>$BQ10</f>
        <v>29</v>
      </c>
      <c r="BZ10" s="604">
        <v>2.1359731314743399E-3</v>
      </c>
      <c r="CA10" s="609">
        <f>$BQ10</f>
        <v>29</v>
      </c>
      <c r="CB10" s="604">
        <v>4.8000000000000001E-4</v>
      </c>
      <c r="CC10" s="609">
        <f>$BQ10</f>
        <v>29</v>
      </c>
      <c r="CD10" s="604">
        <v>1.0666666666666667E-3</v>
      </c>
      <c r="CE10" s="609">
        <f>$BQ10</f>
        <v>29</v>
      </c>
      <c r="CF10" s="600">
        <v>2.7777777777777779E+95</v>
      </c>
      <c r="CG10" s="609">
        <f>$BQ10</f>
        <v>29</v>
      </c>
      <c r="CH10" s="668">
        <v>9</v>
      </c>
    </row>
    <row r="11" spans="1:102" ht="15.75">
      <c r="B11" s="289" t="s">
        <v>1089</v>
      </c>
      <c r="C11" s="290"/>
      <c r="D11" s="321">
        <v>1</v>
      </c>
      <c r="E11" s="280" t="s">
        <v>1091</v>
      </c>
      <c r="F11" s="35" t="s">
        <v>1092</v>
      </c>
      <c r="G11" s="279"/>
      <c r="H11" s="246"/>
      <c r="K11" s="236" t="s">
        <v>788</v>
      </c>
      <c r="L11" s="233">
        <f>Spectra!A4-Spectra!A3</f>
        <v>1.0000000000000222E-9</v>
      </c>
      <c r="M11" s="105" t="s">
        <v>32</v>
      </c>
      <c r="N11" s="190" t="s">
        <v>818</v>
      </c>
      <c r="P11" s="246"/>
      <c r="S11" s="99" t="s">
        <v>850</v>
      </c>
      <c r="T11" s="315">
        <f>HLOOKUP(L3,Focal_plane_table,4)</f>
        <v>16</v>
      </c>
      <c r="U11" s="265"/>
      <c r="V11" s="245" t="s">
        <v>905</v>
      </c>
      <c r="X11" s="246"/>
      <c r="AA11" s="334" t="s">
        <v>1122</v>
      </c>
      <c r="AB11" s="335">
        <f>HLCdesignBW</f>
        <v>0.1</v>
      </c>
      <c r="AC11" s="336">
        <v>5.6499999999999999E-7</v>
      </c>
      <c r="AD11" s="337">
        <v>0</v>
      </c>
      <c r="AE11" s="334" t="s">
        <v>775</v>
      </c>
      <c r="AG11" s="246"/>
      <c r="AJ11" s="99" t="s">
        <v>720</v>
      </c>
      <c r="AK11" s="106">
        <f>VLOOKUP($D$7,RVPrime,9)</f>
        <v>9.8000000000000004E-2</v>
      </c>
      <c r="AL11" s="105" t="s">
        <v>722</v>
      </c>
      <c r="AM11" s="126"/>
      <c r="AO11" s="246"/>
      <c r="AP11" s="279"/>
      <c r="AR11" s="608">
        <v>5</v>
      </c>
      <c r="AS11" s="492">
        <v>6</v>
      </c>
      <c r="AT11" s="708" t="str">
        <v>epsilon Eri b</v>
      </c>
      <c r="AU11" s="550">
        <v>9</v>
      </c>
      <c r="AV11" s="549">
        <v>2.7777777777777779E+95</v>
      </c>
      <c r="AW11" s="549">
        <v>1.1574074074074074E+94</v>
      </c>
      <c r="AX11" s="707">
        <v>3.3755799999999998</v>
      </c>
      <c r="AY11" s="657"/>
      <c r="AZ11" s="654"/>
      <c r="BA11" s="659"/>
      <c r="BD11" s="279"/>
      <c r="BE11" s="95" t="s">
        <v>1289</v>
      </c>
      <c r="BF11" s="665">
        <f>BF10/BF8/0.1</f>
        <v>1.7681264155830452</v>
      </c>
      <c r="BG11" s="665">
        <f t="shared" ref="BG11:BK11" si="3">BG10/BG8/0.1</f>
        <v>0.58677855171745663</v>
      </c>
      <c r="BH11" s="665">
        <f t="shared" si="3"/>
        <v>0.31755606049951263</v>
      </c>
      <c r="BI11" s="665">
        <f t="shared" si="3"/>
        <v>0.17502650632530511</v>
      </c>
      <c r="BJ11" s="665">
        <f t="shared" si="3"/>
        <v>0.15754245341451051</v>
      </c>
      <c r="BK11" s="665">
        <f t="shared" si="3"/>
        <v>0.44424899754325137</v>
      </c>
      <c r="BL11" s="279"/>
      <c r="BM11" s="279"/>
      <c r="BN11" s="279"/>
      <c r="BO11" s="279"/>
      <c r="BX11" s="595"/>
      <c r="BY11" s="568"/>
      <c r="BZ11" s="595"/>
      <c r="CA11" s="595"/>
      <c r="CB11" s="595"/>
      <c r="CC11" s="595"/>
      <c r="CD11" s="595"/>
    </row>
    <row r="12" spans="1:102" ht="15.75">
      <c r="A12" s="279"/>
      <c r="B12" s="289" t="s">
        <v>1331</v>
      </c>
      <c r="C12" s="290"/>
      <c r="D12" s="641" t="s">
        <v>798</v>
      </c>
      <c r="E12" s="642"/>
      <c r="F12" s="35" t="s">
        <v>1338</v>
      </c>
      <c r="G12" s="279"/>
      <c r="H12" s="246"/>
      <c r="P12" s="246"/>
      <c r="S12" s="95" t="s">
        <v>736</v>
      </c>
      <c r="T12" s="104">
        <f>HLOOKUP(D5,Detector_Table,4)</f>
        <v>1</v>
      </c>
      <c r="U12" s="97" t="s">
        <v>737</v>
      </c>
      <c r="V12" s="245"/>
      <c r="X12" s="246"/>
      <c r="AG12" s="246"/>
      <c r="AJ12" s="99" t="s">
        <v>723</v>
      </c>
      <c r="AK12" s="244">
        <f>VLOOKUP($D$7,RVPrime,12)</f>
        <v>0.2540031430664097</v>
      </c>
      <c r="AL12" s="105" t="s">
        <v>23</v>
      </c>
      <c r="AM12" s="126"/>
      <c r="AO12" s="246"/>
      <c r="AP12" s="279"/>
      <c r="AR12" s="608">
        <v>6</v>
      </c>
      <c r="AS12" s="492">
        <v>7</v>
      </c>
      <c r="AT12" s="708" t="str">
        <v>47 UMa b</v>
      </c>
      <c r="AU12" s="550">
        <v>2.6015842397546645</v>
      </c>
      <c r="AV12" s="549">
        <v>2.7777777777777779E+95</v>
      </c>
      <c r="AW12" s="549">
        <v>1.1574074074074074E+94</v>
      </c>
      <c r="AX12" s="707">
        <v>2.1014900000000001</v>
      </c>
      <c r="AY12" s="657"/>
      <c r="AZ12" s="654"/>
      <c r="BA12" s="659"/>
      <c r="BD12" s="279"/>
      <c r="BE12" s="279"/>
      <c r="BF12" s="279"/>
      <c r="BG12" s="279"/>
      <c r="BH12" s="279"/>
      <c r="BI12" s="279"/>
      <c r="BJ12" s="279"/>
      <c r="BK12" s="279"/>
      <c r="BL12" s="279"/>
      <c r="BM12" s="279"/>
      <c r="BN12" s="279"/>
      <c r="BO12" s="279"/>
      <c r="BX12" s="595"/>
      <c r="BY12" s="568"/>
      <c r="BZ12" s="595"/>
      <c r="CA12" s="595"/>
      <c r="CB12" s="595"/>
      <c r="CC12" s="595"/>
      <c r="CD12" s="595"/>
    </row>
    <row r="13" spans="1:102" ht="15.75">
      <c r="A13" s="279"/>
      <c r="B13" s="289" t="s">
        <v>1318</v>
      </c>
      <c r="C13" s="290"/>
      <c r="D13" s="683">
        <v>0</v>
      </c>
      <c r="E13" s="642" t="s">
        <v>727</v>
      </c>
      <c r="F13" s="35" t="s">
        <v>1323</v>
      </c>
      <c r="G13" s="279"/>
      <c r="H13" s="246"/>
      <c r="I13" s="316"/>
      <c r="J13" s="316" t="s">
        <v>813</v>
      </c>
      <c r="K13" s="316"/>
      <c r="L13" s="316"/>
      <c r="M13" s="316"/>
      <c r="N13" s="316"/>
      <c r="O13" s="316"/>
      <c r="P13" s="246"/>
      <c r="S13" s="95" t="s">
        <v>738</v>
      </c>
      <c r="T13" s="108">
        <f>1/frame_time</f>
        <v>0.01</v>
      </c>
      <c r="U13" s="97" t="s">
        <v>739</v>
      </c>
      <c r="V13" s="245" t="s">
        <v>740</v>
      </c>
      <c r="X13" s="246"/>
      <c r="AG13" s="246"/>
      <c r="AJ13" s="99" t="s">
        <v>725</v>
      </c>
      <c r="AK13" s="244" t="str">
        <f>VLOOKUP($D$7,RVPrime,5)</f>
        <v>G1V</v>
      </c>
      <c r="AL13" s="105" t="s">
        <v>808</v>
      </c>
      <c r="AM13" s="126"/>
      <c r="AO13" s="246"/>
      <c r="AP13" s="279"/>
      <c r="AR13" s="608">
        <v>7</v>
      </c>
      <c r="AS13" s="492">
        <v>9</v>
      </c>
      <c r="AT13" s="708" t="str">
        <v>47 UMa c</v>
      </c>
      <c r="AU13" s="550">
        <v>4.4219962297591096</v>
      </c>
      <c r="AV13" s="549">
        <v>15.339403349943765</v>
      </c>
      <c r="AW13" s="549">
        <v>0.63914180624765693</v>
      </c>
      <c r="AX13" s="707">
        <v>3.5719699999999999</v>
      </c>
      <c r="AY13" s="657"/>
      <c r="AZ13" s="654"/>
      <c r="BA13" s="659"/>
      <c r="BD13" s="279"/>
      <c r="BE13" s="279" t="s">
        <v>1301</v>
      </c>
      <c r="BF13" s="279"/>
      <c r="BG13" s="279"/>
      <c r="BH13" s="279"/>
      <c r="BI13" s="279"/>
      <c r="BJ13" s="279"/>
      <c r="BK13" s="279"/>
      <c r="BL13" s="279"/>
      <c r="BM13" s="279"/>
      <c r="BN13" s="279"/>
      <c r="BO13" s="279"/>
      <c r="BQ13" s="603" t="s">
        <v>1267</v>
      </c>
      <c r="BX13" s="595"/>
      <c r="BY13" s="595"/>
      <c r="BZ13" s="595"/>
      <c r="CA13" s="595"/>
      <c r="CB13" s="595"/>
      <c r="CC13" s="595"/>
      <c r="CD13" s="595"/>
    </row>
    <row r="14" spans="1:102" ht="15.75">
      <c r="H14" s="246"/>
      <c r="J14" s="109" t="s">
        <v>859</v>
      </c>
      <c r="K14" s="251"/>
      <c r="L14" s="255"/>
      <c r="M14" s="251"/>
      <c r="N14" s="251"/>
      <c r="P14" s="246"/>
      <c r="Q14" s="279"/>
      <c r="R14" s="109" t="s">
        <v>916</v>
      </c>
      <c r="S14" s="279"/>
      <c r="T14" s="279"/>
      <c r="U14" s="279"/>
      <c r="V14" s="279"/>
      <c r="W14" s="279"/>
      <c r="X14" s="246"/>
      <c r="Y14" s="333"/>
      <c r="Z14" s="333" t="s">
        <v>724</v>
      </c>
      <c r="AA14" s="333"/>
      <c r="AB14" s="333"/>
      <c r="AC14" s="333"/>
      <c r="AD14" s="333"/>
      <c r="AE14" s="333"/>
      <c r="AF14" s="333"/>
      <c r="AG14" s="246"/>
      <c r="AJ14" s="99" t="s">
        <v>1022</v>
      </c>
      <c r="AK14" s="244" t="str">
        <f>VLOOKUP($D$7,RVPrime,2)</f>
        <v>47 UMa c</v>
      </c>
      <c r="AL14" s="105"/>
      <c r="AM14" s="126"/>
      <c r="AO14" s="246"/>
      <c r="AP14" s="279"/>
      <c r="AR14" s="608">
        <v>8</v>
      </c>
      <c r="AS14" s="492">
        <v>10</v>
      </c>
      <c r="AT14" s="706" t="str">
        <v>HD 39091 b</v>
      </c>
      <c r="AU14" s="550">
        <v>3.1810059495599727</v>
      </c>
      <c r="AV14" s="549">
        <v>2.7777777777777779E+95</v>
      </c>
      <c r="AW14" s="549">
        <v>1.1574074074074074E+94</v>
      </c>
      <c r="AX14" s="707">
        <v>3.3465099999999999</v>
      </c>
      <c r="AY14" s="657"/>
      <c r="AZ14" s="654"/>
      <c r="BA14" s="659"/>
      <c r="BD14" s="279"/>
      <c r="BE14" s="279"/>
      <c r="BF14" s="279"/>
      <c r="BG14" s="279"/>
      <c r="BH14" s="279"/>
      <c r="BI14" s="279"/>
      <c r="BJ14" s="279"/>
      <c r="BK14" s="279"/>
      <c r="BL14" s="279"/>
      <c r="BM14" s="279"/>
      <c r="BN14" s="279"/>
      <c r="BO14" s="279"/>
      <c r="BR14" s="603" t="s">
        <v>1258</v>
      </c>
      <c r="BT14" s="603" t="s">
        <v>1259</v>
      </c>
      <c r="BV14" s="603" t="s">
        <v>1260</v>
      </c>
      <c r="BX14" s="603" t="s">
        <v>1261</v>
      </c>
      <c r="BZ14" s="603" t="s">
        <v>1262</v>
      </c>
      <c r="CB14" s="11" t="s">
        <v>1263</v>
      </c>
      <c r="CD14" s="595" t="s">
        <v>1264</v>
      </c>
      <c r="CE14" s="595"/>
    </row>
    <row r="15" spans="1:102" ht="15.75">
      <c r="A15" s="225"/>
      <c r="B15" s="225" t="s">
        <v>874</v>
      </c>
      <c r="C15" s="225"/>
      <c r="D15" s="260"/>
      <c r="E15" s="225"/>
      <c r="F15" s="225"/>
      <c r="G15" s="225"/>
      <c r="H15" s="246"/>
      <c r="I15" s="249"/>
      <c r="J15" s="251"/>
      <c r="K15" s="644" t="s">
        <v>196</v>
      </c>
      <c r="L15" s="645" t="s">
        <v>93</v>
      </c>
      <c r="M15" s="646" t="s">
        <v>197</v>
      </c>
      <c r="N15" s="647" t="s">
        <v>94</v>
      </c>
      <c r="O15" s="249"/>
      <c r="P15" s="246"/>
      <c r="S15" s="281" t="s">
        <v>915</v>
      </c>
      <c r="T15" s="326">
        <v>450</v>
      </c>
      <c r="U15" s="291" t="s">
        <v>847</v>
      </c>
      <c r="V15" s="292" t="s">
        <v>898</v>
      </c>
      <c r="X15" s="246"/>
      <c r="Z15" s="109" t="s">
        <v>95</v>
      </c>
      <c r="AA15" s="16"/>
      <c r="AB15" s="33"/>
      <c r="AC15" s="84"/>
      <c r="AD15" s="36"/>
      <c r="AG15" s="246"/>
      <c r="AH15" s="279"/>
      <c r="AI15" s="279"/>
      <c r="AJ15" s="99" t="s">
        <v>1250</v>
      </c>
      <c r="AK15" s="244">
        <f>VLOOKUP($D$7,RVPrime,25)</f>
        <v>1.27</v>
      </c>
      <c r="AL15" s="105" t="s">
        <v>1255</v>
      </c>
      <c r="AM15" s="126" t="s">
        <v>1256</v>
      </c>
      <c r="AN15" s="279"/>
      <c r="AO15" s="246"/>
      <c r="AP15" s="279"/>
      <c r="AR15" s="608">
        <v>9</v>
      </c>
      <c r="AS15" s="492">
        <v>11</v>
      </c>
      <c r="AT15" s="706" t="str">
        <v>HD 114613 b</v>
      </c>
      <c r="AU15" s="550">
        <v>4.4731475924435324</v>
      </c>
      <c r="AV15" s="549">
        <v>81.149136111658834</v>
      </c>
      <c r="AW15" s="549">
        <v>3.3812140046524513</v>
      </c>
      <c r="AX15" s="707">
        <v>5.3109000000000002</v>
      </c>
      <c r="AY15" s="657"/>
      <c r="AZ15" s="654"/>
      <c r="BA15" s="659"/>
      <c r="BF15">
        <v>4.0090140818606797E-2</v>
      </c>
      <c r="BG15">
        <v>2.5361486560935072E-9</v>
      </c>
      <c r="BH15">
        <v>5.7546826036251426E-3</v>
      </c>
      <c r="BI15">
        <v>2.2000000000000001E-3</v>
      </c>
      <c r="BJ15">
        <v>33</v>
      </c>
      <c r="BK15">
        <v>7.7000000000000013E-2</v>
      </c>
      <c r="BR15" s="603" t="s">
        <v>1057</v>
      </c>
      <c r="BT15" s="604">
        <v>1.8448819000000002E-2</v>
      </c>
      <c r="BU15" s="604"/>
      <c r="BV15" s="604">
        <v>3.0624057000000001E-3</v>
      </c>
      <c r="BW15" s="604"/>
      <c r="BX15" s="604">
        <v>2.6904994E-3</v>
      </c>
      <c r="BY15" s="604"/>
      <c r="BZ15" s="604">
        <v>3.9539311000000001E-4</v>
      </c>
      <c r="CA15" s="604"/>
      <c r="CB15" s="604">
        <v>1.8134759E-4</v>
      </c>
      <c r="CC15" s="604"/>
      <c r="CD15" s="604">
        <v>4.1460356000000003E-4</v>
      </c>
      <c r="CE15" s="595"/>
    </row>
    <row r="16" spans="1:102" ht="15.75">
      <c r="A16" s="279"/>
      <c r="B16" s="109" t="s">
        <v>958</v>
      </c>
      <c r="C16" s="74"/>
      <c r="D16" s="259"/>
      <c r="E16" s="72"/>
      <c r="F16" s="35"/>
      <c r="G16" s="279"/>
      <c r="H16" s="246"/>
      <c r="K16" s="720" t="s">
        <v>1277</v>
      </c>
      <c r="L16" s="650">
        <f ca="1">IFERROR(IF((SNR^2*noise_rate_total)/(pl_rate^2-(SNR*spec_rate*f_pp)^2)&gt;=0,(SNR^2*noise_rate_total)/(pl_rate^2-(SNR*spec_rate*f_pp)^2),1E+99),1E+99)</f>
        <v>55221.852059797558</v>
      </c>
      <c r="M16" s="651" t="s">
        <v>16</v>
      </c>
      <c r="N16" s="723" t="s">
        <v>1278</v>
      </c>
      <c r="P16" s="246"/>
      <c r="Q16" s="37"/>
      <c r="S16" s="95" t="s">
        <v>913</v>
      </c>
      <c r="T16" s="324">
        <f>0.5*(T15*nm/lambda)</f>
        <v>0.34090909090909094</v>
      </c>
      <c r="U16" s="97" t="s">
        <v>914</v>
      </c>
      <c r="V16" s="245" t="s">
        <v>1314</v>
      </c>
      <c r="W16" s="37"/>
      <c r="X16" s="246"/>
      <c r="Y16" s="279"/>
      <c r="Z16" s="279"/>
      <c r="AA16" s="101" t="s">
        <v>196</v>
      </c>
      <c r="AB16" s="102" t="s">
        <v>93</v>
      </c>
      <c r="AC16" s="726" t="s">
        <v>197</v>
      </c>
      <c r="AD16" s="726"/>
      <c r="AE16" s="252" t="s">
        <v>94</v>
      </c>
      <c r="AG16" s="246"/>
      <c r="AJ16" s="99" t="s">
        <v>717</v>
      </c>
      <c r="AK16" s="244">
        <f>VLOOKUP($D$7,RVPrime,17)</f>
        <v>0.28000000000000003</v>
      </c>
      <c r="AL16" s="565" t="s">
        <v>1198</v>
      </c>
      <c r="AM16" s="126" t="s">
        <v>1197</v>
      </c>
      <c r="AO16" s="246"/>
      <c r="AP16" s="279"/>
      <c r="AR16" s="608">
        <v>10</v>
      </c>
      <c r="AS16" s="492">
        <v>13</v>
      </c>
      <c r="AT16" s="706" t="str">
        <v>Gliese 777 b</v>
      </c>
      <c r="AU16" s="550">
        <v>4.3614989318970236</v>
      </c>
      <c r="AV16" s="549">
        <v>62.432851144969646</v>
      </c>
      <c r="AW16" s="549">
        <v>2.6013687977070687</v>
      </c>
      <c r="AX16" s="707">
        <v>3.9728500000000002</v>
      </c>
      <c r="AY16" s="657"/>
      <c r="AZ16" s="654"/>
      <c r="BA16" s="659"/>
      <c r="BR16" s="603" t="s">
        <v>1055</v>
      </c>
      <c r="BT16" s="604">
        <v>1.5088552E-3</v>
      </c>
      <c r="BU16" s="604"/>
      <c r="BV16" s="604">
        <v>4.07E-5</v>
      </c>
      <c r="BW16" s="604"/>
      <c r="BX16" s="604">
        <v>3.0000000000000001E-5</v>
      </c>
      <c r="BY16" s="604"/>
      <c r="BZ16" s="604">
        <v>4.5200000000000001E-5</v>
      </c>
      <c r="CA16" s="604"/>
      <c r="CB16" s="604">
        <v>1.8134759E-4</v>
      </c>
      <c r="CC16" s="604"/>
      <c r="CD16" s="604">
        <v>4.1460356000000003E-4</v>
      </c>
      <c r="CE16" s="596"/>
    </row>
    <row r="17" spans="1:92" ht="15.75">
      <c r="A17" s="279"/>
      <c r="B17" s="279"/>
      <c r="C17" s="101" t="s">
        <v>196</v>
      </c>
      <c r="D17" s="102" t="s">
        <v>93</v>
      </c>
      <c r="E17" s="103" t="s">
        <v>197</v>
      </c>
      <c r="F17" s="252" t="s">
        <v>94</v>
      </c>
      <c r="G17" s="279"/>
      <c r="H17" s="246"/>
      <c r="K17" s="721"/>
      <c r="L17" s="649">
        <f ca="1">req_time/3600</f>
        <v>15.339403349943765</v>
      </c>
      <c r="M17" s="648" t="s">
        <v>1221</v>
      </c>
      <c r="N17" s="724"/>
      <c r="P17" s="246"/>
      <c r="S17" s="95" t="s">
        <v>1312</v>
      </c>
      <c r="T17" s="682">
        <f>(T15*nm/AB17)/2/mas</f>
        <v>19.582101858901552</v>
      </c>
      <c r="U17" s="97" t="s">
        <v>1315</v>
      </c>
      <c r="V17" s="245"/>
      <c r="X17" s="246"/>
      <c r="AA17" s="95" t="s">
        <v>96</v>
      </c>
      <c r="AB17" s="95">
        <v>2.37</v>
      </c>
      <c r="AC17" s="719" t="s">
        <v>32</v>
      </c>
      <c r="AD17" s="719"/>
      <c r="AE17" s="124" t="s">
        <v>766</v>
      </c>
      <c r="AG17" s="246"/>
      <c r="AJ17" s="99" t="s">
        <v>1090</v>
      </c>
      <c r="AK17" s="508">
        <f>10^(-0.4*(AK6-SunAbsMag))*(1/AK10)^2</f>
        <v>0.12892045175364358</v>
      </c>
      <c r="AL17" s="105" t="s">
        <v>902</v>
      </c>
      <c r="AM17" s="126" t="s">
        <v>1093</v>
      </c>
      <c r="AO17" s="246"/>
      <c r="AP17" s="279"/>
      <c r="AR17" s="608">
        <v>11</v>
      </c>
      <c r="AS17" s="492">
        <v>14</v>
      </c>
      <c r="AT17" s="706" t="str">
        <v>mu Ara e</v>
      </c>
      <c r="AU17" s="550">
        <v>5.9941042418575678</v>
      </c>
      <c r="AV17" s="549">
        <v>220.95538816646831</v>
      </c>
      <c r="AW17" s="549">
        <v>9.2064745069361802</v>
      </c>
      <c r="AX17" s="707">
        <v>5.3405699999999996</v>
      </c>
      <c r="AY17" s="657"/>
      <c r="AZ17" s="654"/>
      <c r="BA17" s="659"/>
      <c r="BR17" s="603" t="s">
        <v>1265</v>
      </c>
      <c r="BT17" s="604">
        <v>5.6307070000000001E-2</v>
      </c>
      <c r="BU17" s="604"/>
      <c r="BV17" s="604">
        <v>2.5629022999999998E-3</v>
      </c>
      <c r="BW17" s="604"/>
      <c r="BX17" s="604">
        <v>1.5816157999999999E-4</v>
      </c>
      <c r="BY17" s="604"/>
      <c r="BZ17" s="604">
        <v>2.4708594999999999E-3</v>
      </c>
      <c r="CA17" s="604"/>
      <c r="CB17" s="604">
        <v>1.8134759E-4</v>
      </c>
      <c r="CC17" s="604"/>
      <c r="CD17" s="604">
        <v>4.1460356000000003E-4</v>
      </c>
    </row>
    <row r="18" spans="1:92" ht="15.75">
      <c r="A18" s="279"/>
      <c r="B18" s="279"/>
      <c r="C18" s="120" t="s">
        <v>964</v>
      </c>
      <c r="D18" s="318">
        <f ca="1">pl_rate*frame_time</f>
        <v>0.31941540085666686</v>
      </c>
      <c r="E18" s="121" t="s">
        <v>963</v>
      </c>
      <c r="F18" s="245" t="s">
        <v>787</v>
      </c>
      <c r="G18" s="279"/>
      <c r="H18" s="246"/>
      <c r="K18" s="722"/>
      <c r="L18" s="681">
        <f ca="1">L17/24</f>
        <v>0.63914180624765693</v>
      </c>
      <c r="M18" s="652" t="s">
        <v>823</v>
      </c>
      <c r="N18" s="725"/>
      <c r="P18" s="246"/>
      <c r="S18" s="281" t="s">
        <v>907</v>
      </c>
      <c r="T18" s="326">
        <v>660</v>
      </c>
      <c r="U18" s="291" t="s">
        <v>847</v>
      </c>
      <c r="V18" s="292" t="s">
        <v>898</v>
      </c>
      <c r="X18" s="246"/>
      <c r="AA18" s="95" t="s">
        <v>97</v>
      </c>
      <c r="AB18" s="98">
        <v>0.32</v>
      </c>
      <c r="AC18" s="719" t="s">
        <v>98</v>
      </c>
      <c r="AD18" s="719"/>
      <c r="AE18" s="124" t="s">
        <v>1096</v>
      </c>
      <c r="AG18" s="246"/>
      <c r="AO18" s="246"/>
      <c r="AP18" s="279"/>
      <c r="AR18" s="608">
        <v>12</v>
      </c>
      <c r="AS18" s="492">
        <v>15</v>
      </c>
      <c r="AT18" s="706" t="str">
        <v>14 Her b</v>
      </c>
      <c r="AU18" s="550">
        <v>2.9065100343464354</v>
      </c>
      <c r="AV18" s="549">
        <v>2.7777777777777779E+95</v>
      </c>
      <c r="AW18" s="549">
        <v>1.1574074074074074E+94</v>
      </c>
      <c r="AX18" s="707">
        <v>2.9336199999999999</v>
      </c>
      <c r="AY18" s="657"/>
      <c r="AZ18" s="654"/>
      <c r="BA18" s="659"/>
      <c r="BR18" s="603" t="s">
        <v>1043</v>
      </c>
      <c r="BT18" s="604">
        <v>9.4152053999999995E-4</v>
      </c>
      <c r="BU18" s="604"/>
      <c r="BV18" s="604">
        <v>6.7299999999999996E-5</v>
      </c>
      <c r="BW18" s="604"/>
      <c r="BX18" s="604">
        <v>8.0800000000000006E-6</v>
      </c>
      <c r="BY18" s="604"/>
      <c r="BZ18" s="604">
        <v>2.4783519E-3</v>
      </c>
      <c r="CA18" s="604"/>
      <c r="CB18" s="604">
        <v>1.8134759E-4</v>
      </c>
      <c r="CC18" s="604"/>
      <c r="CD18" s="604">
        <v>4.1460356000000003E-4</v>
      </c>
    </row>
    <row r="19" spans="1:92" ht="15.75" customHeight="1">
      <c r="A19" s="279"/>
      <c r="B19" s="279"/>
      <c r="C19" s="112" t="s">
        <v>965</v>
      </c>
      <c r="D19" s="320">
        <f ca="1">spec_rate*frame_time</f>
        <v>4.3687321214978397E-2</v>
      </c>
      <c r="E19" s="121" t="s">
        <v>963</v>
      </c>
      <c r="F19" s="245" t="s">
        <v>782</v>
      </c>
      <c r="G19" s="279"/>
      <c r="H19" s="246"/>
      <c r="J19" s="109" t="s">
        <v>858</v>
      </c>
      <c r="L19" s="255"/>
      <c r="P19" s="246"/>
      <c r="S19" s="281" t="s">
        <v>909</v>
      </c>
      <c r="T19" s="326">
        <v>2</v>
      </c>
      <c r="U19" s="291" t="s">
        <v>895</v>
      </c>
      <c r="V19" s="292" t="s">
        <v>894</v>
      </c>
      <c r="X19" s="246"/>
      <c r="AA19" s="95" t="s">
        <v>101</v>
      </c>
      <c r="AB19" s="100">
        <f>L4/AB17</f>
        <v>2.7848101265822783E-7</v>
      </c>
      <c r="AC19" s="719" t="s">
        <v>13</v>
      </c>
      <c r="AD19" s="719"/>
      <c r="AE19" s="124" t="s">
        <v>768</v>
      </c>
      <c r="AG19" s="246"/>
      <c r="AK19" s="73"/>
      <c r="AL19" s="72"/>
      <c r="AM19" s="35"/>
      <c r="AO19" s="246"/>
      <c r="AP19" s="279"/>
      <c r="AR19" s="608">
        <v>13</v>
      </c>
      <c r="AS19" s="492">
        <v>17</v>
      </c>
      <c r="AT19" s="706" t="str">
        <v>55 Cnc d</v>
      </c>
      <c r="AU19" s="550">
        <v>7.7229522905809755</v>
      </c>
      <c r="AV19" s="549">
        <v>2.7777777777777779E+95</v>
      </c>
      <c r="AW19" s="549">
        <v>1.1574074074074074E+94</v>
      </c>
      <c r="AX19" s="706">
        <v>5.4746699999999997</v>
      </c>
      <c r="AY19" s="657"/>
      <c r="AZ19" s="654"/>
      <c r="BA19" s="659"/>
      <c r="BY19" s="597"/>
      <c r="BZ19" s="597"/>
      <c r="CA19" s="597"/>
    </row>
    <row r="20" spans="1:92" ht="15.75">
      <c r="A20" s="279"/>
      <c r="B20" s="279"/>
      <c r="C20" s="112" t="s">
        <v>966</v>
      </c>
      <c r="D20" s="318">
        <f ca="1">zodi_rate*frame_time</f>
        <v>0.10976529734966006</v>
      </c>
      <c r="E20" s="121" t="s">
        <v>963</v>
      </c>
      <c r="F20" s="245" t="s">
        <v>782</v>
      </c>
      <c r="G20" s="279"/>
      <c r="H20" s="246"/>
      <c r="I20" s="37"/>
      <c r="J20" s="249"/>
      <c r="K20" s="101" t="s">
        <v>196</v>
      </c>
      <c r="L20" s="102" t="s">
        <v>93</v>
      </c>
      <c r="M20" s="103" t="s">
        <v>197</v>
      </c>
      <c r="N20" s="250" t="s">
        <v>94</v>
      </c>
      <c r="O20" s="37"/>
      <c r="P20" s="246"/>
      <c r="Q20" s="37"/>
      <c r="S20" s="281" t="s">
        <v>910</v>
      </c>
      <c r="T20" s="326">
        <v>2</v>
      </c>
      <c r="U20" s="291" t="s">
        <v>896</v>
      </c>
      <c r="V20" s="292" t="s">
        <v>899</v>
      </c>
      <c r="W20" s="37"/>
      <c r="X20" s="246"/>
      <c r="AA20" s="95" t="s">
        <v>103</v>
      </c>
      <c r="AB20" s="129">
        <f>((PI()/4)*AB17^2)*tobs</f>
        <v>3.6924279641172251</v>
      </c>
      <c r="AC20" s="719" t="s">
        <v>104</v>
      </c>
      <c r="AD20" s="719"/>
      <c r="AE20" s="124" t="s">
        <v>767</v>
      </c>
      <c r="AG20" s="246"/>
      <c r="AH20" s="119"/>
      <c r="AI20" s="131" t="s">
        <v>730</v>
      </c>
      <c r="AJ20" s="119"/>
      <c r="AK20" s="119"/>
      <c r="AL20" s="119"/>
      <c r="AM20" s="119"/>
      <c r="AN20" s="119"/>
      <c r="AO20" s="246"/>
      <c r="AP20" s="279"/>
      <c r="AR20" s="608">
        <v>14</v>
      </c>
      <c r="AS20" s="492">
        <v>19</v>
      </c>
      <c r="AT20" s="706" t="str">
        <v>HD 217107 c</v>
      </c>
      <c r="AU20" s="550">
        <v>4.6765981281466136</v>
      </c>
      <c r="AV20" s="549">
        <v>401.27272135101094</v>
      </c>
      <c r="AW20" s="549">
        <v>16.719696722958791</v>
      </c>
      <c r="AX20" s="706">
        <v>5.3341399999999997</v>
      </c>
      <c r="AY20" s="657"/>
      <c r="AZ20" s="654"/>
      <c r="BA20" s="659"/>
      <c r="BY20" s="597"/>
      <c r="BZ20" s="597"/>
      <c r="CA20" s="597"/>
    </row>
    <row r="21" spans="1:92" ht="15.75">
      <c r="A21" s="279"/>
      <c r="B21" s="109" t="s">
        <v>967</v>
      </c>
      <c r="C21" s="74"/>
      <c r="D21" s="259"/>
      <c r="E21" s="35"/>
      <c r="F21" s="35"/>
      <c r="G21" s="279"/>
      <c r="H21" s="246"/>
      <c r="I21" s="37"/>
      <c r="K21" s="99" t="s">
        <v>835</v>
      </c>
      <c r="L21" s="253">
        <f ca="1">Signal/Noise</f>
        <v>9.9999999999999982</v>
      </c>
      <c r="M21" s="121" t="s">
        <v>813</v>
      </c>
      <c r="N21" s="264"/>
      <c r="O21" s="37"/>
      <c r="P21" s="246"/>
      <c r="Q21" s="37"/>
      <c r="R21" s="279"/>
      <c r="S21" s="281" t="s">
        <v>911</v>
      </c>
      <c r="T21" s="326">
        <v>2</v>
      </c>
      <c r="U21" s="291" t="s">
        <v>900</v>
      </c>
      <c r="V21" s="292" t="s">
        <v>901</v>
      </c>
      <c r="W21" s="37"/>
      <c r="X21" s="246"/>
      <c r="AA21" s="95" t="s">
        <v>769</v>
      </c>
      <c r="AB21" s="347">
        <f>L5*L6</f>
        <v>9</v>
      </c>
      <c r="AC21" s="719" t="s">
        <v>770</v>
      </c>
      <c r="AD21" s="719"/>
      <c r="AE21" s="293"/>
      <c r="AG21" s="246"/>
      <c r="AI21" s="109" t="s">
        <v>1328</v>
      </c>
      <c r="AK21" s="83">
        <f>WAplanet</f>
        <v>4.4219962297591096</v>
      </c>
      <c r="AL21" s="113" t="s">
        <v>727</v>
      </c>
      <c r="AM21" s="35" t="str">
        <f>D6</f>
        <v>SPC</v>
      </c>
      <c r="AO21" s="246"/>
      <c r="AP21" s="279"/>
      <c r="AR21" s="608">
        <v>15</v>
      </c>
      <c r="AS21" s="492">
        <v>20</v>
      </c>
      <c r="AT21" s="706" t="str">
        <v>HD 154345 b</v>
      </c>
      <c r="AU21" s="550">
        <v>3.9466758581048906</v>
      </c>
      <c r="AV21" s="549">
        <v>570.34622786387592</v>
      </c>
      <c r="AW21" s="549">
        <v>23.76442616099483</v>
      </c>
      <c r="AX21" s="706">
        <v>4.2137700000000002</v>
      </c>
      <c r="AY21" s="657"/>
      <c r="AZ21" s="654"/>
      <c r="BA21" s="659"/>
      <c r="BY21" s="597"/>
      <c r="BZ21" s="597"/>
      <c r="CA21" s="597"/>
    </row>
    <row r="22" spans="1:92" ht="15.75">
      <c r="A22" s="279"/>
      <c r="B22" s="279"/>
      <c r="C22" s="120" t="s">
        <v>964</v>
      </c>
      <c r="D22" s="409">
        <f ca="1">D18/mpix</f>
        <v>1.9963462553541679E-2</v>
      </c>
      <c r="E22" s="121" t="s">
        <v>963</v>
      </c>
      <c r="F22" s="245" t="s">
        <v>784</v>
      </c>
      <c r="G22" s="279"/>
      <c r="H22" s="246"/>
      <c r="I22" s="37"/>
      <c r="K22" s="99" t="s">
        <v>824</v>
      </c>
      <c r="L22" s="262">
        <f ca="1">pl_rate*req_time</f>
        <v>176.3871001172779</v>
      </c>
      <c r="M22" s="121" t="s">
        <v>722</v>
      </c>
      <c r="N22" s="264" t="s">
        <v>883</v>
      </c>
      <c r="O22" s="37"/>
      <c r="P22" s="246"/>
      <c r="S22" s="95" t="s">
        <v>912</v>
      </c>
      <c r="T22" s="682">
        <f>(T18*nm/AB17)/T19/mas</f>
        <v>28.720416059722272</v>
      </c>
      <c r="U22" s="97" t="s">
        <v>1313</v>
      </c>
      <c r="V22" s="294" t="s">
        <v>903</v>
      </c>
      <c r="X22" s="246"/>
      <c r="Y22" s="37"/>
      <c r="Z22" s="37"/>
      <c r="AA22" s="279"/>
      <c r="AB22" s="279"/>
      <c r="AC22" s="279"/>
      <c r="AD22" s="279"/>
      <c r="AE22" s="279"/>
      <c r="AF22" s="279" t="s">
        <v>161</v>
      </c>
      <c r="AG22" s="246"/>
      <c r="AI22" s="74"/>
      <c r="AJ22" s="101" t="s">
        <v>196</v>
      </c>
      <c r="AK22" s="102" t="s">
        <v>93</v>
      </c>
      <c r="AL22" s="103" t="s">
        <v>197</v>
      </c>
      <c r="AM22" s="123" t="s">
        <v>94</v>
      </c>
      <c r="AO22" s="246"/>
      <c r="AP22" s="279"/>
      <c r="AR22" s="608">
        <v>16</v>
      </c>
      <c r="AS22" s="492">
        <v>22</v>
      </c>
      <c r="AT22" s="706" t="str">
        <v>HD 134987 c</v>
      </c>
      <c r="AU22" s="550">
        <v>3.8698350058555668</v>
      </c>
      <c r="AV22" s="549">
        <v>3660.2376325508244</v>
      </c>
      <c r="AW22" s="549">
        <v>152.50990135628436</v>
      </c>
      <c r="AX22" s="706">
        <v>5.8251299999999997</v>
      </c>
      <c r="AY22" s="657"/>
      <c r="AZ22" s="654"/>
      <c r="BA22" s="659"/>
      <c r="CA22" s="597"/>
    </row>
    <row r="23" spans="1:92" ht="15.75">
      <c r="A23" s="279"/>
      <c r="B23" s="279"/>
      <c r="C23" s="112" t="s">
        <v>965</v>
      </c>
      <c r="D23" s="254">
        <f ca="1">D19/mpix</f>
        <v>2.7304575759361498E-3</v>
      </c>
      <c r="E23" s="121" t="s">
        <v>963</v>
      </c>
      <c r="F23" s="245" t="s">
        <v>783</v>
      </c>
      <c r="G23" s="279"/>
      <c r="H23" s="246"/>
      <c r="K23" s="99" t="s">
        <v>821</v>
      </c>
      <c r="L23" s="261">
        <f ca="1">SQRT(SUMSQ(L27:L33))</f>
        <v>17.638710011727792</v>
      </c>
      <c r="M23" s="121" t="s">
        <v>722</v>
      </c>
      <c r="N23" s="264" t="s">
        <v>882</v>
      </c>
      <c r="P23" s="246"/>
      <c r="U23" s="279"/>
      <c r="X23" s="246"/>
      <c r="Y23" s="333"/>
      <c r="Z23" s="333" t="s">
        <v>886</v>
      </c>
      <c r="AA23" s="333"/>
      <c r="AB23" s="333"/>
      <c r="AC23" s="333"/>
      <c r="AD23" s="333"/>
      <c r="AE23" s="333"/>
      <c r="AF23" s="333"/>
      <c r="AG23" s="246"/>
      <c r="AJ23" s="297" t="s">
        <v>1110</v>
      </c>
      <c r="AK23" s="509">
        <f>Throughput!C14</f>
        <v>0.83699999999999997</v>
      </c>
      <c r="AL23" s="224" t="s">
        <v>808</v>
      </c>
      <c r="AM23" s="124" t="s">
        <v>1327</v>
      </c>
      <c r="AO23" s="246"/>
      <c r="AP23" s="279"/>
      <c r="AR23" s="608">
        <v>17</v>
      </c>
      <c r="AS23" s="492">
        <v>23</v>
      </c>
      <c r="AT23" s="706" t="str">
        <v>HD 87883 b</v>
      </c>
      <c r="AU23" s="550">
        <v>3.4201440239433736</v>
      </c>
      <c r="AV23" s="549">
        <v>2.7777777777777779E+95</v>
      </c>
      <c r="AW23" s="549">
        <v>1.1574074074074074E+94</v>
      </c>
      <c r="AX23" s="706">
        <v>3.5764800000000001</v>
      </c>
      <c r="AY23" s="657"/>
      <c r="AZ23" s="654"/>
      <c r="BA23" s="659"/>
      <c r="CA23" s="597"/>
    </row>
    <row r="24" spans="1:92" ht="15.75">
      <c r="A24" s="279"/>
      <c r="B24" s="279"/>
      <c r="C24" s="112" t="s">
        <v>966</v>
      </c>
      <c r="D24" s="261">
        <f ca="1">D20/mpix</f>
        <v>6.8603310843537539E-3</v>
      </c>
      <c r="E24" s="121" t="s">
        <v>963</v>
      </c>
      <c r="F24" s="245" t="s">
        <v>783</v>
      </c>
      <c r="G24" s="279"/>
      <c r="H24" s="246"/>
      <c r="I24" s="249"/>
      <c r="K24" s="95" t="s">
        <v>838</v>
      </c>
      <c r="L24" s="338">
        <f ca="1">req_time/D8</f>
        <v>552.21852059797561</v>
      </c>
      <c r="M24" s="263" t="s">
        <v>840</v>
      </c>
      <c r="N24" s="264" t="s">
        <v>839</v>
      </c>
      <c r="O24" s="249"/>
      <c r="P24" s="246"/>
      <c r="Q24" s="222"/>
      <c r="R24" s="223" t="s">
        <v>879</v>
      </c>
      <c r="S24" s="222"/>
      <c r="T24" s="222"/>
      <c r="U24" s="222"/>
      <c r="V24" s="222"/>
      <c r="W24" s="222"/>
      <c r="X24" s="246"/>
      <c r="Y24" s="37"/>
      <c r="Z24" s="110" t="s">
        <v>750</v>
      </c>
      <c r="AA24" s="2"/>
      <c r="AB24" s="2"/>
      <c r="AC24" s="2"/>
      <c r="AD24" s="2"/>
      <c r="AE24" s="2"/>
      <c r="AG24" s="246"/>
      <c r="AJ24" s="297" t="s">
        <v>1111</v>
      </c>
      <c r="AK24" s="244">
        <f ca="1">HLOOKUP(D6,Coronagraph_Specs,8)</f>
        <v>0.2599248780576553</v>
      </c>
      <c r="AL24" s="224" t="s">
        <v>808</v>
      </c>
      <c r="AM24" s="124" t="s">
        <v>199</v>
      </c>
      <c r="AO24" s="246"/>
      <c r="AP24" s="279"/>
      <c r="AR24" s="608">
        <v>18</v>
      </c>
      <c r="AS24" s="492">
        <v>29</v>
      </c>
      <c r="AT24" s="706" t="str">
        <v>GJ 832 b</v>
      </c>
      <c r="AU24" s="550">
        <v>9</v>
      </c>
      <c r="AV24" s="549">
        <v>2.7777777777777779E+95</v>
      </c>
      <c r="AW24" s="549">
        <v>1.1574074074074074E+94</v>
      </c>
      <c r="AX24" s="706">
        <v>3.5615299999999999</v>
      </c>
      <c r="AY24" s="657"/>
      <c r="AZ24" s="654"/>
      <c r="BA24" s="659"/>
      <c r="CA24" s="597"/>
    </row>
    <row r="25" spans="1:92" ht="15.75">
      <c r="A25" s="279"/>
      <c r="B25" s="109" t="s">
        <v>958</v>
      </c>
      <c r="C25" s="74"/>
      <c r="D25" s="259"/>
      <c r="E25" s="121"/>
      <c r="F25" s="35"/>
      <c r="G25" s="279"/>
      <c r="H25" s="246"/>
      <c r="J25" s="109" t="s">
        <v>881</v>
      </c>
      <c r="K25" s="241"/>
      <c r="L25" s="37"/>
      <c r="M25" s="37"/>
      <c r="N25" s="37"/>
      <c r="P25" s="246"/>
      <c r="Q25" s="239"/>
      <c r="R25" s="109" t="s">
        <v>1308</v>
      </c>
      <c r="S25" s="239"/>
      <c r="T25" s="83"/>
      <c r="U25" s="239"/>
      <c r="V25" s="239"/>
      <c r="W25" s="239"/>
      <c r="X25" s="246"/>
      <c r="Y25" s="37"/>
      <c r="AA25" s="94" t="s">
        <v>751</v>
      </c>
      <c r="AB25" s="114" t="s">
        <v>752</v>
      </c>
      <c r="AC25" s="115" t="s">
        <v>733</v>
      </c>
      <c r="AD25" s="116" t="s">
        <v>753</v>
      </c>
      <c r="AE25" s="116" t="s">
        <v>94</v>
      </c>
      <c r="AG25" s="246"/>
      <c r="AJ25" s="297" t="s">
        <v>1112</v>
      </c>
      <c r="AK25" s="244">
        <f ca="1">HLOOKUP(D6,Coronagraph_Specs,5)</f>
        <v>3.6722644076944755E-2</v>
      </c>
      <c r="AL25" s="224" t="s">
        <v>808</v>
      </c>
      <c r="AM25" s="124" t="s">
        <v>1199</v>
      </c>
      <c r="AO25" s="246"/>
      <c r="AP25" s="279"/>
      <c r="AR25" s="608">
        <v>19</v>
      </c>
      <c r="AS25" s="492">
        <v>31</v>
      </c>
      <c r="AT25" s="706" t="str">
        <v>HD 142 c</v>
      </c>
      <c r="AU25" s="550">
        <v>5.7467323365411023</v>
      </c>
      <c r="AV25" s="549">
        <v>2.7777777777777779E+95</v>
      </c>
      <c r="AW25" s="549">
        <v>1.1574074074074074E+94</v>
      </c>
      <c r="AX25" s="706">
        <v>6.8</v>
      </c>
      <c r="AY25" s="657"/>
      <c r="AZ25" s="654"/>
      <c r="BA25" s="659"/>
      <c r="BR25" s="3">
        <v>13</v>
      </c>
      <c r="BS25" s="603" t="s">
        <v>1286</v>
      </c>
      <c r="CA25" s="597"/>
    </row>
    <row r="26" spans="1:92" ht="15.75">
      <c r="A26" s="279"/>
      <c r="B26" s="279"/>
      <c r="C26" s="120" t="s">
        <v>993</v>
      </c>
      <c r="D26" s="253">
        <f ca="1">pl_rate*frame_time</f>
        <v>0.31941540085666686</v>
      </c>
      <c r="E26" s="121" t="s">
        <v>963</v>
      </c>
      <c r="F26" s="245" t="s">
        <v>884</v>
      </c>
      <c r="G26" s="279"/>
      <c r="H26" s="246"/>
      <c r="J26" s="249"/>
      <c r="K26" s="101" t="s">
        <v>196</v>
      </c>
      <c r="L26" s="102" t="s">
        <v>93</v>
      </c>
      <c r="M26" s="103" t="s">
        <v>197</v>
      </c>
      <c r="N26" s="250" t="s">
        <v>94</v>
      </c>
      <c r="P26" s="246"/>
      <c r="Q26" s="239"/>
      <c r="R26" s="239"/>
      <c r="S26" s="101" t="s">
        <v>196</v>
      </c>
      <c r="T26" s="102" t="s">
        <v>93</v>
      </c>
      <c r="U26" s="103" t="s">
        <v>197</v>
      </c>
      <c r="V26" s="240" t="s">
        <v>94</v>
      </c>
      <c r="W26" s="239"/>
      <c r="X26" s="246"/>
      <c r="Y26" s="37"/>
      <c r="AA26" s="122" t="s">
        <v>754</v>
      </c>
      <c r="AB26" s="117">
        <v>3</v>
      </c>
      <c r="AC26" s="117">
        <v>75</v>
      </c>
      <c r="AD26" s="117">
        <v>0</v>
      </c>
      <c r="AE26" s="276"/>
      <c r="AG26" s="246"/>
      <c r="AJ26" s="297" t="s">
        <v>1325</v>
      </c>
      <c r="AK26" s="244">
        <f ca="1">tcor/tocc</f>
        <v>0.14128175937356452</v>
      </c>
      <c r="AL26" s="224" t="s">
        <v>808</v>
      </c>
      <c r="AM26" s="245" t="s">
        <v>1326</v>
      </c>
      <c r="AO26" s="246"/>
      <c r="AP26" s="279"/>
      <c r="AR26" s="608">
        <v>20</v>
      </c>
      <c r="AS26" s="492">
        <v>33</v>
      </c>
      <c r="AT26" s="706" t="str">
        <v>psi Dra B b</v>
      </c>
      <c r="AU26" s="550">
        <v>3.4992213326576538</v>
      </c>
      <c r="AV26" s="549">
        <v>202.66555020825589</v>
      </c>
      <c r="AW26" s="549">
        <v>8.4443979253439956</v>
      </c>
      <c r="AX26" s="706">
        <v>4.43</v>
      </c>
      <c r="AY26" s="657"/>
      <c r="AZ26" s="654"/>
      <c r="BA26" s="659"/>
      <c r="CA26" s="597"/>
      <c r="CF26" s="598"/>
      <c r="CG26" s="598"/>
      <c r="CH26" s="598"/>
      <c r="CI26" s="567"/>
      <c r="CL26" s="567"/>
      <c r="CM26" s="567"/>
      <c r="CN26" s="567"/>
    </row>
    <row r="27" spans="1:92" ht="15.75">
      <c r="A27" s="279"/>
      <c r="B27" s="279"/>
      <c r="C27" s="112" t="s">
        <v>994</v>
      </c>
      <c r="D27" s="254">
        <f ca="1">spec_rate*frame_time</f>
        <v>4.3687321214978397E-2</v>
      </c>
      <c r="E27" s="121" t="s">
        <v>963</v>
      </c>
      <c r="F27" s="245" t="s">
        <v>782</v>
      </c>
      <c r="G27" s="279"/>
      <c r="H27" s="246"/>
      <c r="I27" s="37"/>
      <c r="J27" s="37"/>
      <c r="K27" s="99" t="s">
        <v>828</v>
      </c>
      <c r="L27" s="248">
        <f ca="1">ENF*SQRT(pl_rate*req_time)</f>
        <v>13.28108053274574</v>
      </c>
      <c r="M27" s="121" t="s">
        <v>722</v>
      </c>
      <c r="N27" s="243" t="s">
        <v>831</v>
      </c>
      <c r="O27" s="37"/>
      <c r="P27" s="246"/>
      <c r="Q27" s="90"/>
      <c r="S27" s="281" t="s">
        <v>761</v>
      </c>
      <c r="T27" s="330">
        <v>23</v>
      </c>
      <c r="U27" s="291" t="s">
        <v>760</v>
      </c>
      <c r="V27" s="292" t="s">
        <v>759</v>
      </c>
      <c r="W27" s="90"/>
      <c r="X27" s="246"/>
      <c r="Y27" s="37"/>
      <c r="AA27" s="122" t="s">
        <v>755</v>
      </c>
      <c r="AB27" s="117">
        <v>1</v>
      </c>
      <c r="AC27" s="117">
        <v>1000</v>
      </c>
      <c r="AD27" s="117">
        <v>1000</v>
      </c>
      <c r="AE27" s="276"/>
      <c r="AG27" s="246"/>
      <c r="AJ27" s="297" t="s">
        <v>1113</v>
      </c>
      <c r="AK27" s="244">
        <f>HLOOKUP(D6,Coronagraph_Specs,11)</f>
        <v>0.54420281168779727</v>
      </c>
      <c r="AL27" s="224" t="s">
        <v>808</v>
      </c>
      <c r="AM27" s="124" t="s">
        <v>1280</v>
      </c>
      <c r="AO27" s="246"/>
      <c r="AP27" s="279"/>
      <c r="AV27" s="659"/>
      <c r="AW27" s="654"/>
      <c r="AX27" s="657"/>
      <c r="AY27" s="657"/>
      <c r="AZ27" s="655"/>
      <c r="BA27" s="659"/>
      <c r="CA27" s="597"/>
      <c r="CF27" s="596"/>
      <c r="CG27" s="596"/>
      <c r="CH27" s="596"/>
      <c r="CI27" s="270"/>
      <c r="CL27" s="270"/>
      <c r="CM27" s="270"/>
      <c r="CN27" s="270"/>
    </row>
    <row r="28" spans="1:92" ht="15.75">
      <c r="A28" s="279"/>
      <c r="B28" s="279"/>
      <c r="C28" s="112" t="s">
        <v>995</v>
      </c>
      <c r="D28" s="261">
        <f ca="1">zodi_rate*frame_time</f>
        <v>0.10976529734966006</v>
      </c>
      <c r="E28" s="121" t="s">
        <v>963</v>
      </c>
      <c r="F28" s="245" t="s">
        <v>782</v>
      </c>
      <c r="G28" s="279"/>
      <c r="H28" s="246"/>
      <c r="I28" s="37"/>
      <c r="K28" s="99" t="s">
        <v>827</v>
      </c>
      <c r="L28" s="248">
        <f ca="1">ENF*SQRT(spec_rate*req_time)</f>
        <v>4.9117153714587252</v>
      </c>
      <c r="M28" s="121" t="s">
        <v>722</v>
      </c>
      <c r="N28" s="243" t="s">
        <v>832</v>
      </c>
      <c r="O28" s="37"/>
      <c r="P28" s="246"/>
      <c r="S28" s="281" t="s">
        <v>1316</v>
      </c>
      <c r="T28" s="330">
        <v>22</v>
      </c>
      <c r="U28" s="291" t="s">
        <v>760</v>
      </c>
      <c r="V28" s="292" t="s">
        <v>759</v>
      </c>
      <c r="X28" s="246"/>
      <c r="Y28" s="37"/>
      <c r="AA28" s="122" t="s">
        <v>737</v>
      </c>
      <c r="AB28" s="117">
        <v>1</v>
      </c>
      <c r="AC28" s="118">
        <f>SQRT(2*(AC27-1)/AC27+1/AC27)</f>
        <v>1.4138599647772758</v>
      </c>
      <c r="AD28" s="117">
        <v>1</v>
      </c>
      <c r="AE28" s="245" t="s">
        <v>1120</v>
      </c>
      <c r="AG28" s="246"/>
      <c r="AJ28" s="297" t="s">
        <v>1114</v>
      </c>
      <c r="AK28" s="244">
        <f>Throughput!B44</f>
        <v>0.9</v>
      </c>
      <c r="AL28" s="224" t="s">
        <v>808</v>
      </c>
      <c r="AM28" s="124" t="s">
        <v>200</v>
      </c>
      <c r="AO28" s="246"/>
      <c r="AP28" s="279"/>
      <c r="AR28" s="608"/>
      <c r="AS28" s="669"/>
      <c r="AT28" s="606"/>
      <c r="AU28" s="655"/>
      <c r="AV28" s="659"/>
      <c r="AW28" s="655"/>
      <c r="AX28" s="660"/>
      <c r="AY28" s="661"/>
      <c r="AZ28" s="654"/>
      <c r="CA28" s="597"/>
      <c r="CF28" s="596"/>
      <c r="CG28" s="596"/>
      <c r="CH28" s="596"/>
      <c r="CI28" s="270"/>
      <c r="CL28" s="270"/>
      <c r="CM28" s="270"/>
      <c r="CN28" s="270"/>
    </row>
    <row r="29" spans="1:92" ht="15.75">
      <c r="H29" s="246"/>
      <c r="I29" s="37"/>
      <c r="K29" s="99" t="s">
        <v>777</v>
      </c>
      <c r="L29" s="248">
        <f ca="1">ENF*SQRT(zodi_rate*req_time)</f>
        <v>7.785526964530157</v>
      </c>
      <c r="M29" s="121" t="s">
        <v>722</v>
      </c>
      <c r="N29" s="243" t="s">
        <v>833</v>
      </c>
      <c r="O29" s="37"/>
      <c r="P29" s="246"/>
      <c r="S29" s="112" t="s">
        <v>728</v>
      </c>
      <c r="T29" s="132">
        <f>10^(VLOOKUP(L4/0.000001,fluxTable,7)-0.4*AK4)*(L4/(h_planck*c_light))*(L5*L4/0.000001)</f>
        <v>150511742.66755089</v>
      </c>
      <c r="U29" s="97" t="s">
        <v>729</v>
      </c>
      <c r="V29" s="126" t="s">
        <v>956</v>
      </c>
      <c r="X29" s="246"/>
      <c r="Y29" s="37"/>
      <c r="Z29" s="275"/>
      <c r="AA29" s="122" t="s">
        <v>845</v>
      </c>
      <c r="AB29" s="272">
        <v>13</v>
      </c>
      <c r="AC29" s="272">
        <v>13</v>
      </c>
      <c r="AD29" s="272">
        <v>13</v>
      </c>
      <c r="AE29" s="276"/>
      <c r="AF29" s="275"/>
      <c r="AG29" s="246"/>
      <c r="AJ29" s="297" t="s">
        <v>1115</v>
      </c>
      <c r="AK29" s="244">
        <f>HLOOKUP(D6,Coronagraph_Specs,12)</f>
        <v>0.5</v>
      </c>
      <c r="AL29" s="224" t="s">
        <v>808</v>
      </c>
      <c r="AM29" s="124" t="s">
        <v>201</v>
      </c>
      <c r="AO29" s="246"/>
      <c r="AP29" s="279"/>
      <c r="AW29" s="656"/>
      <c r="AX29" s="596"/>
      <c r="AY29" s="596"/>
      <c r="AZ29" s="596"/>
      <c r="BE29">
        <v>1</v>
      </c>
      <c r="BF29">
        <v>1</v>
      </c>
      <c r="BG29" t="s">
        <v>1058</v>
      </c>
      <c r="BH29">
        <v>1</v>
      </c>
      <c r="BI29">
        <v>2.9536208860161759</v>
      </c>
      <c r="BJ29">
        <v>1</v>
      </c>
      <c r="BK29">
        <v>1.5175020304303186</v>
      </c>
      <c r="BL29">
        <v>6.3229251267929942E-2</v>
      </c>
      <c r="CA29" s="597"/>
      <c r="CF29" s="596"/>
      <c r="CG29" s="596"/>
      <c r="CH29" s="596"/>
      <c r="CI29" s="270"/>
      <c r="CL29" s="270"/>
      <c r="CM29" s="270"/>
      <c r="CN29" s="270"/>
    </row>
    <row r="30" spans="1:92" ht="15.75">
      <c r="A30" s="225"/>
      <c r="B30" s="225" t="s">
        <v>960</v>
      </c>
      <c r="C30" s="225"/>
      <c r="D30" s="225"/>
      <c r="E30" s="225"/>
      <c r="F30" s="225"/>
      <c r="G30" s="225"/>
      <c r="H30" s="246"/>
      <c r="I30" s="37"/>
      <c r="K30" s="99" t="s">
        <v>826</v>
      </c>
      <c r="L30" s="248">
        <f ca="1">ENF*SQRT(dark_current*mpix*req_time)</f>
        <v>5.1484452982140958</v>
      </c>
      <c r="M30" s="121" t="s">
        <v>722</v>
      </c>
      <c r="N30" s="95"/>
      <c r="O30" s="37"/>
      <c r="P30" s="246"/>
      <c r="S30" s="714" t="s">
        <v>815</v>
      </c>
      <c r="T30" s="715">
        <f>HLOOKUP(Photometry!AK7,Photometry!CN7:CV8,2)</f>
        <v>114442742.9374364</v>
      </c>
      <c r="U30" s="716" t="s">
        <v>729</v>
      </c>
      <c r="V30" s="717" t="s">
        <v>799</v>
      </c>
      <c r="X30" s="246"/>
      <c r="Y30" s="37"/>
      <c r="AA30" s="122" t="s">
        <v>890</v>
      </c>
      <c r="AB30" s="317">
        <v>1</v>
      </c>
      <c r="AC30" s="297">
        <v>1</v>
      </c>
      <c r="AD30" s="317">
        <v>0.8</v>
      </c>
      <c r="AE30" s="276" t="s">
        <v>888</v>
      </c>
      <c r="AF30" s="275"/>
      <c r="AG30" s="246"/>
      <c r="AH30" s="279"/>
      <c r="AI30" s="279"/>
      <c r="AJ30" s="297" t="s">
        <v>1329</v>
      </c>
      <c r="AK30" s="244">
        <f>PRODUCT(AK23,AK27,AK28,0.5)</f>
        <v>0.20497398902220884</v>
      </c>
      <c r="AL30" s="224" t="s">
        <v>808</v>
      </c>
      <c r="AM30" s="245" t="s">
        <v>1330</v>
      </c>
      <c r="AN30" s="279"/>
      <c r="AO30" s="246"/>
      <c r="AP30" s="279"/>
      <c r="AR30" s="11" t="s">
        <v>1281</v>
      </c>
      <c r="AW30" s="656"/>
      <c r="AX30" s="596"/>
      <c r="AY30" s="596"/>
      <c r="AZ30" s="596"/>
      <c r="BE30">
        <v>7</v>
      </c>
      <c r="BF30">
        <v>9</v>
      </c>
      <c r="BG30" t="s">
        <v>1051</v>
      </c>
      <c r="BH30">
        <v>9</v>
      </c>
      <c r="BI30">
        <v>4.4219962297591096</v>
      </c>
      <c r="BJ30">
        <v>9</v>
      </c>
      <c r="BK30">
        <v>35.350938302520476</v>
      </c>
      <c r="BL30">
        <v>1.4729557626050198</v>
      </c>
      <c r="CA30" s="597"/>
      <c r="CF30" s="596"/>
      <c r="CG30" s="596"/>
      <c r="CH30" s="596"/>
      <c r="CI30" s="270"/>
      <c r="CL30" s="270"/>
      <c r="CM30" s="270"/>
      <c r="CN30" s="270"/>
    </row>
    <row r="31" spans="1:92" ht="15.75">
      <c r="A31" s="279"/>
      <c r="B31" s="109" t="s">
        <v>959</v>
      </c>
      <c r="C31" s="74"/>
      <c r="D31" s="259"/>
      <c r="E31" s="72"/>
      <c r="F31" s="35"/>
      <c r="G31" s="279"/>
      <c r="H31" s="246"/>
      <c r="I31" s="37"/>
      <c r="J31" s="37"/>
      <c r="K31" s="99" t="s">
        <v>829</v>
      </c>
      <c r="L31" s="248">
        <f ca="1">ENF*SQRT(CIC*mpix*frame_rate*req_time)</f>
        <v>4.2036879830852358</v>
      </c>
      <c r="M31" s="121" t="s">
        <v>722</v>
      </c>
      <c r="N31" s="95"/>
      <c r="O31" s="37"/>
      <c r="P31" s="246"/>
      <c r="S31" s="99" t="s">
        <v>1078</v>
      </c>
      <c r="T31" s="506">
        <f>(AK10*AU)/(AK5*pc)/AB19</f>
        <v>4.4219962297591096</v>
      </c>
      <c r="U31" s="113" t="s">
        <v>727</v>
      </c>
      <c r="V31" s="126" t="s">
        <v>1079</v>
      </c>
      <c r="X31" s="246"/>
      <c r="Y31" s="37"/>
      <c r="Z31" s="127" t="s">
        <v>860</v>
      </c>
      <c r="AA31" s="275"/>
      <c r="AB31" s="275"/>
      <c r="AC31" s="275"/>
      <c r="AD31" s="275"/>
      <c r="AE31" s="275"/>
      <c r="AF31" s="275"/>
      <c r="AG31" s="246"/>
      <c r="AI31" s="279"/>
      <c r="AJ31" s="279"/>
      <c r="AK31" s="279"/>
      <c r="AL31" s="279"/>
      <c r="AM31" s="279"/>
      <c r="AN31" s="239"/>
      <c r="AO31" s="246"/>
      <c r="AP31" s="279"/>
      <c r="AR31" s="548" t="s">
        <v>1282</v>
      </c>
      <c r="AS31" s="566" t="s">
        <v>1283</v>
      </c>
      <c r="AT31" s="566" t="s">
        <v>1284</v>
      </c>
      <c r="AV31" s="566" t="s">
        <v>713</v>
      </c>
      <c r="AW31" s="548"/>
      <c r="AX31" s="566" t="s">
        <v>1279</v>
      </c>
      <c r="AY31" s="566"/>
      <c r="AZ31" s="566" t="s">
        <v>1227</v>
      </c>
      <c r="BA31" s="549" t="s">
        <v>1285</v>
      </c>
      <c r="BB31" s="658" t="s">
        <v>1287</v>
      </c>
      <c r="BC31" s="658"/>
      <c r="BE31">
        <v>4</v>
      </c>
      <c r="BF31">
        <v>5</v>
      </c>
      <c r="BG31" t="s">
        <v>1054</v>
      </c>
      <c r="BH31">
        <v>5</v>
      </c>
      <c r="BI31">
        <v>3.257576596634439</v>
      </c>
      <c r="BJ31">
        <v>5</v>
      </c>
      <c r="BK31">
        <v>146.10155844245054</v>
      </c>
      <c r="BL31">
        <v>6.0875649351021055</v>
      </c>
      <c r="BR31" s="603">
        <v>1.8691357042839196E-2</v>
      </c>
      <c r="BT31" s="603">
        <v>1.7719822011558351E-2</v>
      </c>
      <c r="BV31" s="603">
        <v>3.4502474066737632</v>
      </c>
      <c r="CA31" s="597"/>
      <c r="CF31" s="596"/>
      <c r="CG31" s="596"/>
      <c r="CH31" s="596"/>
      <c r="CI31" s="270"/>
      <c r="CL31" s="270"/>
      <c r="CM31" s="270"/>
      <c r="CN31" s="270"/>
    </row>
    <row r="32" spans="1:92" ht="15.75">
      <c r="A32" s="279"/>
      <c r="B32" s="74"/>
      <c r="C32" s="101" t="s">
        <v>196</v>
      </c>
      <c r="D32" s="102" t="s">
        <v>93</v>
      </c>
      <c r="E32" s="103" t="s">
        <v>197</v>
      </c>
      <c r="F32" s="252" t="s">
        <v>94</v>
      </c>
      <c r="G32" s="279"/>
      <c r="H32" s="246"/>
      <c r="I32" s="249"/>
      <c r="J32" s="37"/>
      <c r="K32" s="99" t="s">
        <v>830</v>
      </c>
      <c r="L32" s="248">
        <f ca="1">SQRT((read_noise/gain)^2*mpix*frame_rate*req_time)</f>
        <v>0</v>
      </c>
      <c r="M32" s="121" t="s">
        <v>722</v>
      </c>
      <c r="N32" s="95"/>
      <c r="O32" s="249"/>
      <c r="P32" s="246"/>
      <c r="S32" s="99" t="s">
        <v>1200</v>
      </c>
      <c r="T32" s="506">
        <f>HLOOKUP(D6,Coronagraph_Specs,9)</f>
        <v>2.6</v>
      </c>
      <c r="U32" s="113" t="s">
        <v>727</v>
      </c>
      <c r="V32" s="126" t="s">
        <v>1201</v>
      </c>
      <c r="X32" s="246"/>
      <c r="Y32" s="37"/>
      <c r="Z32" s="130"/>
      <c r="AA32" s="114" t="s">
        <v>196</v>
      </c>
      <c r="AB32" s="114" t="s">
        <v>772</v>
      </c>
      <c r="AC32" s="115" t="s">
        <v>775</v>
      </c>
      <c r="AD32" s="103" t="s">
        <v>197</v>
      </c>
      <c r="AE32" s="278" t="s">
        <v>94</v>
      </c>
      <c r="AF32" s="275" t="s">
        <v>161</v>
      </c>
      <c r="AG32" s="246"/>
      <c r="AH32" s="239"/>
      <c r="AI32" s="109" t="s">
        <v>816</v>
      </c>
      <c r="AJ32" s="239"/>
      <c r="AK32" s="73"/>
      <c r="AL32" s="72"/>
      <c r="AM32" s="35"/>
      <c r="AN32" s="239"/>
      <c r="AO32" s="246"/>
      <c r="AP32" s="279"/>
      <c r="AR32" s="671"/>
      <c r="AS32" s="672" t="str">
        <f>AK14</f>
        <v>47 UMa c</v>
      </c>
      <c r="AT32" s="671">
        <v>30</v>
      </c>
      <c r="AU32" s="673">
        <f>AK4</f>
        <v>5.03</v>
      </c>
      <c r="AV32" s="671">
        <v>30</v>
      </c>
      <c r="AW32" s="674">
        <f>WAplanet</f>
        <v>4.4219962297591096</v>
      </c>
      <c r="AX32" s="674">
        <v>30</v>
      </c>
      <c r="AY32" s="672">
        <f ca="1">L17</f>
        <v>15.339403349943765</v>
      </c>
      <c r="AZ32" s="671">
        <v>30</v>
      </c>
      <c r="BA32" s="674"/>
      <c r="BB32" s="672">
        <v>0</v>
      </c>
      <c r="BC32" s="596"/>
      <c r="BE32">
        <v>10</v>
      </c>
      <c r="BF32">
        <v>13</v>
      </c>
      <c r="BG32" t="s">
        <v>1286</v>
      </c>
      <c r="BH32">
        <v>13</v>
      </c>
      <c r="BI32">
        <v>4.3614989318970236</v>
      </c>
      <c r="BJ32">
        <v>13</v>
      </c>
      <c r="BK32">
        <v>173.82832318715168</v>
      </c>
      <c r="BL32">
        <v>7.2428467994646537</v>
      </c>
      <c r="BR32" s="603">
        <v>1.7092193973773699</v>
      </c>
      <c r="BT32" s="603">
        <v>1.6142566366308526</v>
      </c>
      <c r="BV32" s="603">
        <v>2.8542588797760002</v>
      </c>
      <c r="CA32" s="597"/>
      <c r="CF32" s="596"/>
      <c r="CG32" s="596"/>
      <c r="CH32" s="596"/>
      <c r="CI32" s="270"/>
      <c r="CL32" s="270"/>
      <c r="CM32" s="270"/>
      <c r="CN32" s="270"/>
    </row>
    <row r="33" spans="1:92" ht="15.75">
      <c r="A33" s="279"/>
      <c r="B33" s="279"/>
      <c r="C33" s="120" t="s">
        <v>778</v>
      </c>
      <c r="D33" s="643">
        <f ca="1">pl_rate/QE</f>
        <v>4.2932177534498227E-3</v>
      </c>
      <c r="E33" s="121" t="s">
        <v>781</v>
      </c>
      <c r="F33" s="245" t="s">
        <v>787</v>
      </c>
      <c r="G33" s="279"/>
      <c r="H33" s="246"/>
      <c r="I33" s="37"/>
      <c r="J33" s="37"/>
      <c r="K33" s="99" t="s">
        <v>825</v>
      </c>
      <c r="L33" s="248">
        <f ca="1">f_pp*spec_rate*req_time</f>
        <v>2.4124947890223924</v>
      </c>
      <c r="M33" s="121" t="s">
        <v>722</v>
      </c>
      <c r="N33" s="243" t="s">
        <v>834</v>
      </c>
      <c r="O33" s="37"/>
      <c r="P33" s="246"/>
      <c r="S33" s="99" t="s">
        <v>1082</v>
      </c>
      <c r="T33" s="506">
        <f>HLOOKUP(D6,Coronagraph_Specs,10)</f>
        <v>9</v>
      </c>
      <c r="U33" s="113" t="s">
        <v>727</v>
      </c>
      <c r="V33" s="126" t="s">
        <v>1081</v>
      </c>
      <c r="X33" s="246"/>
      <c r="Y33" s="37"/>
      <c r="Z33" s="130"/>
      <c r="AA33" s="273" t="s">
        <v>848</v>
      </c>
      <c r="AB33" s="274" t="s">
        <v>774</v>
      </c>
      <c r="AC33" s="274" t="s">
        <v>776</v>
      </c>
      <c r="AD33" s="224" t="s">
        <v>808</v>
      </c>
      <c r="AE33" s="276"/>
      <c r="AF33" s="279" t="s">
        <v>161</v>
      </c>
      <c r="AG33" s="246"/>
      <c r="AI33" s="74"/>
      <c r="AJ33" s="101" t="s">
        <v>196</v>
      </c>
      <c r="AK33" s="102" t="s">
        <v>93</v>
      </c>
      <c r="AL33" s="103" t="s">
        <v>197</v>
      </c>
      <c r="AM33" s="240" t="s">
        <v>94</v>
      </c>
      <c r="AO33" s="246"/>
      <c r="AP33" s="279"/>
      <c r="AR33" s="3">
        <v>1</v>
      </c>
      <c r="AS33" s="602">
        <v>1</v>
      </c>
      <c r="AW33" s="654"/>
      <c r="AX33" s="659"/>
      <c r="AY33" s="654"/>
      <c r="AZ33" s="659"/>
      <c r="BA33" s="659"/>
      <c r="BB33" s="659"/>
      <c r="BC33" s="596"/>
      <c r="BE33">
        <v>20</v>
      </c>
      <c r="BF33">
        <v>33</v>
      </c>
      <c r="BG33" t="s">
        <v>1048</v>
      </c>
      <c r="BH33">
        <v>33</v>
      </c>
      <c r="BI33">
        <v>3.4992213326576538</v>
      </c>
      <c r="BJ33">
        <v>33</v>
      </c>
      <c r="BK33">
        <v>890.71818839186312</v>
      </c>
      <c r="BL33">
        <v>37.113257849660961</v>
      </c>
      <c r="BR33" s="603">
        <v>20.342198945263945</v>
      </c>
      <c r="BT33" s="603">
        <v>20.620289653369511</v>
      </c>
      <c r="BV33" s="603">
        <v>2.7011115978825031</v>
      </c>
      <c r="CA33" s="597"/>
      <c r="CF33" s="596"/>
      <c r="CG33" s="596"/>
      <c r="CH33" s="596"/>
      <c r="CI33" s="270"/>
      <c r="CL33" s="270"/>
      <c r="CM33" s="270"/>
      <c r="CN33" s="270"/>
    </row>
    <row r="34" spans="1:92" ht="15.75">
      <c r="A34" s="279"/>
      <c r="B34" s="279"/>
      <c r="C34" s="112" t="s">
        <v>780</v>
      </c>
      <c r="D34" s="258">
        <f ca="1">spec_rate/QE</f>
        <v>5.8719517762067727E-4</v>
      </c>
      <c r="E34" s="121" t="s">
        <v>781</v>
      </c>
      <c r="F34" s="245" t="s">
        <v>782</v>
      </c>
      <c r="G34" s="279"/>
      <c r="H34" s="246"/>
      <c r="J34" s="109" t="s">
        <v>872</v>
      </c>
      <c r="P34" s="246"/>
      <c r="S34" s="99" t="s">
        <v>1080</v>
      </c>
      <c r="T34" s="507">
        <f>IF(T31&lt;T33,T31,T33)</f>
        <v>4.4219962297591096</v>
      </c>
      <c r="U34" s="113" t="s">
        <v>727</v>
      </c>
      <c r="V34" s="126" t="s">
        <v>1083</v>
      </c>
      <c r="X34" s="246"/>
      <c r="Y34" s="37"/>
      <c r="Z34" s="130"/>
      <c r="AA34" s="298" t="s">
        <v>771</v>
      </c>
      <c r="AB34" s="300">
        <f>1/AB21</f>
        <v>0.1111111111111111</v>
      </c>
      <c r="AC34" s="299">
        <v>1</v>
      </c>
      <c r="AD34" s="224" t="s">
        <v>808</v>
      </c>
      <c r="AE34" s="276"/>
      <c r="AF34" s="279" t="s">
        <v>161</v>
      </c>
      <c r="AG34" s="246"/>
      <c r="AJ34" s="297" t="s">
        <v>1116</v>
      </c>
      <c r="AK34" s="617">
        <f ca="1">tcor*tref*tfil*tpol</f>
        <v>8.9930547716776076E-3</v>
      </c>
      <c r="AL34" s="224" t="s">
        <v>808</v>
      </c>
      <c r="AM34" s="124" t="s">
        <v>731</v>
      </c>
      <c r="AO34" s="246"/>
      <c r="AP34" s="279"/>
      <c r="AR34" s="3">
        <v>2</v>
      </c>
      <c r="AS34" s="602">
        <v>5</v>
      </c>
      <c r="AW34" s="654"/>
      <c r="AX34" s="659"/>
      <c r="AY34" s="654"/>
      <c r="AZ34" s="659"/>
      <c r="BA34" s="659"/>
      <c r="BB34" s="659"/>
      <c r="BC34" s="599"/>
      <c r="BE34">
        <v>9</v>
      </c>
      <c r="BF34">
        <v>11</v>
      </c>
      <c r="BG34" t="s">
        <v>1050</v>
      </c>
      <c r="BH34">
        <v>11</v>
      </c>
      <c r="BI34">
        <v>4.4731475924435324</v>
      </c>
      <c r="BJ34">
        <v>11</v>
      </c>
      <c r="BK34">
        <v>911.18010221564975</v>
      </c>
      <c r="BL34">
        <v>37.965837592318742</v>
      </c>
      <c r="BR34" s="603">
        <v>0.71672307648797362</v>
      </c>
      <c r="BT34" s="603">
        <v>0.75370449763975877</v>
      </c>
      <c r="BV34" s="603">
        <v>3.8053107146526193</v>
      </c>
      <c r="CA34" s="597"/>
      <c r="CF34" s="599"/>
      <c r="CG34" s="600"/>
      <c r="CH34" s="600"/>
      <c r="CI34" s="569"/>
      <c r="CL34" s="569"/>
      <c r="CM34" s="569"/>
      <c r="CN34" s="569"/>
    </row>
    <row r="35" spans="1:92" ht="15.75">
      <c r="A35" s="279"/>
      <c r="B35" s="279"/>
      <c r="C35" s="112" t="s">
        <v>779</v>
      </c>
      <c r="D35" s="256">
        <f ca="1">zodi_rate/QE</f>
        <v>1.475340018140592E-3</v>
      </c>
      <c r="E35" s="121" t="s">
        <v>781</v>
      </c>
      <c r="F35" s="245" t="s">
        <v>782</v>
      </c>
      <c r="G35" s="279"/>
      <c r="H35" s="246"/>
      <c r="K35" s="101" t="s">
        <v>196</v>
      </c>
      <c r="L35" s="102" t="s">
        <v>93</v>
      </c>
      <c r="M35" s="103" t="s">
        <v>197</v>
      </c>
      <c r="N35" s="252" t="s">
        <v>94</v>
      </c>
      <c r="P35" s="246"/>
      <c r="Q35" s="239"/>
      <c r="S35" s="95" t="s">
        <v>198</v>
      </c>
      <c r="T35" s="505">
        <f>AK16*(AK15*R_jupiter/(AK10*AU))^2</f>
        <v>7.7310017580866083E-9</v>
      </c>
      <c r="U35" s="111"/>
      <c r="V35" s="124" t="s">
        <v>198</v>
      </c>
      <c r="X35" s="246"/>
      <c r="Y35" s="37"/>
      <c r="Z35" s="275"/>
      <c r="AA35" s="309" t="s">
        <v>837</v>
      </c>
      <c r="AB35" s="310">
        <f xml:space="preserve"> (T19*L4/(T18*nm))^2*T21*T20</f>
        <v>16</v>
      </c>
      <c r="AC35" s="310">
        <f>PI()/4/(T16^2)</f>
        <v>6.7579148637220428</v>
      </c>
      <c r="AD35" s="224" t="s">
        <v>808</v>
      </c>
      <c r="AE35" s="311"/>
      <c r="AF35" s="279" t="s">
        <v>161</v>
      </c>
      <c r="AG35" s="246"/>
      <c r="AJ35" s="297" t="s">
        <v>1117</v>
      </c>
      <c r="AK35" s="287">
        <f>tref*tfil*tpol</f>
        <v>0.24489126525950877</v>
      </c>
      <c r="AL35" s="224" t="s">
        <v>808</v>
      </c>
      <c r="AM35" s="124" t="s">
        <v>201</v>
      </c>
      <c r="AO35" s="246"/>
      <c r="AP35" s="279"/>
      <c r="AR35" s="3">
        <v>3</v>
      </c>
      <c r="AS35" s="602">
        <v>9</v>
      </c>
      <c r="AW35" s="654"/>
      <c r="AX35" s="659"/>
      <c r="AY35" s="654"/>
      <c r="AZ35" s="659"/>
      <c r="BA35" s="659"/>
      <c r="BB35" s="659"/>
      <c r="BC35" s="11"/>
      <c r="BE35">
        <v>15</v>
      </c>
      <c r="BF35">
        <v>20</v>
      </c>
      <c r="BG35" t="s">
        <v>1034</v>
      </c>
      <c r="BH35">
        <v>20</v>
      </c>
      <c r="BI35">
        <v>3.9466758581048906</v>
      </c>
      <c r="BJ35">
        <v>20</v>
      </c>
      <c r="BK35">
        <v>2134.4786134852043</v>
      </c>
      <c r="BL35">
        <v>88.93660889521685</v>
      </c>
      <c r="BR35" s="603">
        <v>1.1578019215346755</v>
      </c>
      <c r="BT35" s="603">
        <v>1.2813175468003142</v>
      </c>
      <c r="BV35" s="603">
        <v>9.3000000000000007</v>
      </c>
      <c r="CA35" s="597"/>
    </row>
    <row r="36" spans="1:92" ht="15.75">
      <c r="A36" s="279"/>
      <c r="B36" s="109" t="s">
        <v>961</v>
      </c>
      <c r="C36" s="74"/>
      <c r="D36" s="259"/>
      <c r="E36" s="72"/>
      <c r="F36" s="35"/>
      <c r="G36" s="279"/>
      <c r="H36" s="246"/>
      <c r="K36" s="328" t="s">
        <v>919</v>
      </c>
      <c r="L36" s="257">
        <f ca="1">L37/L38</f>
        <v>0.42957363775494645</v>
      </c>
      <c r="M36" s="265" t="s">
        <v>813</v>
      </c>
      <c r="N36" s="95"/>
      <c r="P36" s="246"/>
      <c r="S36" s="120" t="s">
        <v>1345</v>
      </c>
      <c r="T36" s="711">
        <f ca="1">f_SR*phot_flux*pl_contrast*Col_area*tpl*QE</f>
        <v>3.1941540085666685E-3</v>
      </c>
      <c r="U36" s="121" t="s">
        <v>1343</v>
      </c>
      <c r="V36" s="125" t="s">
        <v>1344</v>
      </c>
      <c r="X36" s="246"/>
      <c r="AG36" s="246"/>
      <c r="AH36" s="37"/>
      <c r="AJ36" s="297" t="s">
        <v>1118</v>
      </c>
      <c r="AK36" s="286">
        <f ca="1">tocc*tref*tfil*tpol</f>
        <v>6.3653332259962739E-2</v>
      </c>
      <c r="AL36" s="224" t="s">
        <v>808</v>
      </c>
      <c r="AM36" s="124" t="s">
        <v>731</v>
      </c>
      <c r="AN36" s="37"/>
      <c r="AO36" s="246"/>
      <c r="AP36" s="279"/>
      <c r="AR36" s="3">
        <v>4</v>
      </c>
      <c r="AS36" s="602">
        <v>6</v>
      </c>
      <c r="AW36" s="654"/>
      <c r="AX36" s="659"/>
      <c r="AY36" s="654"/>
      <c r="AZ36" s="659"/>
      <c r="BA36" s="659"/>
      <c r="BB36" s="659"/>
      <c r="BC36" s="11"/>
      <c r="BE36">
        <v>14</v>
      </c>
      <c r="BF36">
        <v>19</v>
      </c>
      <c r="BG36" t="s">
        <v>1033</v>
      </c>
      <c r="BH36">
        <v>19</v>
      </c>
      <c r="BI36">
        <v>4.6765981281466136</v>
      </c>
      <c r="BJ36">
        <v>19</v>
      </c>
      <c r="BK36">
        <v>2494.5607613175589</v>
      </c>
      <c r="BL36">
        <v>103.94003172156495</v>
      </c>
      <c r="BR36" s="603">
        <v>1.3713021374970413</v>
      </c>
      <c r="BT36" s="603">
        <v>1.5695388310300791</v>
      </c>
      <c r="BV36" s="603">
        <v>3.0390187579435022</v>
      </c>
      <c r="CA36" s="597"/>
    </row>
    <row r="37" spans="1:92" ht="15.75">
      <c r="A37" s="279"/>
      <c r="B37" s="279"/>
      <c r="C37" s="120" t="s">
        <v>745</v>
      </c>
      <c r="D37" s="256">
        <f ca="1">pl_rate/mpix</f>
        <v>1.9963462553541678E-4</v>
      </c>
      <c r="E37" s="121" t="s">
        <v>757</v>
      </c>
      <c r="F37" s="245" t="s">
        <v>784</v>
      </c>
      <c r="G37" s="279"/>
      <c r="H37" s="246"/>
      <c r="K37" s="308" t="s">
        <v>824</v>
      </c>
      <c r="L37" s="318">
        <f ca="1">pl_rate*frame_time</f>
        <v>0.31941540085666686</v>
      </c>
      <c r="M37" s="265" t="s">
        <v>722</v>
      </c>
      <c r="N37" s="95"/>
      <c r="P37" s="246"/>
      <c r="S37" s="95" t="s">
        <v>1348</v>
      </c>
      <c r="T37" s="711">
        <f ca="1">f_SR*phot_flux*HLOOKUP(D6,Coronagraph_Specs,6)*HLOOKUP(D6, Coronagraph_Specs, 14)*HLOOKUP(D6,Coronagraph_Specs,15)*Col_area*tspec*QE</f>
        <v>4.3687321214978396E-4</v>
      </c>
      <c r="U37" s="121" t="s">
        <v>1343</v>
      </c>
      <c r="V37" s="245" t="s">
        <v>1344</v>
      </c>
      <c r="X37" s="246"/>
      <c r="Y37" s="333"/>
      <c r="Z37" s="333" t="s">
        <v>746</v>
      </c>
      <c r="AA37" s="333"/>
      <c r="AB37" s="333"/>
      <c r="AC37" s="333"/>
      <c r="AD37" s="333"/>
      <c r="AE37" s="333"/>
      <c r="AF37" s="333"/>
      <c r="AG37" s="246"/>
      <c r="AO37" s="246"/>
      <c r="AP37" s="279"/>
      <c r="AR37" s="3">
        <v>5</v>
      </c>
      <c r="AS37" s="602">
        <v>7</v>
      </c>
      <c r="AW37" s="654"/>
      <c r="AX37" s="659"/>
      <c r="AY37" s="654"/>
      <c r="AZ37" s="659"/>
      <c r="BA37" s="659"/>
      <c r="BB37" s="659"/>
      <c r="BC37" s="11"/>
      <c r="BE37">
        <v>2</v>
      </c>
      <c r="BF37">
        <v>2</v>
      </c>
      <c r="BG37" t="s">
        <v>1057</v>
      </c>
      <c r="BH37">
        <v>2</v>
      </c>
      <c r="BI37">
        <v>2.4434185864749094</v>
      </c>
      <c r="BJ37">
        <v>2</v>
      </c>
      <c r="BK37">
        <v>9.9999999999999997E+98</v>
      </c>
      <c r="BL37">
        <v>4.1666666666666665E+97</v>
      </c>
      <c r="BR37" s="603">
        <v>0.76699456625507989</v>
      </c>
      <c r="BT37" s="603">
        <v>0.88352040235368079</v>
      </c>
      <c r="BV37" s="603">
        <v>5.165517719718606</v>
      </c>
      <c r="CA37" s="597"/>
    </row>
    <row r="38" spans="1:92" ht="15.75">
      <c r="A38" s="279"/>
      <c r="B38" s="279"/>
      <c r="C38" s="112" t="s">
        <v>765</v>
      </c>
      <c r="D38" s="258">
        <f ca="1">spec_rate/mpix</f>
        <v>2.7304575759361498E-5</v>
      </c>
      <c r="E38" s="121" t="s">
        <v>757</v>
      </c>
      <c r="F38" s="245" t="s">
        <v>783</v>
      </c>
      <c r="G38" s="279"/>
      <c r="H38" s="246"/>
      <c r="K38" s="308" t="s">
        <v>821</v>
      </c>
      <c r="L38" s="254">
        <f ca="1">SQRT(SUMSQ(L39:L45))</f>
        <v>0.74356378693536085</v>
      </c>
      <c r="M38" s="265" t="s">
        <v>722</v>
      </c>
      <c r="N38" s="95"/>
      <c r="P38" s="246"/>
      <c r="S38" s="95" t="s">
        <v>1132</v>
      </c>
      <c r="T38" s="107">
        <f>Constants!$H$6*10^(-0.4*T27)*(L5*L4/(Constants!D6*0.000001))</f>
        <v>8.1355915789604012</v>
      </c>
      <c r="U38" s="128" t="s">
        <v>1088</v>
      </c>
      <c r="V38" s="245" t="s">
        <v>1135</v>
      </c>
      <c r="X38" s="246"/>
      <c r="Y38" s="37"/>
      <c r="Z38" s="109" t="s">
        <v>1257</v>
      </c>
      <c r="AB38" s="34"/>
      <c r="AC38" s="90"/>
      <c r="AE38" s="279"/>
      <c r="AG38" s="246"/>
      <c r="AO38" s="246"/>
      <c r="AP38" s="279"/>
      <c r="AR38" s="3">
        <v>6</v>
      </c>
      <c r="AS38" s="602">
        <v>2</v>
      </c>
      <c r="AW38" s="654"/>
      <c r="AX38" s="659"/>
      <c r="AY38" s="654"/>
      <c r="AZ38" s="659"/>
      <c r="BA38" s="659"/>
      <c r="BB38" s="659"/>
      <c r="BC38" s="11"/>
      <c r="BE38">
        <v>3</v>
      </c>
      <c r="BF38">
        <v>4</v>
      </c>
      <c r="BG38" t="s">
        <v>1055</v>
      </c>
      <c r="BH38">
        <v>4</v>
      </c>
      <c r="BI38">
        <v>2.3123152315206275</v>
      </c>
      <c r="BJ38">
        <v>4</v>
      </c>
      <c r="BK38">
        <v>9.9999999999999997E+98</v>
      </c>
      <c r="BL38">
        <v>4.1666666666666665E+97</v>
      </c>
      <c r="BR38" s="603">
        <v>52.246671267205031</v>
      </c>
      <c r="BT38" s="603">
        <v>76.965303995498928</v>
      </c>
      <c r="BV38" s="603">
        <v>3.7158653570081097</v>
      </c>
    </row>
    <row r="39" spans="1:92" ht="15.75">
      <c r="A39" s="279"/>
      <c r="B39" s="279"/>
      <c r="C39" s="112" t="s">
        <v>764</v>
      </c>
      <c r="D39" s="256">
        <f ca="1">zodi_rate/mpix</f>
        <v>6.8603310843537535E-5</v>
      </c>
      <c r="E39" s="121" t="s">
        <v>757</v>
      </c>
      <c r="F39" s="245" t="s">
        <v>783</v>
      </c>
      <c r="G39" s="279"/>
      <c r="H39" s="246"/>
      <c r="K39" s="307" t="s">
        <v>828</v>
      </c>
      <c r="L39" s="253">
        <f ca="1">ENF*SQRT(pl_rate*frame_time)</f>
        <v>0.56516847121603209</v>
      </c>
      <c r="M39" s="265" t="s">
        <v>722</v>
      </c>
      <c r="N39" s="95"/>
      <c r="P39" s="246"/>
      <c r="Q39" s="90"/>
      <c r="S39" s="95" t="s">
        <v>1133</v>
      </c>
      <c r="T39" s="107">
        <f>D11*AK17*Constants!$H$6*10^(-0.4*T28)*(L5*L4/(Constants!D6*0.000001))</f>
        <v>2.6345773681606435</v>
      </c>
      <c r="U39" s="128" t="s">
        <v>1088</v>
      </c>
      <c r="V39" s="124" t="s">
        <v>1136</v>
      </c>
      <c r="W39" s="90"/>
      <c r="X39" s="246"/>
      <c r="Y39" s="37"/>
      <c r="Z39" s="602">
        <v>1</v>
      </c>
      <c r="AA39" s="101" t="s">
        <v>196</v>
      </c>
      <c r="AB39" s="102" t="s">
        <v>78</v>
      </c>
      <c r="AC39" s="102" t="s">
        <v>79</v>
      </c>
      <c r="AD39" s="103" t="s">
        <v>197</v>
      </c>
      <c r="AE39" s="278" t="s">
        <v>94</v>
      </c>
      <c r="AG39" s="246"/>
      <c r="AO39" s="246"/>
      <c r="AP39" s="279"/>
      <c r="AR39" s="3">
        <v>7</v>
      </c>
      <c r="AS39" s="602">
        <v>13</v>
      </c>
      <c r="AW39" s="654"/>
      <c r="AX39" s="659"/>
      <c r="AY39" s="654"/>
      <c r="AZ39" s="659"/>
      <c r="BA39" s="659"/>
      <c r="BB39" s="659"/>
      <c r="BC39" s="11"/>
      <c r="BE39">
        <v>5</v>
      </c>
      <c r="BF39">
        <v>6</v>
      </c>
      <c r="BG39" t="s">
        <v>1053</v>
      </c>
      <c r="BH39">
        <v>6</v>
      </c>
      <c r="BI39">
        <v>9</v>
      </c>
      <c r="BJ39">
        <v>6</v>
      </c>
      <c r="BK39">
        <v>9.9999999999999997E+98</v>
      </c>
      <c r="BL39">
        <v>4.1666666666666665E+97</v>
      </c>
      <c r="BR39" s="603">
        <v>3.4098380312588077</v>
      </c>
      <c r="BT39" s="603">
        <v>4.1777626073973178</v>
      </c>
      <c r="BV39" s="603">
        <v>5.2252697540048345</v>
      </c>
    </row>
    <row r="40" spans="1:92" ht="15.75">
      <c r="A40" s="279"/>
      <c r="B40" s="279"/>
      <c r="C40" s="279"/>
      <c r="D40" s="279"/>
      <c r="E40" s="279"/>
      <c r="F40" s="279"/>
      <c r="G40" s="279"/>
      <c r="H40" s="246"/>
      <c r="K40" s="307" t="s">
        <v>762</v>
      </c>
      <c r="L40" s="253">
        <f ca="1">ENF*SQRT(spec_rate*frame_time)</f>
        <v>0.20901512197680433</v>
      </c>
      <c r="M40" s="265" t="s">
        <v>722</v>
      </c>
      <c r="N40" s="95"/>
      <c r="P40" s="246"/>
      <c r="S40" s="95" t="s">
        <v>1349</v>
      </c>
      <c r="T40" s="192">
        <f ca="1">T38*Col_area*tzodi*QE*HLOOKUP(D6,Coronagraph_Specs,7)</f>
        <v>7.4623255201286152E-3</v>
      </c>
      <c r="U40" s="128" t="s">
        <v>1342</v>
      </c>
      <c r="V40" s="245" t="s">
        <v>1004</v>
      </c>
      <c r="X40" s="246"/>
      <c r="Y40" s="37"/>
      <c r="Z40" s="602">
        <v>2</v>
      </c>
      <c r="AA40" s="229" t="s">
        <v>716</v>
      </c>
      <c r="AB40" s="96">
        <f ca="1">LinInterpolate(WAplanet,OFFSET(HLC_Coronagraph,0,0,NrowsHLC,1),OFFSET(HLC_Coronagraph,0,1,NrowsHLC,1))</f>
        <v>0.21077982028518424</v>
      </c>
      <c r="AC40" s="96">
        <f ca="1">LinInterpolate(WAplanet,OFFSET(SPC_Coronagraph,0,0,NrowsSPC,1),OFFSET(SPC_Coronagraph,0,1,NrowsSPC,1))</f>
        <v>0.30788248749697789</v>
      </c>
      <c r="AD40" s="105" t="s">
        <v>23</v>
      </c>
      <c r="AE40" s="276"/>
      <c r="AG40" s="246"/>
      <c r="AO40" s="246"/>
      <c r="AP40" s="279"/>
      <c r="AR40" s="3">
        <v>8</v>
      </c>
      <c r="AS40" s="602">
        <v>11</v>
      </c>
      <c r="AW40" s="654"/>
      <c r="AX40" s="659"/>
      <c r="AY40" s="654"/>
      <c r="AZ40" s="659"/>
      <c r="BA40" s="659"/>
      <c r="BB40" s="659"/>
      <c r="BC40" s="11"/>
      <c r="BE40">
        <v>6</v>
      </c>
      <c r="BF40">
        <v>7</v>
      </c>
      <c r="BG40" t="s">
        <v>1052</v>
      </c>
      <c r="BH40">
        <v>7</v>
      </c>
      <c r="BI40">
        <v>2.6015842397546645</v>
      </c>
      <c r="BJ40">
        <v>7</v>
      </c>
      <c r="BK40">
        <v>9.9999999999999997E+98</v>
      </c>
      <c r="BL40">
        <v>4.1666666666666665E+97</v>
      </c>
      <c r="BR40" s="603">
        <v>2.5823344216889024</v>
      </c>
      <c r="BT40" s="603">
        <v>3.4122483651534092</v>
      </c>
      <c r="BV40" s="603">
        <v>5.0948483098266122</v>
      </c>
    </row>
    <row r="41" spans="1:92" ht="15.75">
      <c r="A41" s="279"/>
      <c r="B41" s="109" t="s">
        <v>1346</v>
      </c>
      <c r="C41" s="279"/>
      <c r="D41" s="279"/>
      <c r="E41" s="279"/>
      <c r="F41" s="279"/>
      <c r="G41" s="279"/>
      <c r="H41" s="246"/>
      <c r="I41" s="279"/>
      <c r="K41" s="307" t="s">
        <v>777</v>
      </c>
      <c r="L41" s="254">
        <f ca="1">ENF*SQRT(zodi_rate*frame_time)</f>
        <v>0.33130846253855345</v>
      </c>
      <c r="M41" s="265" t="s">
        <v>722</v>
      </c>
      <c r="N41" s="95"/>
      <c r="O41" s="279"/>
      <c r="P41" s="246"/>
      <c r="S41" s="95" t="s">
        <v>1134</v>
      </c>
      <c r="T41" s="192">
        <f ca="1">T39*Col_area*tzodi*QE*HLOOKUP(D6,Coronagraph_Specs,7)</f>
        <v>2.4165512413407918E-3</v>
      </c>
      <c r="U41" s="128" t="s">
        <v>757</v>
      </c>
      <c r="V41" s="245" t="s">
        <v>1004</v>
      </c>
      <c r="X41" s="246"/>
      <c r="Y41" s="37"/>
      <c r="Z41" s="602">
        <v>3</v>
      </c>
      <c r="AA41" s="229" t="s">
        <v>747</v>
      </c>
      <c r="AB41" s="96">
        <f ca="1">LinInterpolate(WAplanet,OFFSET(HLC_Coronagraph,0,0,NrowsHLC,1),OFFSET(HLC_Coronagraph,0,2,NrowsHLC,1))</f>
        <v>2.2288209478889045E-12</v>
      </c>
      <c r="AC41" s="96">
        <f ca="1">LinInterpolate(WAplanet,OFFSET(SPC_Coronagraph,0,0,NrowsSPC,1),OFFSET(SPC_Coronagraph,0,2,NrowsSPC,1))</f>
        <v>1.9777452451009964E-12</v>
      </c>
      <c r="AD41" s="224" t="s">
        <v>808</v>
      </c>
      <c r="AE41" s="276" t="s">
        <v>800</v>
      </c>
      <c r="AG41" s="246"/>
      <c r="AO41" s="246"/>
      <c r="AP41" s="279"/>
      <c r="AR41" s="3">
        <v>9</v>
      </c>
      <c r="AS41" s="602">
        <v>14</v>
      </c>
      <c r="AW41" s="654"/>
      <c r="AX41" s="659"/>
      <c r="AY41" s="654"/>
      <c r="AZ41" s="659"/>
      <c r="BA41" s="659"/>
      <c r="BB41" s="659"/>
      <c r="BC41" s="11"/>
      <c r="BE41">
        <v>8</v>
      </c>
      <c r="BF41">
        <v>10</v>
      </c>
      <c r="BG41" t="s">
        <v>1026</v>
      </c>
      <c r="BH41">
        <v>10</v>
      </c>
      <c r="BI41">
        <v>3.1810059495599727</v>
      </c>
      <c r="BJ41">
        <v>10</v>
      </c>
      <c r="BK41">
        <v>9.9999999999999997E+98</v>
      </c>
      <c r="BL41">
        <v>4.1666666666666665E+97</v>
      </c>
      <c r="BR41" s="603">
        <v>3.2704773389175501</v>
      </c>
      <c r="BT41" s="603">
        <v>4.1982582298309428</v>
      </c>
      <c r="BV41" s="603">
        <v>7.0019624772141498</v>
      </c>
    </row>
    <row r="42" spans="1:92" ht="15.75">
      <c r="A42" s="279"/>
      <c r="B42" s="279"/>
      <c r="C42" s="120" t="s">
        <v>1345</v>
      </c>
      <c r="D42" s="256">
        <f ca="1">pl_rate</f>
        <v>3.1941540085666685E-3</v>
      </c>
      <c r="E42" s="121" t="s">
        <v>1343</v>
      </c>
      <c r="F42" s="245" t="s">
        <v>1344</v>
      </c>
      <c r="G42" s="279"/>
      <c r="H42" s="246"/>
      <c r="I42" s="279"/>
      <c r="K42" s="307" t="s">
        <v>826</v>
      </c>
      <c r="L42" s="253">
        <f>ENF*SQRT(dark_current*mpix*frame_time)</f>
        <v>0.21908902300206645</v>
      </c>
      <c r="M42" s="265" t="s">
        <v>722</v>
      </c>
      <c r="N42" s="95"/>
      <c r="O42" s="279"/>
      <c r="P42" s="246"/>
      <c r="Q42" s="90"/>
      <c r="S42" s="95" t="s">
        <v>1347</v>
      </c>
      <c r="T42" s="712">
        <f ca="1">f_SR*SUM(T40:T41)</f>
        <v>1.0976529734966006E-3</v>
      </c>
      <c r="U42" s="121" t="s">
        <v>1343</v>
      </c>
      <c r="V42" s="245" t="s">
        <v>1344</v>
      </c>
      <c r="W42" s="90"/>
      <c r="X42" s="246"/>
      <c r="Y42" s="37"/>
      <c r="Z42" s="602">
        <v>4</v>
      </c>
      <c r="AA42" s="229" t="s">
        <v>1273</v>
      </c>
      <c r="AB42" s="96">
        <f ca="1">LinInterpolate(WAplanet,OFFSET(HLC_Coronagraph,0,0,NrowsHLC,1),OFFSET(HLC_Coronagraph,0,3,NrowsHLC,1))</f>
        <v>7.7579745939809552E-10</v>
      </c>
      <c r="AC42" s="96">
        <f ca="1">LinInterpolate(WAplanet,OFFSET(SPC_Coronagraph,0,0,NrowsSPC,1),OFFSET(SPC_Coronagraph,0,3,NrowsSPC,1))</f>
        <v>1.100643052328683E-9</v>
      </c>
      <c r="AD42" s="224"/>
      <c r="AE42" s="276" t="s">
        <v>801</v>
      </c>
      <c r="AG42" s="246"/>
      <c r="AO42" s="246"/>
      <c r="AP42" s="279"/>
      <c r="AR42" s="3">
        <v>10</v>
      </c>
      <c r="AS42" s="602">
        <v>33</v>
      </c>
      <c r="AW42" s="654"/>
      <c r="AX42" s="659"/>
      <c r="AY42" s="654"/>
      <c r="AZ42" s="659"/>
      <c r="BA42" s="659"/>
      <c r="BB42" s="659"/>
      <c r="BC42" s="11"/>
      <c r="BE42">
        <v>11</v>
      </c>
      <c r="BF42">
        <v>14</v>
      </c>
      <c r="BG42" t="s">
        <v>1029</v>
      </c>
      <c r="BH42">
        <v>14</v>
      </c>
      <c r="BI42">
        <v>5.9941042418575678</v>
      </c>
      <c r="BJ42">
        <v>14</v>
      </c>
      <c r="BK42">
        <v>9.9999999999999997E+98</v>
      </c>
      <c r="BL42">
        <v>4.1666666666666665E+97</v>
      </c>
      <c r="BR42" s="603">
        <v>9.0358883126667902</v>
      </c>
      <c r="BT42" s="603">
        <v>14.081343840394075</v>
      </c>
      <c r="BV42" s="603">
        <v>3.3952152613604381</v>
      </c>
    </row>
    <row r="43" spans="1:92" ht="15.75">
      <c r="A43" s="279"/>
      <c r="B43" s="279"/>
      <c r="C43" s="112" t="s">
        <v>1347</v>
      </c>
      <c r="D43" s="258">
        <f ca="1">zodi_rate</f>
        <v>1.0976529734966006E-3</v>
      </c>
      <c r="E43" s="121" t="s">
        <v>1343</v>
      </c>
      <c r="F43" s="245" t="s">
        <v>1344</v>
      </c>
      <c r="G43" s="279"/>
      <c r="H43" s="246"/>
      <c r="K43" s="307" t="s">
        <v>829</v>
      </c>
      <c r="L43" s="253">
        <f>ENF*SQRT(CIC*mpix)</f>
        <v>0.17888543819998318</v>
      </c>
      <c r="M43" s="265" t="s">
        <v>722</v>
      </c>
      <c r="N43" s="95"/>
      <c r="P43" s="246"/>
      <c r="Q43" s="37"/>
      <c r="R43" s="37"/>
      <c r="S43" s="95" t="s">
        <v>876</v>
      </c>
      <c r="T43" s="713">
        <f ca="1">ENF^2*(pl_rate+spec_rate+zodi_rate)+ENF^2*(dark_current*mpix+CIC*mpix*frame_rate)+(read_noise/gain)^2*mpix*frame_rate</f>
        <v>5.528680194213053E-3</v>
      </c>
      <c r="U43" s="97" t="s">
        <v>757</v>
      </c>
      <c r="V43" s="242" t="s">
        <v>822</v>
      </c>
      <c r="W43" s="37"/>
      <c r="X43" s="246"/>
      <c r="Y43" s="37"/>
      <c r="Z43" s="602">
        <v>5</v>
      </c>
      <c r="AA43" s="229" t="s">
        <v>749</v>
      </c>
      <c r="AB43" s="96">
        <f ca="1">LinInterpolate(WAplanet,OFFSET(HLC_Coronagraph,0,0,NrowsHLC,1),OFFSET(HLC_Coronagraph,0,4,NrowsHLC,1))</f>
        <v>1.9613994999999999E-2</v>
      </c>
      <c r="AC43" s="96">
        <f ca="1">LinInterpolate(WAplanet,OFFSET(SPC_Coronagraph,0,0,NrowsSPC,1),OFFSET(SPC_Coronagraph,0,4,NrowsSPC,1))</f>
        <v>3.6722644076944755E-2</v>
      </c>
      <c r="AD43" s="224" t="s">
        <v>808</v>
      </c>
      <c r="AE43" s="276" t="s">
        <v>802</v>
      </c>
      <c r="AF43" t="s">
        <v>161</v>
      </c>
      <c r="AG43" s="246"/>
      <c r="AO43" s="246"/>
      <c r="AP43" s="279"/>
      <c r="AR43" s="3">
        <v>11</v>
      </c>
      <c r="AS43" s="602">
        <v>15</v>
      </c>
      <c r="AW43" s="654"/>
      <c r="AX43" s="659"/>
      <c r="AY43" s="654"/>
      <c r="AZ43" s="659"/>
      <c r="BA43" s="659"/>
      <c r="BB43" s="659"/>
      <c r="BC43" s="11"/>
      <c r="BE43">
        <v>12</v>
      </c>
      <c r="BF43">
        <v>15</v>
      </c>
      <c r="BG43" t="s">
        <v>1049</v>
      </c>
      <c r="BH43">
        <v>15</v>
      </c>
      <c r="BI43">
        <v>2.9065100343464354</v>
      </c>
      <c r="BJ43">
        <v>15</v>
      </c>
      <c r="BK43">
        <v>9.9999999999999997E+98</v>
      </c>
      <c r="BL43">
        <v>4.1666666666666665E+97</v>
      </c>
      <c r="BR43" s="603">
        <v>52.685199524644695</v>
      </c>
      <c r="BT43" s="603">
        <v>74.825992738932555</v>
      </c>
      <c r="BV43" s="603">
        <v>9.0215017907671573</v>
      </c>
    </row>
    <row r="44" spans="1:92" ht="15.75">
      <c r="A44" s="279"/>
      <c r="B44" s="279"/>
      <c r="C44" s="112" t="s">
        <v>1348</v>
      </c>
      <c r="D44" s="256">
        <f ca="1">spec_rate</f>
        <v>4.3687321214978396E-4</v>
      </c>
      <c r="E44" s="121" t="s">
        <v>1343</v>
      </c>
      <c r="F44" s="245" t="s">
        <v>1344</v>
      </c>
      <c r="G44" s="279"/>
      <c r="H44" s="246"/>
      <c r="K44" s="307" t="s">
        <v>830</v>
      </c>
      <c r="L44" s="253">
        <f>SQRT((read_noise/gain)^2*mpix)</f>
        <v>0</v>
      </c>
      <c r="M44" s="265" t="s">
        <v>722</v>
      </c>
      <c r="N44" s="95"/>
      <c r="P44" s="246"/>
      <c r="X44" s="246"/>
      <c r="Y44" s="37"/>
      <c r="Z44" s="602">
        <v>6</v>
      </c>
      <c r="AA44" s="229" t="s">
        <v>1217</v>
      </c>
      <c r="AB44" s="96">
        <f ca="1">LinInterpolate(WAplanet,OFFSET(HLC_Coronagraph,0,0,NrowsHLC,1),OFFSET(HLC_Coronagraph,0,5,NrowsHLC,1))</f>
        <v>2.8775847619728293E-3</v>
      </c>
      <c r="AC44" s="96">
        <f ca="1">LinInterpolate(WAplanet,OFFSET(SPC_Coronagraph,0,0,NrowsSPC,1),OFFSET(SPC_Coronagraph,0,5,NrowsSPC,1))</f>
        <v>1.7967716748506549E-3</v>
      </c>
      <c r="AD44" s="224" t="s">
        <v>808</v>
      </c>
      <c r="AE44" s="276" t="s">
        <v>803</v>
      </c>
      <c r="AF44" t="s">
        <v>161</v>
      </c>
      <c r="AG44" s="246"/>
      <c r="AO44" s="246"/>
      <c r="AP44" s="279"/>
      <c r="AR44" s="3">
        <v>12</v>
      </c>
      <c r="AS44" s="602">
        <v>19</v>
      </c>
      <c r="AW44" s="654"/>
      <c r="AX44" s="659"/>
      <c r="AY44" s="654"/>
      <c r="AZ44" s="659"/>
      <c r="BA44" s="659"/>
      <c r="BB44" s="659"/>
      <c r="BC44" s="11"/>
      <c r="BE44">
        <v>13</v>
      </c>
      <c r="BF44">
        <v>17</v>
      </c>
      <c r="BG44" t="s">
        <v>1031</v>
      </c>
      <c r="BH44">
        <v>17</v>
      </c>
      <c r="BI44">
        <v>7.7229522905809755</v>
      </c>
      <c r="BJ44">
        <v>17</v>
      </c>
      <c r="BK44">
        <v>9.9999999999999997E+98</v>
      </c>
      <c r="BL44">
        <v>4.1666666666666665E+97</v>
      </c>
      <c r="BR44" s="603">
        <v>12.775772514687748</v>
      </c>
      <c r="BT44" s="603">
        <v>19.84427362156659</v>
      </c>
      <c r="BV44" s="603">
        <v>5.4629287868615304</v>
      </c>
      <c r="CI44" s="37"/>
      <c r="CL44" s="37"/>
    </row>
    <row r="45" spans="1:92" ht="15.75">
      <c r="A45" s="279"/>
      <c r="B45" s="279"/>
      <c r="C45" s="279"/>
      <c r="D45" s="279"/>
      <c r="E45" s="279"/>
      <c r="F45" s="279"/>
      <c r="G45" s="279"/>
      <c r="H45" s="246"/>
      <c r="K45" s="307" t="s">
        <v>875</v>
      </c>
      <c r="L45" s="254">
        <f ca="1">f_pp*spec_rate*frame_time</f>
        <v>4.3687321214978397E-3</v>
      </c>
      <c r="M45" s="265" t="s">
        <v>722</v>
      </c>
      <c r="N45" s="95"/>
      <c r="P45" s="246"/>
      <c r="Q45" s="85"/>
      <c r="R45" s="449" t="s">
        <v>990</v>
      </c>
      <c r="S45" s="85"/>
      <c r="T45" s="85"/>
      <c r="U45" s="85"/>
      <c r="V45" s="85"/>
      <c r="W45" s="85"/>
      <c r="X45" s="246"/>
      <c r="Y45" s="37"/>
      <c r="Z45" s="602">
        <v>7</v>
      </c>
      <c r="AA45" s="229" t="s">
        <v>1218</v>
      </c>
      <c r="AB45" s="96">
        <f ca="1">LinInterpolate(WAplanet,OFFSET(HLC_Coronagraph,0,0,NrowsHLC,1),OFFSET(HLC_Coronagraph,0,6,NrowsHLC,1))</f>
        <v>2.0740817307987429E-3</v>
      </c>
      <c r="AC45" s="96">
        <f ca="1">LinInterpolate(WAplanet,OFFSET(SPC_Coronagraph,0,0,NrowsSPC,1),OFFSET(SPC_Coronagraph,0,6,NrowsSPC,1))</f>
        <v>5.2454039726950426E-3</v>
      </c>
      <c r="AD45" s="105" t="s">
        <v>756</v>
      </c>
      <c r="AE45" s="276" t="s">
        <v>804</v>
      </c>
      <c r="AG45" s="246"/>
      <c r="AO45" s="246"/>
      <c r="AP45" s="279"/>
      <c r="AR45" s="3">
        <v>13</v>
      </c>
      <c r="AS45" s="602">
        <v>4</v>
      </c>
      <c r="AW45" s="654"/>
      <c r="AX45" s="659"/>
      <c r="AY45" s="654"/>
      <c r="AZ45" s="659"/>
      <c r="BA45" s="659"/>
      <c r="BB45" s="659"/>
      <c r="BC45" s="11"/>
      <c r="BE45">
        <v>16</v>
      </c>
      <c r="BF45">
        <v>22</v>
      </c>
      <c r="BG45" t="s">
        <v>1036</v>
      </c>
      <c r="BH45">
        <v>22</v>
      </c>
      <c r="BI45">
        <v>3.8698350058555668</v>
      </c>
      <c r="BJ45">
        <v>22</v>
      </c>
      <c r="BK45">
        <v>9.9999999999999997E+98</v>
      </c>
      <c r="BL45">
        <v>4.1666666666666665E+97</v>
      </c>
      <c r="BR45" s="603">
        <v>15.392086029067453</v>
      </c>
      <c r="BT45" s="603">
        <v>25.5775003344033</v>
      </c>
      <c r="BV45" s="603">
        <v>4.6102762236269523</v>
      </c>
      <c r="CL45" s="37"/>
    </row>
    <row r="46" spans="1:92" ht="15.75">
      <c r="B46" s="279"/>
      <c r="C46" s="279"/>
      <c r="D46" s="279"/>
      <c r="E46" s="279"/>
      <c r="F46" s="279"/>
      <c r="H46" s="246"/>
      <c r="K46" s="279"/>
      <c r="L46" s="279"/>
      <c r="M46" s="279"/>
      <c r="N46" s="279"/>
      <c r="P46" s="246"/>
      <c r="Q46" s="279"/>
      <c r="R46" s="109" t="s">
        <v>1075</v>
      </c>
      <c r="S46" s="279"/>
      <c r="T46" s="279"/>
      <c r="U46" s="279"/>
      <c r="V46" s="279"/>
      <c r="W46" s="279"/>
      <c r="X46" s="246"/>
      <c r="Y46" s="37"/>
      <c r="Z46" s="602">
        <v>8</v>
      </c>
      <c r="AA46" s="229" t="s">
        <v>1077</v>
      </c>
      <c r="AB46" s="96">
        <f ca="1">LinInterpolate(WAplanet,OFFSET(HLC_Coronagraph,0,0,NrowsHLC,1),OFFSET(HLC_Coronagraph,0,7,NrowsHLC,1))</f>
        <v>0.23361215282315642</v>
      </c>
      <c r="AC46" s="96">
        <f ca="1">LinInterpolate(WAplanet,OFFSET(SPC_Coronagraph,0,0,NrowsSPC,1),OFFSET(SPC_Coronagraph,0,7,NrowsSPC,1))</f>
        <v>0.2599248780576553</v>
      </c>
      <c r="AD46" s="224" t="s">
        <v>808</v>
      </c>
      <c r="AE46" s="276" t="s">
        <v>805</v>
      </c>
      <c r="AG46" s="246"/>
      <c r="AO46" s="246"/>
      <c r="AP46" s="279"/>
      <c r="AR46" s="3">
        <v>14</v>
      </c>
      <c r="AS46" s="602">
        <v>20</v>
      </c>
      <c r="AW46" s="654"/>
      <c r="AX46" s="659"/>
      <c r="AY46" s="654"/>
      <c r="AZ46" s="659"/>
      <c r="BA46" s="659"/>
      <c r="BB46" s="659"/>
      <c r="BC46" s="11"/>
      <c r="BE46">
        <v>17</v>
      </c>
      <c r="BF46">
        <v>23</v>
      </c>
      <c r="BG46" t="s">
        <v>1037</v>
      </c>
      <c r="BH46">
        <v>23</v>
      </c>
      <c r="BI46">
        <v>3.4201440239433736</v>
      </c>
      <c r="BJ46">
        <v>23</v>
      </c>
      <c r="BK46">
        <v>9.9999999999999997E+98</v>
      </c>
      <c r="BL46">
        <v>4.1666666666666665E+97</v>
      </c>
      <c r="BR46" s="603">
        <v>36.233486052116021</v>
      </c>
      <c r="BT46" s="603">
        <v>60.909696336405759</v>
      </c>
      <c r="BV46" s="603">
        <v>4.520515228079069</v>
      </c>
      <c r="CL46" s="37"/>
    </row>
    <row r="47" spans="1:92" ht="15.75">
      <c r="B47" s="109" t="s">
        <v>962</v>
      </c>
      <c r="C47" s="74"/>
      <c r="D47" s="73"/>
      <c r="E47" s="72"/>
      <c r="F47" s="35"/>
      <c r="H47" s="246"/>
      <c r="P47" s="246"/>
      <c r="Q47" s="279"/>
      <c r="R47" s="279" t="s">
        <v>1011</v>
      </c>
      <c r="W47" s="279"/>
      <c r="X47" s="246"/>
      <c r="Y47" s="37"/>
      <c r="Z47" s="602">
        <v>9</v>
      </c>
      <c r="AA47" s="229" t="s">
        <v>809</v>
      </c>
      <c r="AB47" s="107">
        <f>MIN(INDEX(HLC_Coronagraph,,1))</f>
        <v>2.7</v>
      </c>
      <c r="AC47" s="107">
        <f>MIN(INDEX(SPC_Coronagraph,,1))</f>
        <v>2.6</v>
      </c>
      <c r="AD47" s="113" t="s">
        <v>727</v>
      </c>
      <c r="AE47" s="276" t="s">
        <v>806</v>
      </c>
      <c r="AG47" s="246"/>
      <c r="AO47" s="246"/>
      <c r="AP47" s="279"/>
      <c r="AR47" s="3">
        <v>15</v>
      </c>
      <c r="AS47" s="602">
        <v>22</v>
      </c>
      <c r="AW47" s="654"/>
      <c r="AX47" s="659"/>
      <c r="AY47" s="654"/>
      <c r="AZ47" s="659"/>
      <c r="BA47" s="659"/>
      <c r="BB47" s="659"/>
      <c r="BC47" s="11"/>
      <c r="BE47">
        <v>18</v>
      </c>
      <c r="BF47">
        <v>29</v>
      </c>
      <c r="BG47" t="s">
        <v>1043</v>
      </c>
      <c r="BH47">
        <v>29</v>
      </c>
      <c r="BI47">
        <v>9</v>
      </c>
      <c r="BJ47">
        <v>29</v>
      </c>
      <c r="BK47">
        <v>9.9999999999999997E+98</v>
      </c>
      <c r="BL47">
        <v>4.1666666666666665E+97</v>
      </c>
      <c r="BR47" s="603">
        <v>208.81654515834506</v>
      </c>
      <c r="BT47" s="603">
        <v>411.15109118725996</v>
      </c>
      <c r="BV47" s="603">
        <v>3.9952124881462416</v>
      </c>
    </row>
    <row r="48" spans="1:92" ht="15.75">
      <c r="B48" s="279"/>
      <c r="C48" s="120" t="s">
        <v>1125</v>
      </c>
      <c r="D48" s="540">
        <f ca="1">pl_rate</f>
        <v>3.1941540085666685E-3</v>
      </c>
      <c r="E48" s="121" t="s">
        <v>1342</v>
      </c>
      <c r="F48" s="245" t="s">
        <v>786</v>
      </c>
      <c r="H48" s="246"/>
      <c r="P48" s="246"/>
      <c r="Q48" s="279"/>
      <c r="R48" s="279"/>
      <c r="S48" s="112" t="s">
        <v>999</v>
      </c>
      <c r="T48" s="448">
        <f>ROUND((PI()/4)*(AB48^2-AB47^2)/T16^2,0)</f>
        <v>535</v>
      </c>
      <c r="U48" s="121" t="s">
        <v>986</v>
      </c>
      <c r="V48" s="245" t="s">
        <v>991</v>
      </c>
      <c r="W48" s="279"/>
      <c r="X48" s="246"/>
      <c r="Y48" s="37"/>
      <c r="Z48" s="602">
        <v>10</v>
      </c>
      <c r="AA48" s="229" t="s">
        <v>810</v>
      </c>
      <c r="AB48" s="107">
        <f>MAX(INDEX(HLC_Coronagraph,,1))</f>
        <v>9.3000000000000007</v>
      </c>
      <c r="AC48" s="107">
        <f>MAX(INDEX(SPC_Coronagraph,,1))</f>
        <v>9</v>
      </c>
      <c r="AD48" s="113" t="s">
        <v>727</v>
      </c>
      <c r="AE48" s="276" t="s">
        <v>806</v>
      </c>
      <c r="AG48" s="246"/>
      <c r="AO48" s="246"/>
      <c r="AP48" s="279"/>
      <c r="AR48" s="3">
        <v>16</v>
      </c>
      <c r="AS48" s="602">
        <v>31</v>
      </c>
      <c r="AW48" s="654"/>
      <c r="AX48" s="659"/>
      <c r="AY48" s="654"/>
      <c r="AZ48" s="659"/>
      <c r="BA48" s="659"/>
      <c r="BB48" s="659"/>
      <c r="BC48" s="11"/>
      <c r="BE48">
        <v>19</v>
      </c>
      <c r="BF48">
        <v>31</v>
      </c>
      <c r="BG48" t="s">
        <v>1045</v>
      </c>
      <c r="BH48">
        <v>31</v>
      </c>
      <c r="BI48">
        <v>5.7467323365411023</v>
      </c>
      <c r="BJ48">
        <v>31</v>
      </c>
      <c r="BK48">
        <v>9.9999999999999997E+98</v>
      </c>
      <c r="BL48">
        <v>4.1666666666666665E+97</v>
      </c>
      <c r="BR48" s="603">
        <v>2072.0534948818668</v>
      </c>
      <c r="BT48" s="603">
        <v>4019.9114526172343</v>
      </c>
      <c r="BV48" s="603">
        <v>9.3000000000000007</v>
      </c>
    </row>
    <row r="49" spans="2:74" ht="15.75" customHeight="1">
      <c r="B49" s="279"/>
      <c r="C49" s="112" t="s">
        <v>1126</v>
      </c>
      <c r="D49" s="258">
        <f ca="1">spec_rate</f>
        <v>4.3687321214978396E-4</v>
      </c>
      <c r="E49" s="121" t="s">
        <v>1342</v>
      </c>
      <c r="F49" s="245" t="s">
        <v>782</v>
      </c>
      <c r="H49" s="246"/>
      <c r="P49" s="246"/>
      <c r="Q49" s="279"/>
      <c r="R49" s="279"/>
      <c r="S49" s="112" t="s">
        <v>996</v>
      </c>
      <c r="T49" s="448">
        <f>ROUND((PI()/4)*(AB47^2)/T16^2,0)</f>
        <v>49</v>
      </c>
      <c r="U49" s="121" t="s">
        <v>986</v>
      </c>
      <c r="V49" s="245"/>
      <c r="W49" s="279"/>
      <c r="X49" s="246"/>
      <c r="Y49" s="37"/>
      <c r="Z49" s="602">
        <v>11</v>
      </c>
      <c r="AA49" s="542" t="s">
        <v>1123</v>
      </c>
      <c r="AB49" s="244">
        <f>PRODUCT(Throughput!B14:B43)</f>
        <v>0.59358850795415308</v>
      </c>
      <c r="AC49" s="244">
        <f>PRODUCT(Throughput!I14:I43)</f>
        <v>0.54420281168779727</v>
      </c>
      <c r="AD49" s="224" t="s">
        <v>808</v>
      </c>
      <c r="AE49" s="276" t="s">
        <v>806</v>
      </c>
      <c r="AG49" s="246"/>
      <c r="AO49" s="246"/>
      <c r="AP49" s="279"/>
      <c r="AR49" s="3">
        <v>17</v>
      </c>
      <c r="AS49" s="602">
        <v>17</v>
      </c>
      <c r="AW49" s="654"/>
      <c r="AX49" s="659"/>
      <c r="AY49" s="654"/>
      <c r="AZ49" s="659"/>
      <c r="BA49" s="659"/>
      <c r="BB49" s="659"/>
      <c r="BC49" s="11"/>
      <c r="BE49">
        <v>21</v>
      </c>
      <c r="BF49">
        <v>32</v>
      </c>
      <c r="BG49" t="s">
        <v>1046</v>
      </c>
      <c r="BH49">
        <v>32</v>
      </c>
      <c r="BI49">
        <v>2.2691502809507127</v>
      </c>
      <c r="BJ49">
        <v>32</v>
      </c>
      <c r="BK49">
        <v>9.9999999999999997E+98</v>
      </c>
      <c r="BL49">
        <v>4.1666666666666665E+97</v>
      </c>
      <c r="BR49" s="603">
        <v>41.139927019346963</v>
      </c>
      <c r="BT49" s="603">
        <v>63.396520760429453</v>
      </c>
      <c r="BV49" s="603">
        <v>6.7129970656940312</v>
      </c>
    </row>
    <row r="50" spans="2:74" ht="15.75">
      <c r="B50" s="279"/>
      <c r="C50" s="112" t="s">
        <v>1268</v>
      </c>
      <c r="D50" s="258">
        <f ca="1">T40</f>
        <v>7.4623255201286152E-3</v>
      </c>
      <c r="E50" s="121" t="s">
        <v>1342</v>
      </c>
      <c r="F50" s="245" t="s">
        <v>782</v>
      </c>
      <c r="H50" s="246"/>
      <c r="P50" s="246"/>
      <c r="S50" s="112" t="s">
        <v>997</v>
      </c>
      <c r="T50" s="501">
        <f ca="1">SUM(D37,D38,D39)</f>
        <v>2.9554251213831579E-4</v>
      </c>
      <c r="U50" s="121" t="s">
        <v>757</v>
      </c>
      <c r="V50" s="245" t="s">
        <v>1010</v>
      </c>
      <c r="X50" s="246"/>
      <c r="Y50" s="37"/>
      <c r="Z50" s="602">
        <v>12</v>
      </c>
      <c r="AA50" s="542" t="s">
        <v>1142</v>
      </c>
      <c r="AB50" s="107">
        <f>Coronagraph!D3</f>
        <v>1</v>
      </c>
      <c r="AC50" s="107">
        <f>Coronagraph!Q3</f>
        <v>0.5</v>
      </c>
      <c r="AD50" s="224" t="s">
        <v>808</v>
      </c>
      <c r="AE50" s="276" t="s">
        <v>1143</v>
      </c>
      <c r="AF50" s="269" t="s">
        <v>161</v>
      </c>
      <c r="AG50" s="246"/>
      <c r="AO50" s="246"/>
      <c r="AP50" s="279"/>
      <c r="AR50" s="3">
        <v>18</v>
      </c>
      <c r="AS50" s="602">
        <v>10</v>
      </c>
      <c r="AW50" s="654"/>
      <c r="AX50" s="659"/>
      <c r="AY50" s="654"/>
      <c r="AZ50" s="659"/>
      <c r="BA50" s="659"/>
      <c r="BB50" s="659"/>
      <c r="BC50" s="11"/>
      <c r="BR50" s="603">
        <v>4.7065143968486014</v>
      </c>
      <c r="BT50" s="603">
        <v>6.4858007482315196</v>
      </c>
      <c r="BV50" s="603">
        <v>4.0875859815115954</v>
      </c>
    </row>
    <row r="51" spans="2:74" ht="15.75">
      <c r="B51" s="279"/>
      <c r="C51" s="112" t="s">
        <v>1225</v>
      </c>
      <c r="D51" s="258">
        <f ca="1">T41</f>
        <v>2.4165512413407918E-3</v>
      </c>
      <c r="E51" s="121" t="s">
        <v>1342</v>
      </c>
      <c r="F51" s="245" t="s">
        <v>782</v>
      </c>
      <c r="H51" s="246"/>
      <c r="K51" s="279"/>
      <c r="L51" s="279"/>
      <c r="P51" s="247"/>
      <c r="S51" s="112" t="s">
        <v>1005</v>
      </c>
      <c r="T51" s="448">
        <v>10</v>
      </c>
      <c r="U51" s="121" t="s">
        <v>735</v>
      </c>
      <c r="V51" s="245" t="s">
        <v>998</v>
      </c>
      <c r="X51" s="247"/>
      <c r="Y51" s="37"/>
      <c r="Z51" s="602">
        <v>13</v>
      </c>
      <c r="AA51" s="229" t="s">
        <v>844</v>
      </c>
      <c r="AB51" s="107">
        <f>HLCintrSampling</f>
        <v>0.3</v>
      </c>
      <c r="AC51" s="107">
        <f>SPCintrSampling</f>
        <v>0.2</v>
      </c>
      <c r="AD51" s="113" t="s">
        <v>843</v>
      </c>
      <c r="AE51" s="276" t="s">
        <v>842</v>
      </c>
      <c r="AF51" t="s">
        <v>161</v>
      </c>
      <c r="AG51" s="246"/>
      <c r="AO51" s="246"/>
      <c r="AP51" s="279"/>
      <c r="AR51" s="3">
        <v>19</v>
      </c>
      <c r="AS51" s="602">
        <v>23</v>
      </c>
      <c r="AW51" s="654"/>
      <c r="AX51" s="659"/>
      <c r="AY51" s="654"/>
      <c r="AZ51" s="659"/>
      <c r="BA51" s="659"/>
      <c r="BB51" s="659"/>
      <c r="BC51" s="11"/>
    </row>
    <row r="52" spans="2:74" ht="15.75">
      <c r="B52" s="279"/>
      <c r="C52" s="95" t="s">
        <v>1269</v>
      </c>
      <c r="D52" s="256">
        <f ca="1">zodi_rate</f>
        <v>1.0976529734966006E-3</v>
      </c>
      <c r="E52" s="121" t="s">
        <v>1342</v>
      </c>
      <c r="F52" s="245" t="s">
        <v>782</v>
      </c>
      <c r="H52" s="246"/>
      <c r="K52" s="279"/>
      <c r="L52" s="279"/>
      <c r="P52" s="247"/>
      <c r="S52" s="112" t="s">
        <v>1000</v>
      </c>
      <c r="T52" s="262">
        <f ca="1">T48*T50</f>
        <v>0.15811524399399896</v>
      </c>
      <c r="U52" s="121" t="s">
        <v>757</v>
      </c>
      <c r="V52" s="245" t="s">
        <v>1003</v>
      </c>
      <c r="X52" s="247"/>
      <c r="Z52" s="602">
        <v>14</v>
      </c>
      <c r="AA52" s="229" t="s">
        <v>841</v>
      </c>
      <c r="AB52" s="107">
        <f>PI()/4/AB51^2</f>
        <v>8.7266462599716483</v>
      </c>
      <c r="AC52" s="107">
        <f>PI()/4/AC51^2</f>
        <v>19.634954084936204</v>
      </c>
      <c r="AD52" s="113" t="s">
        <v>843</v>
      </c>
      <c r="AE52" s="276" t="s">
        <v>1336</v>
      </c>
      <c r="AG52" s="246"/>
      <c r="AO52" s="246"/>
      <c r="AP52" s="279"/>
      <c r="AR52" s="3">
        <v>20</v>
      </c>
      <c r="AS52" s="602">
        <v>29</v>
      </c>
      <c r="AW52" s="654"/>
      <c r="AX52" s="659"/>
      <c r="AY52" s="654"/>
      <c r="AZ52" s="659"/>
      <c r="BA52" s="659"/>
      <c r="BB52" s="659"/>
      <c r="BC52" s="11"/>
    </row>
    <row r="53" spans="2:74">
      <c r="B53" s="109" t="s">
        <v>1127</v>
      </c>
      <c r="C53" s="279"/>
      <c r="D53" s="255"/>
      <c r="E53" s="279"/>
      <c r="F53" s="279"/>
      <c r="H53" s="247"/>
      <c r="K53" s="279"/>
      <c r="L53" s="279"/>
      <c r="P53" s="247"/>
      <c r="S53" s="112" t="s">
        <v>1001</v>
      </c>
      <c r="T53" s="262">
        <f ca="1">T50*T51*T52</f>
        <v>4.6729776417349204E-4</v>
      </c>
      <c r="U53" s="121" t="s">
        <v>757</v>
      </c>
      <c r="V53" s="245" t="s">
        <v>1002</v>
      </c>
      <c r="X53" s="247"/>
      <c r="Z53" s="602">
        <v>15</v>
      </c>
      <c r="AA53" s="698" t="s">
        <v>1337</v>
      </c>
      <c r="AB53" s="705">
        <f ca="1">IF(D12="Design",AB42,AB54)</f>
        <v>7.7579745939809552E-10</v>
      </c>
      <c r="AC53" s="705">
        <f ca="1">IF(D12="Design",AC42,AC54)</f>
        <v>1.100643052328683E-9</v>
      </c>
      <c r="AD53" s="699" t="s">
        <v>808</v>
      </c>
      <c r="AE53" s="700" t="s">
        <v>1274</v>
      </c>
      <c r="AF53" s="279"/>
      <c r="AG53" s="247"/>
      <c r="AO53" s="247"/>
      <c r="AP53" s="279"/>
    </row>
    <row r="54" spans="2:74">
      <c r="C54" s="120" t="s">
        <v>1128</v>
      </c>
      <c r="D54" s="258">
        <f>ENF^2*dark_current*mpix</f>
        <v>4.8000000000000001E-4</v>
      </c>
      <c r="E54" s="121" t="s">
        <v>757</v>
      </c>
      <c r="F54" s="245" t="s">
        <v>1129</v>
      </c>
      <c r="H54" s="247"/>
      <c r="K54" s="279"/>
      <c r="L54" s="279"/>
      <c r="P54" s="247"/>
      <c r="S54" s="112" t="s">
        <v>1006</v>
      </c>
      <c r="T54" s="262">
        <f ca="1">SUM(T52:T53)</f>
        <v>0.15858254175817244</v>
      </c>
      <c r="U54" s="121" t="s">
        <v>757</v>
      </c>
      <c r="V54" s="245"/>
      <c r="X54" s="247"/>
      <c r="Z54" s="602">
        <v>16</v>
      </c>
      <c r="AA54" s="701" t="s">
        <v>1333</v>
      </c>
      <c r="AB54" s="702">
        <v>1.5E-9</v>
      </c>
      <c r="AC54" s="702">
        <v>4.0000000000000002E-9</v>
      </c>
      <c r="AD54" s="703" t="s">
        <v>808</v>
      </c>
      <c r="AE54" s="704" t="s">
        <v>1332</v>
      </c>
      <c r="AG54" s="247"/>
      <c r="AO54" s="247"/>
      <c r="AP54" s="279"/>
    </row>
    <row r="55" spans="2:74">
      <c r="C55" s="112" t="s">
        <v>1130</v>
      </c>
      <c r="D55" s="258">
        <f>ENF^2*CIC*mpix*frame_rate</f>
        <v>3.2000000000000003E-4</v>
      </c>
      <c r="E55" s="121" t="s">
        <v>757</v>
      </c>
      <c r="F55" s="245" t="s">
        <v>1129</v>
      </c>
      <c r="H55" s="247"/>
      <c r="K55" s="279"/>
      <c r="L55" s="279"/>
      <c r="P55" s="247"/>
      <c r="S55" s="112" t="s">
        <v>989</v>
      </c>
      <c r="T55" s="262">
        <v>1</v>
      </c>
      <c r="U55" s="121" t="s">
        <v>987</v>
      </c>
      <c r="V55" s="245" t="s">
        <v>1007</v>
      </c>
      <c r="X55" s="247"/>
      <c r="Z55" t="s">
        <v>1276</v>
      </c>
      <c r="AG55" s="247"/>
      <c r="AO55" s="247"/>
      <c r="AP55" s="279"/>
      <c r="AR55" s="11" t="s">
        <v>1306</v>
      </c>
      <c r="AW55" s="656"/>
      <c r="AX55" s="596"/>
      <c r="AY55" s="596"/>
      <c r="AZ55" s="596"/>
    </row>
    <row r="56" spans="2:74">
      <c r="C56" s="112" t="s">
        <v>1131</v>
      </c>
      <c r="D56" s="256">
        <f>(read_noise/gain)^2*mpix*frame_rate</f>
        <v>0</v>
      </c>
      <c r="E56" s="121" t="s">
        <v>757</v>
      </c>
      <c r="F56" s="245"/>
      <c r="H56" s="247"/>
      <c r="K56" s="279"/>
      <c r="L56" s="279"/>
      <c r="P56" s="247"/>
      <c r="S56" s="112"/>
      <c r="T56" s="258">
        <f>T55*365*24*3600</f>
        <v>31536000</v>
      </c>
      <c r="U56" s="121" t="s">
        <v>16</v>
      </c>
      <c r="V56" s="245"/>
      <c r="X56" s="247"/>
      <c r="Z56" s="279"/>
      <c r="AA56" s="279"/>
      <c r="AB56" s="279"/>
      <c r="AC56" s="279"/>
      <c r="AD56" s="279"/>
      <c r="AE56" s="279"/>
      <c r="AF56" s="279"/>
      <c r="AG56" s="247"/>
      <c r="AI56" s="279"/>
      <c r="AJ56" s="279"/>
      <c r="AK56" s="279"/>
      <c r="AL56" s="279"/>
      <c r="AM56" s="279"/>
      <c r="AO56" s="247"/>
      <c r="AP56" s="279"/>
      <c r="AR56" s="548" t="s">
        <v>1282</v>
      </c>
      <c r="AS56" s="566" t="s">
        <v>204</v>
      </c>
      <c r="AT56" s="566" t="s">
        <v>1284</v>
      </c>
      <c r="AV56" s="566" t="s">
        <v>713</v>
      </c>
      <c r="AW56" s="548"/>
      <c r="AX56" s="566" t="s">
        <v>1279</v>
      </c>
      <c r="AY56" s="566"/>
      <c r="AZ56" s="566" t="s">
        <v>1227</v>
      </c>
      <c r="BA56" s="549" t="s">
        <v>1285</v>
      </c>
      <c r="BB56" s="658" t="s">
        <v>1287</v>
      </c>
      <c r="BE56" t="s">
        <v>1282</v>
      </c>
      <c r="BF56" t="s">
        <v>204</v>
      </c>
      <c r="BG56" t="s">
        <v>1284</v>
      </c>
      <c r="BI56" t="s">
        <v>713</v>
      </c>
      <c r="BK56" t="s">
        <v>1279</v>
      </c>
      <c r="BM56" t="s">
        <v>1227</v>
      </c>
      <c r="BN56" t="s">
        <v>1285</v>
      </c>
    </row>
    <row r="57" spans="2:74">
      <c r="B57" s="279"/>
      <c r="C57" s="279"/>
      <c r="D57" s="279"/>
      <c r="E57" s="279"/>
      <c r="F57" s="279"/>
      <c r="H57" s="247"/>
      <c r="K57" s="279"/>
      <c r="L57" s="279"/>
      <c r="P57" s="247"/>
      <c r="S57" s="112" t="s">
        <v>1008</v>
      </c>
      <c r="T57" s="258">
        <v>1000</v>
      </c>
      <c r="U57" s="121" t="s">
        <v>735</v>
      </c>
      <c r="V57" s="245" t="s">
        <v>1015</v>
      </c>
      <c r="X57" s="247"/>
      <c r="Z57" s="279"/>
      <c r="AA57" s="279"/>
      <c r="AB57" s="279"/>
      <c r="AC57" s="279"/>
      <c r="AD57" s="279"/>
      <c r="AE57" s="279"/>
      <c r="AF57" s="279"/>
      <c r="AG57" s="247"/>
      <c r="AI57" s="279"/>
      <c r="AJ57" s="279"/>
      <c r="AK57" s="279"/>
      <c r="AL57" s="279"/>
      <c r="AM57" s="279"/>
      <c r="AO57" s="247"/>
      <c r="AP57" s="279"/>
      <c r="AR57" s="675"/>
      <c r="AS57" s="676" t="str">
        <f>AK14</f>
        <v>47 UMa c</v>
      </c>
      <c r="AT57" s="675">
        <v>30</v>
      </c>
      <c r="AU57" s="677">
        <f>AK4</f>
        <v>5.03</v>
      </c>
      <c r="AV57" s="675">
        <v>30</v>
      </c>
      <c r="AW57" s="678">
        <f>WAplanet</f>
        <v>4.4219962297591096</v>
      </c>
      <c r="AX57" s="678">
        <v>30</v>
      </c>
      <c r="AY57" s="676">
        <f ca="1">L17</f>
        <v>15.339403349943765</v>
      </c>
      <c r="AZ57" s="675">
        <v>30</v>
      </c>
      <c r="BA57" s="678"/>
      <c r="BB57" s="676">
        <v>0</v>
      </c>
      <c r="BF57" t="s">
        <v>1286</v>
      </c>
      <c r="BG57">
        <v>30</v>
      </c>
      <c r="BH57">
        <v>5.73</v>
      </c>
      <c r="BI57">
        <v>30</v>
      </c>
      <c r="BJ57">
        <v>4.3614989318970236</v>
      </c>
      <c r="BK57">
        <v>30</v>
      </c>
      <c r="BL57">
        <v>122.58669782974725</v>
      </c>
      <c r="BM57">
        <v>30</v>
      </c>
    </row>
    <row r="58" spans="2:74">
      <c r="H58" s="247"/>
      <c r="K58" s="279"/>
      <c r="L58" s="279"/>
      <c r="P58" s="247"/>
      <c r="S58" s="112" t="s">
        <v>1009</v>
      </c>
      <c r="T58" s="450">
        <v>0.05</v>
      </c>
      <c r="U58" s="121" t="s">
        <v>735</v>
      </c>
      <c r="V58" s="245" t="s">
        <v>1014</v>
      </c>
      <c r="X58" s="247"/>
      <c r="Z58" s="279"/>
      <c r="AA58" s="279"/>
      <c r="AB58" s="279"/>
      <c r="AC58" s="279"/>
      <c r="AD58" s="279"/>
      <c r="AE58" s="279"/>
      <c r="AF58" s="279"/>
      <c r="AG58" s="247"/>
      <c r="AI58" s="279"/>
      <c r="AJ58" s="279"/>
      <c r="AK58" s="279"/>
      <c r="AL58" s="279"/>
      <c r="AM58" s="279"/>
      <c r="AO58" s="247"/>
      <c r="AP58" s="279"/>
      <c r="AR58" s="3">
        <v>1</v>
      </c>
      <c r="AS58" s="602">
        <v>1</v>
      </c>
      <c r="AW58" s="654"/>
      <c r="AX58" s="659"/>
      <c r="AY58" s="654"/>
      <c r="AZ58" s="659"/>
      <c r="BA58" s="659"/>
      <c r="BB58" s="659"/>
      <c r="BE58">
        <v>1</v>
      </c>
      <c r="BF58">
        <v>1</v>
      </c>
      <c r="BG58" t="s">
        <v>1058</v>
      </c>
      <c r="BH58">
        <v>1</v>
      </c>
      <c r="BI58">
        <v>1.1499999999999999</v>
      </c>
      <c r="BJ58">
        <v>1</v>
      </c>
      <c r="BK58">
        <v>2.9536208860161759</v>
      </c>
      <c r="BL58">
        <v>1</v>
      </c>
      <c r="BM58">
        <v>0.64543088391116044</v>
      </c>
      <c r="BN58">
        <v>2.689295349629835E-2</v>
      </c>
    </row>
    <row r="59" spans="2:74">
      <c r="B59" s="279"/>
      <c r="C59" s="279"/>
      <c r="D59" s="279"/>
      <c r="E59" s="279"/>
      <c r="F59" s="279"/>
      <c r="H59" s="247"/>
      <c r="P59" s="247"/>
      <c r="S59" s="112" t="s">
        <v>1012</v>
      </c>
      <c r="T59" s="258">
        <f ca="1">T56*T54</f>
        <v>5001059.0368857263</v>
      </c>
      <c r="U59" s="121" t="s">
        <v>988</v>
      </c>
      <c r="V59" s="245" t="s">
        <v>1017</v>
      </c>
      <c r="X59" s="247"/>
      <c r="AG59" s="247"/>
      <c r="AI59" s="279"/>
      <c r="AJ59" s="279"/>
      <c r="AK59" s="279"/>
      <c r="AL59" s="279"/>
      <c r="AM59" s="279"/>
      <c r="AO59" s="247"/>
      <c r="AP59" s="279"/>
      <c r="AR59" s="3">
        <v>2</v>
      </c>
      <c r="AS59" s="602">
        <v>9</v>
      </c>
      <c r="AW59" s="654"/>
      <c r="AX59" s="659"/>
      <c r="AY59" s="654"/>
      <c r="AZ59" s="659"/>
      <c r="BA59" s="659"/>
      <c r="BB59" s="659"/>
      <c r="BE59">
        <v>2</v>
      </c>
      <c r="BF59">
        <v>9</v>
      </c>
      <c r="BG59" t="s">
        <v>1051</v>
      </c>
      <c r="BH59">
        <v>9</v>
      </c>
      <c r="BI59">
        <v>5.03</v>
      </c>
      <c r="BJ59">
        <v>9</v>
      </c>
      <c r="BK59">
        <v>4.4219962297591096</v>
      </c>
      <c r="BL59">
        <v>9</v>
      </c>
      <c r="BM59">
        <v>28.525676119621352</v>
      </c>
      <c r="BN59">
        <v>1.1885698383175562</v>
      </c>
    </row>
    <row r="60" spans="2:74">
      <c r="B60" s="279"/>
      <c r="C60" s="279"/>
      <c r="D60" s="279"/>
      <c r="E60" s="279"/>
      <c r="F60" s="279"/>
      <c r="H60" s="247"/>
      <c r="P60" s="247"/>
      <c r="S60" s="112" t="s">
        <v>1013</v>
      </c>
      <c r="T60" s="258">
        <f ca="1">T59*T57*T58</f>
        <v>250052951.84428632</v>
      </c>
      <c r="U60" s="121" t="s">
        <v>988</v>
      </c>
      <c r="V60" s="245" t="s">
        <v>1019</v>
      </c>
      <c r="X60" s="247"/>
      <c r="AG60" s="247"/>
      <c r="AI60" s="279"/>
      <c r="AJ60" s="279"/>
      <c r="AK60" s="279"/>
      <c r="AL60" s="279"/>
      <c r="AM60" s="279"/>
      <c r="AO60" s="247"/>
      <c r="AP60" s="279"/>
      <c r="AR60" s="3">
        <v>3</v>
      </c>
      <c r="AS60" s="602">
        <v>5</v>
      </c>
      <c r="AW60" s="654"/>
      <c r="AX60" s="659"/>
      <c r="AY60" s="654"/>
      <c r="AZ60" s="659"/>
      <c r="BA60" s="659"/>
      <c r="BB60" s="659"/>
      <c r="BE60">
        <v>3</v>
      </c>
      <c r="BF60">
        <v>5</v>
      </c>
      <c r="BG60" t="s">
        <v>1054</v>
      </c>
      <c r="BH60">
        <v>5</v>
      </c>
      <c r="BI60">
        <v>4.0999999999999996</v>
      </c>
      <c r="BJ60">
        <v>5</v>
      </c>
      <c r="BK60">
        <v>3.257576596634439</v>
      </c>
      <c r="BL60">
        <v>5</v>
      </c>
      <c r="BM60">
        <v>57.944086973815772</v>
      </c>
      <c r="BN60">
        <v>2.4143369572423237</v>
      </c>
    </row>
    <row r="61" spans="2:74">
      <c r="B61" s="279"/>
      <c r="C61" s="279"/>
      <c r="D61" s="279"/>
      <c r="E61" s="279"/>
      <c r="F61" s="279"/>
      <c r="H61" s="247"/>
      <c r="P61" s="247"/>
      <c r="S61" s="112" t="s">
        <v>1016</v>
      </c>
      <c r="T61" s="694">
        <f ca="1">SUM(T59:T60)</f>
        <v>255054010.88117206</v>
      </c>
      <c r="U61" s="695" t="s">
        <v>988</v>
      </c>
      <c r="V61" s="264" t="s">
        <v>1018</v>
      </c>
      <c r="X61" s="247"/>
      <c r="AG61" s="247"/>
      <c r="AI61" s="279"/>
      <c r="AJ61" s="279"/>
      <c r="AK61" s="279"/>
      <c r="AL61" s="279"/>
      <c r="AM61" s="279"/>
      <c r="AO61" s="247"/>
      <c r="AP61" s="279"/>
      <c r="AR61" s="3">
        <v>4</v>
      </c>
      <c r="AS61" s="602">
        <v>13</v>
      </c>
      <c r="AW61" s="654"/>
      <c r="AX61" s="659"/>
      <c r="AY61" s="654"/>
      <c r="AZ61" s="659"/>
      <c r="BA61" s="659"/>
      <c r="BB61" s="659"/>
      <c r="BE61">
        <v>4</v>
      </c>
      <c r="BF61">
        <v>13</v>
      </c>
      <c r="BG61" t="s">
        <v>1286</v>
      </c>
      <c r="BH61">
        <v>13</v>
      </c>
      <c r="BI61">
        <v>5.73</v>
      </c>
      <c r="BJ61">
        <v>13</v>
      </c>
      <c r="BK61">
        <v>4.3614989318970236</v>
      </c>
      <c r="BL61">
        <v>13</v>
      </c>
      <c r="BM61">
        <v>122.58669782974725</v>
      </c>
      <c r="BN61">
        <v>5.1077790762394688</v>
      </c>
    </row>
    <row r="62" spans="2:74">
      <c r="H62" s="247"/>
      <c r="P62" s="247"/>
      <c r="X62" s="247"/>
      <c r="AG62" s="247"/>
      <c r="AI62" s="279"/>
      <c r="AJ62" s="279"/>
      <c r="AK62" s="279"/>
      <c r="AL62" s="279"/>
      <c r="AM62" s="279"/>
      <c r="AO62" s="247"/>
      <c r="AP62" s="279"/>
      <c r="AR62" s="3">
        <v>5</v>
      </c>
      <c r="AS62" s="602">
        <v>33</v>
      </c>
      <c r="AW62" s="654"/>
      <c r="AX62" s="659"/>
      <c r="AY62" s="654"/>
      <c r="AZ62" s="659"/>
      <c r="BA62" s="659"/>
      <c r="BB62" s="659"/>
      <c r="BE62">
        <v>5</v>
      </c>
      <c r="BF62">
        <v>33</v>
      </c>
      <c r="BG62" t="s">
        <v>1048</v>
      </c>
      <c r="BH62">
        <v>33</v>
      </c>
      <c r="BI62">
        <v>5.81</v>
      </c>
      <c r="BJ62">
        <v>33</v>
      </c>
      <c r="BK62">
        <v>3.4992213326576538</v>
      </c>
      <c r="BL62">
        <v>33</v>
      </c>
      <c r="BM62">
        <v>394.70983027469742</v>
      </c>
      <c r="BN62">
        <v>16.446242928112394</v>
      </c>
    </row>
    <row r="63" spans="2:74" ht="15.75">
      <c r="C63" t="s">
        <v>1109</v>
      </c>
      <c r="H63" s="37"/>
      <c r="P63" s="37"/>
      <c r="AG63" s="37"/>
      <c r="AI63" s="279"/>
      <c r="AJ63" s="279"/>
      <c r="AK63" s="279"/>
      <c r="AL63" s="279"/>
      <c r="AM63" s="279"/>
      <c r="AO63" s="37"/>
      <c r="AP63" s="279"/>
      <c r="AR63" s="3">
        <v>6</v>
      </c>
      <c r="AS63" s="602">
        <v>11</v>
      </c>
      <c r="AW63" s="654"/>
      <c r="AX63" s="659"/>
      <c r="AY63" s="654"/>
      <c r="AZ63" s="659"/>
      <c r="BA63" s="659"/>
      <c r="BB63" s="659"/>
      <c r="BE63">
        <v>6</v>
      </c>
      <c r="BF63">
        <v>11</v>
      </c>
      <c r="BG63" t="s">
        <v>1050</v>
      </c>
      <c r="BH63">
        <v>11</v>
      </c>
      <c r="BI63">
        <v>4.8499999999999996</v>
      </c>
      <c r="BJ63">
        <v>11</v>
      </c>
      <c r="BK63">
        <v>4.4731475924435324</v>
      </c>
      <c r="BL63">
        <v>11</v>
      </c>
      <c r="BM63">
        <v>957.7794649298919</v>
      </c>
      <c r="BN63">
        <v>39.907477705412163</v>
      </c>
    </row>
    <row r="64" spans="2:74" ht="15.75">
      <c r="C64" s="541" t="s">
        <v>1108</v>
      </c>
      <c r="H64" s="37"/>
      <c r="AG64" s="37"/>
      <c r="AJ64" s="279"/>
      <c r="AK64" s="279"/>
      <c r="AL64" s="279"/>
      <c r="AM64" s="279"/>
      <c r="AP64" s="279"/>
      <c r="AR64" s="3">
        <v>7</v>
      </c>
      <c r="AS64" s="602">
        <v>20</v>
      </c>
      <c r="AW64" s="654"/>
      <c r="AX64" s="659"/>
      <c r="AY64" s="654"/>
      <c r="AZ64" s="659"/>
      <c r="BA64" s="659"/>
      <c r="BB64" s="659"/>
      <c r="BE64">
        <v>7</v>
      </c>
      <c r="BF64">
        <v>20</v>
      </c>
      <c r="BG64" t="s">
        <v>1034</v>
      </c>
      <c r="BH64">
        <v>20</v>
      </c>
      <c r="BI64">
        <v>6.76</v>
      </c>
      <c r="BJ64">
        <v>20</v>
      </c>
      <c r="BK64">
        <v>3.9466758581048906</v>
      </c>
      <c r="BL64">
        <v>20</v>
      </c>
      <c r="BM64">
        <v>1168.5046050216342</v>
      </c>
      <c r="BN64">
        <v>48.687691875901429</v>
      </c>
    </row>
    <row r="65" spans="8:66" ht="15.75">
      <c r="H65" s="37"/>
      <c r="AP65" s="279"/>
      <c r="AR65" s="3">
        <v>8</v>
      </c>
      <c r="AS65" s="602">
        <v>19</v>
      </c>
      <c r="AW65" s="654"/>
      <c r="AX65" s="659"/>
      <c r="AY65" s="654"/>
      <c r="AZ65" s="659"/>
      <c r="BA65" s="659"/>
      <c r="BB65" s="659"/>
      <c r="BE65">
        <v>8</v>
      </c>
      <c r="BF65">
        <v>19</v>
      </c>
      <c r="BG65" t="s">
        <v>1033</v>
      </c>
      <c r="BH65">
        <v>19</v>
      </c>
      <c r="BI65">
        <v>6.17</v>
      </c>
      <c r="BJ65">
        <v>19</v>
      </c>
      <c r="BK65">
        <v>4.6765981281466136</v>
      </c>
      <c r="BL65">
        <v>19</v>
      </c>
      <c r="BM65">
        <v>2193.4978368322963</v>
      </c>
      <c r="BN65">
        <v>91.395743201345681</v>
      </c>
    </row>
    <row r="66" spans="8:66">
      <c r="AK66" s="279"/>
      <c r="AP66" s="279"/>
      <c r="AR66" s="3">
        <v>9</v>
      </c>
      <c r="AS66" s="602">
        <v>2</v>
      </c>
      <c r="AW66" s="654"/>
      <c r="AX66" s="659"/>
      <c r="AY66" s="654"/>
      <c r="AZ66" s="659"/>
      <c r="BA66" s="659"/>
      <c r="BB66" s="659"/>
      <c r="BE66">
        <v>9</v>
      </c>
      <c r="BF66">
        <v>2</v>
      </c>
      <c r="BG66" t="s">
        <v>1057</v>
      </c>
      <c r="BH66">
        <v>2</v>
      </c>
      <c r="BI66">
        <v>3.21</v>
      </c>
      <c r="BJ66">
        <v>2</v>
      </c>
      <c r="BK66">
        <v>2.4434185864749094</v>
      </c>
      <c r="BL66">
        <v>2</v>
      </c>
      <c r="BM66">
        <v>9.9999999999999997E+98</v>
      </c>
      <c r="BN66">
        <v>4.1666666666666665E+97</v>
      </c>
    </row>
    <row r="67" spans="8:66">
      <c r="AJ67" t="s">
        <v>1124</v>
      </c>
      <c r="AK67" s="543">
        <f>PRODUCT(AK27:AK28)</f>
        <v>0.48978253051901754</v>
      </c>
      <c r="AP67" s="279"/>
      <c r="AR67" s="3">
        <v>10</v>
      </c>
      <c r="AS67" s="602">
        <v>4</v>
      </c>
      <c r="AW67" s="654"/>
      <c r="AX67" s="659"/>
      <c r="AY67" s="654"/>
      <c r="AZ67" s="659"/>
      <c r="BA67" s="659"/>
      <c r="BB67" s="659"/>
      <c r="BE67">
        <v>10</v>
      </c>
      <c r="BF67">
        <v>4</v>
      </c>
      <c r="BG67" t="s">
        <v>1055</v>
      </c>
      <c r="BH67">
        <v>4</v>
      </c>
      <c r="BI67">
        <v>5.73</v>
      </c>
      <c r="BJ67">
        <v>4</v>
      </c>
      <c r="BK67">
        <v>2.3123152315206275</v>
      </c>
      <c r="BL67">
        <v>4</v>
      </c>
      <c r="BM67">
        <v>9.9999999999999997E+98</v>
      </c>
      <c r="BN67">
        <v>4.1666666666666665E+97</v>
      </c>
    </row>
    <row r="68" spans="8:66">
      <c r="AK68">
        <f>0.441/AK67</f>
        <v>0.90039961109408462</v>
      </c>
      <c r="AP68" s="279"/>
      <c r="AR68" s="3">
        <v>11</v>
      </c>
      <c r="AS68" s="602">
        <v>6</v>
      </c>
      <c r="AW68" s="654"/>
      <c r="AX68" s="659"/>
      <c r="AY68" s="654"/>
      <c r="AZ68" s="659"/>
      <c r="BA68" s="659"/>
      <c r="BB68" s="659"/>
      <c r="BE68">
        <v>11</v>
      </c>
      <c r="BF68">
        <v>6</v>
      </c>
      <c r="BG68" t="s">
        <v>1053</v>
      </c>
      <c r="BH68">
        <v>6</v>
      </c>
      <c r="BI68">
        <v>3.72</v>
      </c>
      <c r="BJ68">
        <v>6</v>
      </c>
      <c r="BK68">
        <v>8.9999999999999929</v>
      </c>
      <c r="BL68">
        <v>6</v>
      </c>
      <c r="BM68">
        <v>9.9999999999999997E+98</v>
      </c>
      <c r="BN68">
        <v>4.1666666666666665E+97</v>
      </c>
    </row>
    <row r="69" spans="8:66">
      <c r="AP69" s="279"/>
      <c r="AR69" s="3">
        <v>12</v>
      </c>
      <c r="AS69" s="602">
        <v>7</v>
      </c>
      <c r="AW69" s="654"/>
      <c r="AX69" s="659"/>
      <c r="AY69" s="654"/>
      <c r="AZ69" s="659"/>
      <c r="BA69" s="659"/>
      <c r="BB69" s="659"/>
      <c r="BE69">
        <v>12</v>
      </c>
      <c r="BF69">
        <v>7</v>
      </c>
      <c r="BG69" t="s">
        <v>1052</v>
      </c>
      <c r="BH69">
        <v>7</v>
      </c>
      <c r="BI69">
        <v>5.03</v>
      </c>
      <c r="BJ69">
        <v>7</v>
      </c>
      <c r="BK69">
        <v>2.6015842397546645</v>
      </c>
      <c r="BL69">
        <v>7</v>
      </c>
      <c r="BM69">
        <v>86.505387974347414</v>
      </c>
      <c r="BN69">
        <v>3.6043911655978089</v>
      </c>
    </row>
    <row r="70" spans="8:66">
      <c r="AJ70" s="279"/>
      <c r="AK70" s="279"/>
      <c r="AL70" s="279"/>
      <c r="AM70" s="279"/>
      <c r="AP70" s="279"/>
      <c r="AR70" s="3">
        <v>13</v>
      </c>
      <c r="AS70" s="602">
        <v>10</v>
      </c>
      <c r="AW70" s="654"/>
      <c r="AX70" s="659"/>
      <c r="AY70" s="654"/>
      <c r="AZ70" s="659"/>
      <c r="BA70" s="659"/>
      <c r="BB70" s="659"/>
      <c r="BE70">
        <v>13</v>
      </c>
      <c r="BF70">
        <v>10</v>
      </c>
      <c r="BG70" t="s">
        <v>1026</v>
      </c>
      <c r="BH70">
        <v>10</v>
      </c>
      <c r="BI70">
        <v>5.65</v>
      </c>
      <c r="BJ70">
        <v>10</v>
      </c>
      <c r="BK70">
        <v>3.1810059495599727</v>
      </c>
      <c r="BL70">
        <v>10</v>
      </c>
      <c r="BM70">
        <v>9.9999999999999997E+98</v>
      </c>
      <c r="BN70">
        <v>4.1666666666666665E+97</v>
      </c>
    </row>
    <row r="71" spans="8:66">
      <c r="AP71" s="279"/>
      <c r="AR71" s="3">
        <v>14</v>
      </c>
      <c r="AS71" s="602">
        <v>14</v>
      </c>
      <c r="AW71" s="654"/>
      <c r="AX71" s="659"/>
      <c r="AY71" s="654"/>
      <c r="AZ71" s="659"/>
      <c r="BA71" s="659"/>
      <c r="BB71" s="659"/>
      <c r="BE71">
        <v>14</v>
      </c>
      <c r="BF71">
        <v>14</v>
      </c>
      <c r="BG71" t="s">
        <v>1029</v>
      </c>
      <c r="BH71">
        <v>14</v>
      </c>
      <c r="BI71">
        <v>5.12</v>
      </c>
      <c r="BJ71">
        <v>14</v>
      </c>
      <c r="BK71">
        <v>5.9941042418575678</v>
      </c>
      <c r="BL71">
        <v>14</v>
      </c>
      <c r="BM71">
        <v>9.9999999999999997E+98</v>
      </c>
      <c r="BN71">
        <v>4.1666666666666665E+97</v>
      </c>
    </row>
    <row r="72" spans="8:66">
      <c r="AP72" s="279"/>
      <c r="AR72" s="3">
        <v>15</v>
      </c>
      <c r="AS72" s="602">
        <v>15</v>
      </c>
      <c r="AW72" s="654"/>
      <c r="AX72" s="659"/>
      <c r="AY72" s="654"/>
      <c r="AZ72" s="659"/>
      <c r="BA72" s="659"/>
      <c r="BB72" s="659"/>
      <c r="BE72">
        <v>15</v>
      </c>
      <c r="BF72">
        <v>15</v>
      </c>
      <c r="BG72" t="s">
        <v>1049</v>
      </c>
      <c r="BH72">
        <v>15</v>
      </c>
      <c r="BI72">
        <v>6.61</v>
      </c>
      <c r="BJ72">
        <v>15</v>
      </c>
      <c r="BK72">
        <v>2.9065100343464354</v>
      </c>
      <c r="BL72">
        <v>15</v>
      </c>
      <c r="BM72">
        <v>671.17931322679954</v>
      </c>
      <c r="BN72">
        <v>27.965804717783314</v>
      </c>
    </row>
    <row r="73" spans="8:66">
      <c r="AP73" s="279"/>
      <c r="AR73" s="3">
        <v>16</v>
      </c>
      <c r="AS73" s="602">
        <v>17</v>
      </c>
      <c r="AW73" s="654"/>
      <c r="AX73" s="659"/>
      <c r="AY73" s="654"/>
      <c r="AZ73" s="659"/>
      <c r="BA73" s="659"/>
      <c r="BB73" s="659"/>
      <c r="BE73">
        <v>16</v>
      </c>
      <c r="BF73">
        <v>17</v>
      </c>
      <c r="BG73" t="s">
        <v>1031</v>
      </c>
      <c r="BH73">
        <v>17</v>
      </c>
      <c r="BI73">
        <v>5.96</v>
      </c>
      <c r="BJ73">
        <v>17</v>
      </c>
      <c r="BK73">
        <v>7.7229522905809755</v>
      </c>
      <c r="BL73">
        <v>17</v>
      </c>
      <c r="BM73">
        <v>9.9999999999999997E+98</v>
      </c>
      <c r="BN73">
        <v>4.1666666666666665E+97</v>
      </c>
    </row>
    <row r="74" spans="8:66">
      <c r="AP74" s="279"/>
      <c r="AR74" s="3">
        <v>17</v>
      </c>
      <c r="AS74" s="602">
        <v>22</v>
      </c>
      <c r="AW74" s="654"/>
      <c r="AX74" s="659"/>
      <c r="AY74" s="654"/>
      <c r="AZ74" s="659"/>
      <c r="BA74" s="659"/>
      <c r="BB74" s="659"/>
    </row>
    <row r="75" spans="8:66">
      <c r="AP75" s="279"/>
      <c r="AR75" s="3">
        <v>18</v>
      </c>
      <c r="AS75" s="602">
        <v>23</v>
      </c>
      <c r="AW75" s="654"/>
      <c r="AX75" s="659"/>
      <c r="AY75" s="654"/>
      <c r="AZ75" s="659"/>
      <c r="BA75" s="659"/>
      <c r="BB75" s="659"/>
    </row>
    <row r="76" spans="8:66">
      <c r="AP76" s="279"/>
      <c r="AR76" s="3">
        <v>19</v>
      </c>
      <c r="AS76" s="602">
        <v>29</v>
      </c>
      <c r="AW76" s="654"/>
      <c r="AX76" s="659"/>
      <c r="AY76" s="654"/>
      <c r="AZ76" s="659"/>
      <c r="BA76" s="659"/>
      <c r="BB76" s="659"/>
    </row>
    <row r="77" spans="8:66">
      <c r="AP77" s="279"/>
      <c r="AR77" s="3">
        <v>20</v>
      </c>
      <c r="AS77" s="602">
        <v>31</v>
      </c>
      <c r="AW77" s="654"/>
      <c r="AX77" s="659"/>
      <c r="AY77" s="654"/>
      <c r="AZ77" s="659"/>
      <c r="BA77" s="659"/>
      <c r="BB77" s="659"/>
    </row>
    <row r="78" spans="8:66">
      <c r="AP78" s="279"/>
      <c r="AS78" s="654">
        <v>32</v>
      </c>
    </row>
    <row r="79" spans="8:66">
      <c r="AP79" s="279"/>
    </row>
    <row r="80" spans="8:66">
      <c r="AP80" s="279"/>
    </row>
    <row r="81" spans="42:42">
      <c r="AP81" s="279"/>
    </row>
    <row r="82" spans="42:42">
      <c r="AP82" s="279"/>
    </row>
    <row r="83" spans="42:42">
      <c r="AP83" s="279"/>
    </row>
    <row r="84" spans="42:42">
      <c r="AP84" s="279"/>
    </row>
    <row r="85" spans="42:42">
      <c r="AP85" s="279"/>
    </row>
    <row r="86" spans="42:42">
      <c r="AP86" s="279"/>
    </row>
    <row r="87" spans="42:42">
      <c r="AP87" s="279"/>
    </row>
    <row r="88" spans="42:42">
      <c r="AP88" s="279"/>
    </row>
    <row r="89" spans="42:42">
      <c r="AP89" s="279"/>
    </row>
    <row r="90" spans="42:42">
      <c r="AP90" s="279"/>
    </row>
    <row r="91" spans="42:42">
      <c r="AP91" s="279"/>
    </row>
    <row r="92" spans="42:42">
      <c r="AP92" s="279"/>
    </row>
    <row r="93" spans="42:42">
      <c r="AP93" s="279"/>
    </row>
    <row r="94" spans="42:42">
      <c r="AP94" s="279"/>
    </row>
    <row r="95" spans="42:42">
      <c r="AP95" s="279"/>
    </row>
    <row r="96" spans="42:42">
      <c r="AP96" s="279"/>
    </row>
    <row r="97" spans="42:42">
      <c r="AP97" s="279"/>
    </row>
    <row r="98" spans="42:42">
      <c r="AP98" s="279"/>
    </row>
    <row r="99" spans="42:42">
      <c r="AP99" s="279"/>
    </row>
    <row r="100" spans="42:42">
      <c r="AP100" s="279"/>
    </row>
    <row r="101" spans="42:42">
      <c r="AP101" s="279"/>
    </row>
    <row r="102" spans="42:42">
      <c r="AP102" s="279"/>
    </row>
    <row r="103" spans="42:42">
      <c r="AP103" s="279"/>
    </row>
    <row r="104" spans="42:42">
      <c r="AP104" s="279"/>
    </row>
    <row r="105" spans="42:42">
      <c r="AP105" s="279"/>
    </row>
    <row r="106" spans="42:42">
      <c r="AP106" s="279"/>
    </row>
    <row r="107" spans="42:42">
      <c r="AP107" s="279"/>
    </row>
    <row r="108" spans="42:42">
      <c r="AP108" s="279"/>
    </row>
    <row r="109" spans="42:42">
      <c r="AP109" s="279"/>
    </row>
    <row r="110" spans="42:42">
      <c r="AP110" s="279"/>
    </row>
    <row r="111" spans="42:42">
      <c r="AP111" s="279"/>
    </row>
    <row r="112" spans="42:42">
      <c r="AP112" s="279"/>
    </row>
    <row r="113" spans="42:42">
      <c r="AP113" s="279"/>
    </row>
    <row r="114" spans="42:42">
      <c r="AP114" s="279"/>
    </row>
    <row r="115" spans="42:42">
      <c r="AP115" s="279"/>
    </row>
    <row r="116" spans="42:42">
      <c r="AP116" s="279"/>
    </row>
    <row r="117" spans="42:42">
      <c r="AP117" s="279"/>
    </row>
    <row r="118" spans="42:42">
      <c r="AP118" s="279"/>
    </row>
    <row r="119" spans="42:42">
      <c r="AP119" s="279"/>
    </row>
    <row r="120" spans="42:42">
      <c r="AP120" s="279"/>
    </row>
    <row r="121" spans="42:42">
      <c r="AP121" s="279"/>
    </row>
    <row r="122" spans="42:42">
      <c r="AP122" s="279"/>
    </row>
    <row r="123" spans="42:42">
      <c r="AP123" s="279"/>
    </row>
    <row r="124" spans="42:42">
      <c r="AP124" s="279"/>
    </row>
    <row r="125" spans="42:42">
      <c r="AP125" s="279"/>
    </row>
    <row r="126" spans="42:42">
      <c r="AP126" s="279"/>
    </row>
    <row r="127" spans="42:42">
      <c r="AP127" s="279"/>
    </row>
    <row r="128" spans="42:42">
      <c r="AP128" s="279"/>
    </row>
    <row r="129" spans="42:42">
      <c r="AP129" s="279"/>
    </row>
    <row r="130" spans="42:42">
      <c r="AP130" s="279"/>
    </row>
    <row r="131" spans="42:42">
      <c r="AP131" s="279"/>
    </row>
    <row r="132" spans="42:42">
      <c r="AP132" s="279"/>
    </row>
    <row r="133" spans="42:42">
      <c r="AP133" s="279"/>
    </row>
    <row r="134" spans="42:42">
      <c r="AP134" s="279"/>
    </row>
    <row r="135" spans="42:42">
      <c r="AP135" s="279"/>
    </row>
    <row r="136" spans="42:42">
      <c r="AP136" s="279"/>
    </row>
    <row r="137" spans="42:42">
      <c r="AP137" s="279"/>
    </row>
    <row r="138" spans="42:42">
      <c r="AP138" s="279"/>
    </row>
    <row r="139" spans="42:42">
      <c r="AP139" s="279"/>
    </row>
    <row r="140" spans="42:42">
      <c r="AP140" s="279"/>
    </row>
    <row r="141" spans="42:42">
      <c r="AP141" s="279"/>
    </row>
    <row r="142" spans="42:42">
      <c r="AP142" s="279"/>
    </row>
    <row r="143" spans="42:42">
      <c r="AP143" s="279"/>
    </row>
    <row r="144" spans="42:42">
      <c r="AP144" s="279"/>
    </row>
    <row r="145" spans="42:42">
      <c r="AP145" s="279"/>
    </row>
    <row r="146" spans="42:42">
      <c r="AP146" s="279"/>
    </row>
    <row r="147" spans="42:42">
      <c r="AP147" s="279"/>
    </row>
    <row r="148" spans="42:42">
      <c r="AP148" s="279"/>
    </row>
    <row r="149" spans="42:42">
      <c r="AP149" s="279"/>
    </row>
    <row r="150" spans="42:42">
      <c r="AP150" s="279"/>
    </row>
    <row r="151" spans="42:42">
      <c r="AP151" s="279"/>
    </row>
    <row r="152" spans="42:42">
      <c r="AP152" s="279"/>
    </row>
    <row r="153" spans="42:42">
      <c r="AP153" s="279"/>
    </row>
    <row r="154" spans="42:42">
      <c r="AP154" s="279"/>
    </row>
    <row r="155" spans="42:42">
      <c r="AP155" s="279"/>
    </row>
    <row r="156" spans="42:42">
      <c r="AP156" s="279"/>
    </row>
    <row r="157" spans="42:42">
      <c r="AP157" s="279"/>
    </row>
    <row r="158" spans="42:42">
      <c r="AP158" s="279"/>
    </row>
    <row r="159" spans="42:42">
      <c r="AP159" s="279"/>
    </row>
    <row r="160" spans="42:42">
      <c r="AP160" s="279"/>
    </row>
    <row r="161" spans="42:42">
      <c r="AP161" s="279"/>
    </row>
    <row r="162" spans="42:42">
      <c r="AP162" s="279"/>
    </row>
    <row r="163" spans="42:42">
      <c r="AP163" s="279"/>
    </row>
    <row r="164" spans="42:42">
      <c r="AP164" s="279"/>
    </row>
    <row r="165" spans="42:42">
      <c r="AP165" s="279"/>
    </row>
    <row r="166" spans="42:42">
      <c r="AP166" s="279"/>
    </row>
    <row r="167" spans="42:42">
      <c r="AP167" s="279"/>
    </row>
    <row r="168" spans="42:42">
      <c r="AP168" s="279"/>
    </row>
    <row r="169" spans="42:42">
      <c r="AP169" s="279"/>
    </row>
    <row r="170" spans="42:42">
      <c r="AP170" s="279"/>
    </row>
    <row r="171" spans="42:42">
      <c r="AP171" s="279"/>
    </row>
    <row r="172" spans="42:42">
      <c r="AP172" s="279"/>
    </row>
    <row r="173" spans="42:42">
      <c r="AP173" s="279"/>
    </row>
    <row r="174" spans="42:42">
      <c r="AP174" s="279"/>
    </row>
    <row r="175" spans="42:42">
      <c r="AP175" s="279"/>
    </row>
    <row r="176" spans="42:42">
      <c r="AP176" s="279"/>
    </row>
    <row r="177" spans="42:42">
      <c r="AP177" s="279"/>
    </row>
    <row r="178" spans="42:42">
      <c r="AP178" s="279"/>
    </row>
    <row r="179" spans="42:42">
      <c r="AP179" s="279"/>
    </row>
    <row r="180" spans="42:42">
      <c r="AP180" s="279"/>
    </row>
    <row r="181" spans="42:42">
      <c r="AP181" s="279"/>
    </row>
    <row r="182" spans="42:42">
      <c r="AP182" s="279"/>
    </row>
    <row r="183" spans="42:42">
      <c r="AP183" s="279"/>
    </row>
    <row r="184" spans="42:42">
      <c r="AP184" s="279"/>
    </row>
    <row r="185" spans="42:42">
      <c r="AP185" s="279"/>
    </row>
    <row r="186" spans="42:42">
      <c r="AP186" s="279"/>
    </row>
    <row r="187" spans="42:42">
      <c r="AP187" s="279"/>
    </row>
    <row r="188" spans="42:42">
      <c r="AP188" s="279"/>
    </row>
    <row r="189" spans="42:42">
      <c r="AP189" s="279"/>
    </row>
    <row r="190" spans="42:42">
      <c r="AP190" s="279"/>
    </row>
    <row r="191" spans="42:42">
      <c r="AP191" s="279"/>
    </row>
    <row r="192" spans="42:42">
      <c r="AP192" s="279"/>
    </row>
    <row r="193" spans="42:42">
      <c r="AP193" s="279"/>
    </row>
    <row r="194" spans="42:42">
      <c r="AP194" s="279"/>
    </row>
    <row r="195" spans="42:42">
      <c r="AP195" s="279"/>
    </row>
    <row r="196" spans="42:42">
      <c r="AP196" s="279"/>
    </row>
    <row r="197" spans="42:42">
      <c r="AP197" s="279"/>
    </row>
    <row r="198" spans="42:42">
      <c r="AP198" s="279"/>
    </row>
    <row r="199" spans="42:42">
      <c r="AP199" s="279"/>
    </row>
    <row r="200" spans="42:42">
      <c r="AP200" s="279"/>
    </row>
    <row r="201" spans="42:42">
      <c r="AP201" s="279"/>
    </row>
    <row r="202" spans="42:42">
      <c r="AP202" s="279"/>
    </row>
    <row r="203" spans="42:42">
      <c r="AP203" s="279"/>
    </row>
    <row r="204" spans="42:42">
      <c r="AP204" s="279"/>
    </row>
    <row r="205" spans="42:42">
      <c r="AP205" s="279"/>
    </row>
    <row r="206" spans="42:42">
      <c r="AP206" s="279"/>
    </row>
    <row r="207" spans="42:42">
      <c r="AP207" s="279"/>
    </row>
    <row r="208" spans="42:42">
      <c r="AP208" s="279"/>
    </row>
    <row r="209" spans="42:42">
      <c r="AP209" s="279"/>
    </row>
    <row r="210" spans="42:42">
      <c r="AP210" s="279"/>
    </row>
    <row r="211" spans="42:42">
      <c r="AP211" s="279"/>
    </row>
    <row r="212" spans="42:42">
      <c r="AP212" s="279"/>
    </row>
    <row r="213" spans="42:42">
      <c r="AP213" s="279"/>
    </row>
    <row r="214" spans="42:42">
      <c r="AP214" s="279"/>
    </row>
    <row r="215" spans="42:42">
      <c r="AP215" s="279"/>
    </row>
    <row r="216" spans="42:42">
      <c r="AP216" s="279"/>
    </row>
    <row r="217" spans="42:42">
      <c r="AP217" s="279"/>
    </row>
    <row r="218" spans="42:42">
      <c r="AP218" s="279"/>
    </row>
    <row r="219" spans="42:42">
      <c r="AP219" s="279"/>
    </row>
    <row r="220" spans="42:42">
      <c r="AP220" s="279"/>
    </row>
    <row r="221" spans="42:42">
      <c r="AP221" s="279"/>
    </row>
    <row r="222" spans="42:42">
      <c r="AP222" s="279"/>
    </row>
    <row r="223" spans="42:42">
      <c r="AP223" s="279"/>
    </row>
    <row r="224" spans="42:42">
      <c r="AP224" s="279"/>
    </row>
    <row r="225" spans="42:42">
      <c r="AP225" s="279"/>
    </row>
    <row r="226" spans="42:42">
      <c r="AP226" s="279"/>
    </row>
    <row r="227" spans="42:42">
      <c r="AP227" s="279"/>
    </row>
    <row r="228" spans="42:42">
      <c r="AP228" s="279"/>
    </row>
    <row r="229" spans="42:42">
      <c r="AP229" s="279"/>
    </row>
    <row r="230" spans="42:42">
      <c r="AP230" s="279"/>
    </row>
    <row r="231" spans="42:42">
      <c r="AP231" s="279"/>
    </row>
    <row r="232" spans="42:42">
      <c r="AP232" s="279"/>
    </row>
    <row r="233" spans="42:42">
      <c r="AP233" s="279"/>
    </row>
    <row r="234" spans="42:42">
      <c r="AP234" s="279"/>
    </row>
    <row r="235" spans="42:42">
      <c r="AP235" s="279"/>
    </row>
    <row r="236" spans="42:42">
      <c r="AP236" s="279"/>
    </row>
    <row r="237" spans="42:42">
      <c r="AP237" s="279"/>
    </row>
    <row r="238" spans="42:42">
      <c r="AP238" s="279"/>
    </row>
    <row r="239" spans="42:42">
      <c r="AP239" s="279"/>
    </row>
    <row r="240" spans="42:42">
      <c r="AP240" s="279"/>
    </row>
    <row r="241" spans="42:42">
      <c r="AP241" s="279"/>
    </row>
    <row r="242" spans="42:42">
      <c r="AP242" s="279"/>
    </row>
    <row r="243" spans="42:42">
      <c r="AP243" s="279"/>
    </row>
    <row r="244" spans="42:42">
      <c r="AP244" s="279"/>
    </row>
    <row r="245" spans="42:42">
      <c r="AP245" s="279"/>
    </row>
    <row r="246" spans="42:42">
      <c r="AP246" s="279"/>
    </row>
    <row r="247" spans="42:42">
      <c r="AP247" s="279"/>
    </row>
    <row r="248" spans="42:42">
      <c r="AP248" s="279"/>
    </row>
    <row r="249" spans="42:42">
      <c r="AP249" s="279"/>
    </row>
    <row r="250" spans="42:42">
      <c r="AP250" s="279"/>
    </row>
    <row r="251" spans="42:42">
      <c r="AP251" s="279"/>
    </row>
    <row r="252" spans="42:42">
      <c r="AP252" s="279"/>
    </row>
    <row r="253" spans="42:42">
      <c r="AP253" s="279"/>
    </row>
    <row r="254" spans="42:42">
      <c r="AP254" s="279"/>
    </row>
    <row r="255" spans="42:42">
      <c r="AP255" s="279"/>
    </row>
    <row r="256" spans="42:42">
      <c r="AP256" s="279"/>
    </row>
    <row r="257" spans="42:42">
      <c r="AP257" s="279"/>
    </row>
    <row r="258" spans="42:42">
      <c r="AP258" s="279"/>
    </row>
    <row r="259" spans="42:42">
      <c r="AP259" s="279"/>
    </row>
    <row r="260" spans="42:42">
      <c r="AP260" s="279"/>
    </row>
    <row r="261" spans="42:42">
      <c r="AP261" s="279"/>
    </row>
    <row r="262" spans="42:42">
      <c r="AP262" s="279"/>
    </row>
    <row r="263" spans="42:42">
      <c r="AP263" s="279"/>
    </row>
    <row r="264" spans="42:42">
      <c r="AP264" s="279"/>
    </row>
    <row r="265" spans="42:42">
      <c r="AP265" s="279"/>
    </row>
    <row r="266" spans="42:42">
      <c r="AP266" s="279"/>
    </row>
    <row r="267" spans="42:42">
      <c r="AP267" s="279"/>
    </row>
    <row r="268" spans="42:42">
      <c r="AP268" s="279"/>
    </row>
    <row r="269" spans="42:42">
      <c r="AP269" s="279"/>
    </row>
    <row r="270" spans="42:42">
      <c r="AP270" s="279"/>
    </row>
    <row r="271" spans="42:42">
      <c r="AP271" s="279"/>
    </row>
    <row r="272" spans="42:42">
      <c r="AP272" s="279"/>
    </row>
    <row r="273" spans="42:42">
      <c r="AP273" s="279"/>
    </row>
    <row r="274" spans="42:42">
      <c r="AP274" s="279"/>
    </row>
    <row r="275" spans="42:42">
      <c r="AP275" s="279"/>
    </row>
    <row r="276" spans="42:42">
      <c r="AP276" s="279"/>
    </row>
    <row r="277" spans="42:42">
      <c r="AP277" s="279"/>
    </row>
    <row r="278" spans="42:42">
      <c r="AP278" s="279"/>
    </row>
    <row r="279" spans="42:42">
      <c r="AP279" s="279"/>
    </row>
    <row r="280" spans="42:42">
      <c r="AP280" s="279"/>
    </row>
    <row r="281" spans="42:42">
      <c r="AP281" s="279"/>
    </row>
    <row r="282" spans="42:42">
      <c r="AP282" s="279"/>
    </row>
    <row r="283" spans="42:42">
      <c r="AP283" s="279"/>
    </row>
    <row r="284" spans="42:42">
      <c r="AP284" s="279"/>
    </row>
    <row r="285" spans="42:42">
      <c r="AP285" s="279"/>
    </row>
    <row r="286" spans="42:42">
      <c r="AP286" s="279"/>
    </row>
    <row r="287" spans="42:42">
      <c r="AP287" s="279"/>
    </row>
    <row r="288" spans="42:42">
      <c r="AP288" s="279"/>
    </row>
    <row r="289" spans="42:42">
      <c r="AP289" s="279"/>
    </row>
    <row r="290" spans="42:42">
      <c r="AP290" s="279"/>
    </row>
    <row r="291" spans="42:42">
      <c r="AP291" s="279"/>
    </row>
    <row r="292" spans="42:42">
      <c r="AP292" s="279"/>
    </row>
    <row r="293" spans="42:42">
      <c r="AP293" s="279"/>
    </row>
    <row r="294" spans="42:42">
      <c r="AP294" s="279"/>
    </row>
    <row r="295" spans="42:42">
      <c r="AP295" s="279"/>
    </row>
    <row r="296" spans="42:42">
      <c r="AP296" s="279"/>
    </row>
    <row r="297" spans="42:42">
      <c r="AP297" s="279"/>
    </row>
    <row r="298" spans="42:42">
      <c r="AP298" s="279"/>
    </row>
    <row r="299" spans="42:42">
      <c r="AP299" s="279"/>
    </row>
    <row r="300" spans="42:42">
      <c r="AP300" s="279"/>
    </row>
    <row r="301" spans="42:42">
      <c r="AP301" s="279"/>
    </row>
    <row r="302" spans="42:42">
      <c r="AP302" s="279"/>
    </row>
    <row r="303" spans="42:42">
      <c r="AP303" s="279"/>
    </row>
    <row r="304" spans="42:42">
      <c r="AP304" s="279"/>
    </row>
    <row r="305" spans="42:42">
      <c r="AP305" s="279"/>
    </row>
    <row r="306" spans="42:42">
      <c r="AP306" s="279"/>
    </row>
    <row r="307" spans="42:42">
      <c r="AP307" s="279"/>
    </row>
    <row r="308" spans="42:42">
      <c r="AP308" s="279"/>
    </row>
    <row r="309" spans="42:42">
      <c r="AP309" s="279"/>
    </row>
    <row r="310" spans="42:42">
      <c r="AP310" s="279"/>
    </row>
    <row r="311" spans="42:42">
      <c r="AP311" s="279"/>
    </row>
    <row r="312" spans="42:42">
      <c r="AP312" s="279"/>
    </row>
    <row r="313" spans="42:42">
      <c r="AP313" s="279"/>
    </row>
    <row r="314" spans="42:42">
      <c r="AP314" s="279"/>
    </row>
    <row r="315" spans="42:42">
      <c r="AP315" s="279"/>
    </row>
    <row r="316" spans="42:42">
      <c r="AP316" s="279"/>
    </row>
    <row r="317" spans="42:42">
      <c r="AP317" s="279"/>
    </row>
    <row r="318" spans="42:42">
      <c r="AP318" s="279"/>
    </row>
    <row r="319" spans="42:42">
      <c r="AP319" s="279"/>
    </row>
    <row r="320" spans="42:42">
      <c r="AP320" s="279"/>
    </row>
    <row r="321" spans="42:42">
      <c r="AP321" s="279"/>
    </row>
    <row r="322" spans="42:42">
      <c r="AP322" s="279"/>
    </row>
    <row r="323" spans="42:42">
      <c r="AP323" s="279"/>
    </row>
    <row r="324" spans="42:42">
      <c r="AP324" s="279"/>
    </row>
    <row r="325" spans="42:42">
      <c r="AP325" s="279"/>
    </row>
    <row r="326" spans="42:42">
      <c r="AP326" s="279"/>
    </row>
    <row r="327" spans="42:42">
      <c r="AP327" s="279"/>
    </row>
    <row r="328" spans="42:42">
      <c r="AP328" s="279"/>
    </row>
    <row r="329" spans="42:42">
      <c r="AP329" s="279"/>
    </row>
    <row r="330" spans="42:42">
      <c r="AP330" s="279"/>
    </row>
    <row r="331" spans="42:42">
      <c r="AP331" s="279"/>
    </row>
    <row r="332" spans="42:42">
      <c r="AP332" s="279"/>
    </row>
    <row r="333" spans="42:42">
      <c r="AP333" s="279"/>
    </row>
    <row r="334" spans="42:42">
      <c r="AP334" s="279"/>
    </row>
    <row r="335" spans="42:42">
      <c r="AP335" s="279"/>
    </row>
    <row r="336" spans="42:42">
      <c r="AP336" s="279"/>
    </row>
    <row r="337" spans="42:42">
      <c r="AP337" s="279"/>
    </row>
    <row r="338" spans="42:42">
      <c r="AP338" s="279"/>
    </row>
    <row r="339" spans="42:42">
      <c r="AP339" s="279"/>
    </row>
    <row r="340" spans="42:42">
      <c r="AP340" s="279"/>
    </row>
    <row r="341" spans="42:42">
      <c r="AP341" s="279"/>
    </row>
    <row r="342" spans="42:42">
      <c r="AP342" s="279"/>
    </row>
    <row r="343" spans="42:42">
      <c r="AP343" s="279"/>
    </row>
    <row r="344" spans="42:42">
      <c r="AP344" s="279"/>
    </row>
    <row r="345" spans="42:42">
      <c r="AP345" s="279"/>
    </row>
    <row r="346" spans="42:42">
      <c r="AP346" s="279"/>
    </row>
    <row r="347" spans="42:42">
      <c r="AP347" s="279"/>
    </row>
    <row r="348" spans="42:42">
      <c r="AP348" s="279"/>
    </row>
    <row r="349" spans="42:42">
      <c r="AP349" s="279"/>
    </row>
    <row r="350" spans="42:42">
      <c r="AP350" s="279"/>
    </row>
    <row r="351" spans="42:42">
      <c r="AP351" s="279"/>
    </row>
    <row r="352" spans="42:42">
      <c r="AP352" s="279"/>
    </row>
    <row r="353" spans="42:42">
      <c r="AP353" s="279"/>
    </row>
    <row r="354" spans="42:42">
      <c r="AP354" s="279"/>
    </row>
    <row r="355" spans="42:42">
      <c r="AP355" s="279"/>
    </row>
    <row r="356" spans="42:42">
      <c r="AP356" s="279"/>
    </row>
    <row r="357" spans="42:42">
      <c r="AP357" s="279"/>
    </row>
    <row r="358" spans="42:42">
      <c r="AP358" s="279"/>
    </row>
    <row r="359" spans="42:42">
      <c r="AP359" s="279"/>
    </row>
    <row r="360" spans="42:42">
      <c r="AP360" s="279"/>
    </row>
    <row r="361" spans="42:42">
      <c r="AP361" s="279"/>
    </row>
    <row r="362" spans="42:42">
      <c r="AP362" s="279"/>
    </row>
    <row r="363" spans="42:42">
      <c r="AP363" s="279"/>
    </row>
    <row r="364" spans="42:42">
      <c r="AP364" s="279"/>
    </row>
    <row r="365" spans="42:42">
      <c r="AP365" s="279"/>
    </row>
    <row r="366" spans="42:42">
      <c r="AP366" s="279"/>
    </row>
    <row r="367" spans="42:42">
      <c r="AP367" s="279"/>
    </row>
    <row r="368" spans="42:42">
      <c r="AP368" s="279"/>
    </row>
    <row r="369" spans="42:42">
      <c r="AP369" s="279"/>
    </row>
    <row r="370" spans="42:42">
      <c r="AP370" s="279"/>
    </row>
    <row r="371" spans="42:42">
      <c r="AP371" s="279"/>
    </row>
    <row r="372" spans="42:42">
      <c r="AP372" s="279"/>
    </row>
    <row r="373" spans="42:42">
      <c r="AP373" s="279"/>
    </row>
    <row r="374" spans="42:42">
      <c r="AP374" s="279"/>
    </row>
    <row r="375" spans="42:42">
      <c r="AP375" s="279"/>
    </row>
    <row r="376" spans="42:42">
      <c r="AP376" s="279"/>
    </row>
    <row r="377" spans="42:42">
      <c r="AP377" s="279"/>
    </row>
    <row r="378" spans="42:42">
      <c r="AP378" s="279"/>
    </row>
    <row r="379" spans="42:42">
      <c r="AP379" s="279"/>
    </row>
    <row r="380" spans="42:42">
      <c r="AP380" s="279"/>
    </row>
    <row r="381" spans="42:42">
      <c r="AP381" s="279"/>
    </row>
    <row r="382" spans="42:42">
      <c r="AP382" s="279"/>
    </row>
    <row r="383" spans="42:42">
      <c r="AP383" s="279"/>
    </row>
    <row r="384" spans="42:42">
      <c r="AP384" s="279"/>
    </row>
    <row r="385" spans="42:42">
      <c r="AP385" s="279"/>
    </row>
    <row r="386" spans="42:42">
      <c r="AP386" s="279"/>
    </row>
    <row r="387" spans="42:42">
      <c r="AP387" s="279"/>
    </row>
    <row r="388" spans="42:42">
      <c r="AP388" s="279"/>
    </row>
    <row r="389" spans="42:42">
      <c r="AP389" s="279"/>
    </row>
    <row r="390" spans="42:42">
      <c r="AP390" s="279"/>
    </row>
    <row r="391" spans="42:42">
      <c r="AP391" s="279"/>
    </row>
    <row r="392" spans="42:42">
      <c r="AP392" s="279"/>
    </row>
    <row r="393" spans="42:42">
      <c r="AP393" s="279"/>
    </row>
    <row r="394" spans="42:42">
      <c r="AP394" s="279"/>
    </row>
    <row r="395" spans="42:42">
      <c r="AP395" s="279"/>
    </row>
    <row r="396" spans="42:42">
      <c r="AP396" s="279"/>
    </row>
    <row r="397" spans="42:42">
      <c r="AP397" s="279"/>
    </row>
    <row r="398" spans="42:42">
      <c r="AP398" s="279"/>
    </row>
    <row r="399" spans="42:42">
      <c r="AP399" s="279"/>
    </row>
    <row r="400" spans="42:42">
      <c r="AP400" s="279"/>
    </row>
    <row r="401" spans="42:42">
      <c r="AP401" s="279"/>
    </row>
    <row r="402" spans="42:42">
      <c r="AP402" s="279"/>
    </row>
    <row r="403" spans="42:42">
      <c r="AP403" s="279"/>
    </row>
    <row r="404" spans="42:42">
      <c r="AP404" s="279"/>
    </row>
    <row r="405" spans="42:42">
      <c r="AP405" s="279"/>
    </row>
    <row r="406" spans="42:42">
      <c r="AP406" s="279"/>
    </row>
    <row r="407" spans="42:42">
      <c r="AP407" s="279"/>
    </row>
    <row r="408" spans="42:42">
      <c r="AP408" s="279"/>
    </row>
    <row r="409" spans="42:42">
      <c r="AP409" s="279"/>
    </row>
    <row r="410" spans="42:42">
      <c r="AP410" s="279"/>
    </row>
    <row r="411" spans="42:42">
      <c r="AP411" s="279"/>
    </row>
    <row r="412" spans="42:42">
      <c r="AP412" s="279"/>
    </row>
    <row r="413" spans="42:42">
      <c r="AP413" s="279"/>
    </row>
    <row r="414" spans="42:42">
      <c r="AP414" s="279"/>
    </row>
    <row r="415" spans="42:42">
      <c r="AP415" s="279"/>
    </row>
    <row r="416" spans="42:42">
      <c r="AP416" s="279"/>
    </row>
    <row r="417" spans="42:42">
      <c r="AP417" s="279"/>
    </row>
    <row r="418" spans="42:42">
      <c r="AP418" s="279"/>
    </row>
    <row r="419" spans="42:42">
      <c r="AP419" s="279"/>
    </row>
    <row r="420" spans="42:42">
      <c r="AP420" s="279"/>
    </row>
    <row r="421" spans="42:42">
      <c r="AP421" s="279"/>
    </row>
    <row r="422" spans="42:42">
      <c r="AP422" s="279"/>
    </row>
    <row r="423" spans="42:42">
      <c r="AP423" s="279"/>
    </row>
    <row r="424" spans="42:42">
      <c r="AP424" s="279"/>
    </row>
    <row r="425" spans="42:42">
      <c r="AP425" s="279"/>
    </row>
    <row r="426" spans="42:42">
      <c r="AP426" s="279"/>
    </row>
    <row r="427" spans="42:42">
      <c r="AP427" s="279"/>
    </row>
    <row r="428" spans="42:42">
      <c r="AP428" s="279"/>
    </row>
    <row r="429" spans="42:42">
      <c r="AP429" s="279"/>
    </row>
    <row r="430" spans="42:42">
      <c r="AP430" s="279"/>
    </row>
    <row r="431" spans="42:42">
      <c r="AP431" s="279"/>
    </row>
    <row r="432" spans="42:42">
      <c r="AP432" s="279"/>
    </row>
    <row r="433" spans="42:42">
      <c r="AP433" s="279"/>
    </row>
    <row r="434" spans="42:42">
      <c r="AP434" s="279"/>
    </row>
    <row r="435" spans="42:42">
      <c r="AP435" s="279"/>
    </row>
  </sheetData>
  <scenarios current="8" show="8">
    <scenario name="Custom" locked="1" count="13" user="Nemati, Bijan (383B)" comment="Created by Stern, Timothy W (383B-Affiliate) on 8/4/2016_x000a_Modified by Stern, Timothy W (383B-Affiliate) on 8/4/2016_x000a_Modified by Nemati, Bijan (383B) on 8/22/2016_x000a_Modified by Nemati, Bijan (383B) on 9/22/2016_x000a_Modified by Nemati, Bijan (383B) on 10/24/20">
      <inputCells r="D3" val="Custom"/>
      <inputCells r="D4" val="5"/>
      <inputCells r="D5" val="PC EMCCD"/>
      <inputCells r="D6" val="HLC"/>
      <inputCells r="D7" val="14"/>
      <inputCells r="D8" val="10"/>
      <inputCells r="D9" val="0.1" numFmtId="9"/>
      <inputCells r="D10" val="45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maging 1" locked="1" count="13" user="Nemati, Bijan (383B)" comment="Created by Stern, Timothy W (383B-Affiliate) on 8/4/2016_x000a_Modified by Nemati, Bijan (383B) on 8/16/2016_x000a_Modified by Nemati, Bijan (383B) on 9/22/2016_x000a_Modified by Nemati, Bijan (383B) on 10/24/2016">
      <inputCells r="D3" val="Imaging 1"/>
      <inputCells r="D4" val="5"/>
      <inputCells r="D5" val="PC EMCCD"/>
      <inputCells r="D6" val="HLC"/>
      <inputCells r="D7" val="1"/>
      <inputCells r="D8" val="10"/>
      <inputCells r="D9" val="0" numFmtId="9"/>
      <inputCells r="D10" val="45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maging 2" locked="1" count="14" user="Nemati, Bijan (383B)" comment="Created by Stern, Timothy W (383B-Affiliate) on 8/4/2016_x000a_Modified by Nemati, Bijan (383B) on 8/16/2016_x000a_Modified by Nemati, Bijan (383B) on 9/14/2016_x000a_Modified by Nemati, Bijan (383B) on 9/22/2016_x000a_Modified by Nemati, Bijan (383B) on 10/24/2016">
      <inputCells r="D3" val="Imaging 2"/>
      <inputCells r="D4" val="5"/>
      <inputCells r="D5" val="PC EMCCD"/>
      <inputCells r="D6" val="HLC"/>
      <inputCells r="D7" val="1"/>
      <inputCells r="D8" val="10"/>
      <inputCells r="D9" val="0" numFmtId="169"/>
      <inputCells r="D10" val="90"/>
      <inputCells r="T15" val="450" numFmtId="1"/>
      <inputCells r="T18" val="660" numFmtId="1"/>
      <inputCells r="T19" val="2" numFmtId="1"/>
      <inputCells r="T20" val="2" numFmtId="1"/>
      <inputCells r="T21" val="2" numFmtId="1"/>
      <inputCells r="AC6" val="0.00000055" numFmtId="11"/>
    </scenario>
    <scenario name="IFS 1" locked="1" count="13" user="Nemati, Bijan (383B)" comment="Created by Stern, Timothy W (383B-Affiliate) on 8/4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" numFmtId="169"/>
      <inputCells r="D10" val="90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FS 2" locked="1" count="13" user="Nemati, Bijan (383B)" comment="Created by Stern, Timothy W (383B-Affiliate) on 8/4/2016_x000a_Modified by Nemati, Bijan (383B) on 9/22/2016_x000a_Modified by Nemati, Bijan (383B) on 10/24/2016">
      <inputCells r="D3" val="IFS 2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FS 3" locked="1" count="13" user="Nemati, Bijan (383B)" comment="Created by Stern, Timothy W (383B-Affiliate) on 8/4/2016_x000a_Modified by Nemati, Bijan (383B) on 9/22/2016_x000a_Modified by Nemati, Bijan (383B) on 10/24/2016">
      <inputCells r="D3" val="IFS 3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ComparisonImaging2" count="14" user="Nemati, Bijan (383B)" comment="Created by Nemati, Bijan (383B) on 9/9/2016_x000a_Modified by Nemati, Bijan (383B) on 9/9/2016_x000a_Modified by Nemati, Bijan (383B) on 9/14/2016_x000a_Modified by Nemati, Bijan (383B) on 9/21/2016_x000a_Modified by Nemati, Bijan (383B) on 9/22/2016_x000a_Modified by Nemati, Bija">
      <inputCells r="D3" val="Imaging 2"/>
      <inputCells r="D4" val="5"/>
      <inputCells r="D5" val="PC EMCCD"/>
      <inputCells r="D6" val="HLC"/>
      <inputCells r="D7" val="1"/>
      <inputCells r="D8" val="10"/>
      <inputCells r="D9" val="0.0333333333333333" numFmtId="169"/>
      <inputCells r="D10" val="97"/>
      <inputCells r="T15" val="450" numFmtId="1"/>
      <inputCells r="T18" val="660" numFmtId="1"/>
      <inputCells r="T19" val="2" numFmtId="1"/>
      <inputCells r="T20" val="2" numFmtId="1"/>
      <inputCells r="T21" val="2" numFmtId="1"/>
      <inputCells r="AC6" val="0.000000565" numFmtId="11"/>
    </scenario>
    <scenario name="ComparisonIFS1" locked="1" count="13" user="Nemati, Bijan (383B)" comment="Created by Nemati, Bijan (383B) on 9/9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.0333333" numFmtId="169"/>
      <inputCells r="D10" val="97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FS 1comp" locked="1" count="13" user="Bijan" comment="Created by Nemati, Bijan (383B) on 10/7/2016_x000a_Modified by Nemati, Bijan (383B) on 10/7/2016_x000a_Modified by Nemati, Bijan (383B) on 10/17/2016_x000a_Modified by Nemati, Bijan (383B) on 10/24/2016_x000a_Modified by Nemati, Bijan (383B) on 11/24/2016_x000a_Modified by Bijan o">
      <inputCells r="D3" val="IFS 1comp"/>
      <inputCells r="D4" val="15"/>
      <inputCells r="D5" val="PC EMCCD"/>
      <inputCells r="D6" val="SPC"/>
      <inputCells r="D7" val="13"/>
      <inputCells r="D8" val="30"/>
      <inputCells r="D9" val="0.07" numFmtId="169"/>
      <inputCells r="D10" val="45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mg 2comp" locked="1" count="13" user="Nemati, Bijan (383B)" comment="Created by Nemati, Bijan (383B) on 10/7/2016_x000a_Modified by Nemati, Bijan (383B) on 10/7/2016_x000a_Modified by Nemati, Bijan (383B) on 10/17/2016_x000a_Modified by Nemati, Bijan (383B) on 10/24/2016_x000a_Modified by Nemati, Bijan (383B) on 11/24/2016">
      <inputCells r="D3" val="Img 2comp"/>
      <inputCells r="D4" val="5"/>
      <inputCells r="D5" val="PC EMCCD"/>
      <inputCells r="D6" val="HLC"/>
      <inputCells r="D7" val="2"/>
      <inputCells r="D8" val="30"/>
      <inputCells r="D9" val="0.033" numFmtId="169"/>
      <inputCells r="D10" val="65"/>
      <inputCells r="T15" val="450" numFmtId="1"/>
      <inputCells r="T18" val="660" numFmtId="1"/>
      <inputCells r="T19" val="2" numFmtId="1"/>
      <inputCells r="T20" val="2" numFmtId="1"/>
      <inputCells r="T21" val="2" numFmtId="1"/>
    </scenario>
    <scenario name="IFS1 Sensitivities" locked="1" count="15" user="Nemati, Bijan (383B)" comment="Created by Nemati, Bijan (383B) on 11/29/2016_x000a_Modified by Nemati, Bijan (383B) on 1/5/2017">
      <inputCells r="D3" val="IFS 1comp"/>
      <inputCells r="D4" val="15"/>
      <inputCells r="D5" val="PC EMCCD"/>
      <inputCells r="D6" val="SPC"/>
      <inputCells r="D7" val="13"/>
      <inputCells r="D8" val="100"/>
      <inputCells r="D9" val="0.05" numFmtId="169"/>
      <inputCells r="D10" val="45"/>
      <inputCells r="D11" val="1"/>
      <inputCells r="D12" val="Design"/>
      <inputCells r="T15" val="450" numFmtId="1"/>
      <inputCells r="T18" val="660" numFmtId="1"/>
      <inputCells r="T19" val="2" numFmtId="1"/>
      <inputCells r="T20" val="2" numFmtId="1"/>
      <inputCells r="T21" val="2" numFmtId="1"/>
    </scenario>
  </scenarios>
  <sortState ref="BE29:BL49">
    <sortCondition ref="BK29:BK49"/>
  </sortState>
  <mergeCells count="10">
    <mergeCell ref="BP5:BQ5"/>
    <mergeCell ref="AC21:AD21"/>
    <mergeCell ref="K16:K18"/>
    <mergeCell ref="N16:N18"/>
    <mergeCell ref="AC16:AD16"/>
    <mergeCell ref="AC17:AD17"/>
    <mergeCell ref="AC18:AD18"/>
    <mergeCell ref="AC19:AD19"/>
    <mergeCell ref="AC20:AD20"/>
    <mergeCell ref="AR5:AS5"/>
  </mergeCells>
  <conditionalFormatting sqref="L27:L33">
    <cfRule type="dataBar" priority="26">
      <dataBar>
        <cfvo type="min"/>
        <cfvo type="max"/>
        <color theme="7"/>
      </dataBar>
      <extLst>
        <ext xmlns:x14="http://schemas.microsoft.com/office/spreadsheetml/2009/9/main" uri="{B025F937-C7B1-47D3-B67F-A62EFF666E3E}">
          <x14:id>{E4B1D9DC-F80A-4CC3-AF98-963299A1A4C0}</x14:id>
        </ext>
      </extLst>
    </cfRule>
  </conditionalFormatting>
  <conditionalFormatting sqref="L39:L45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{DF775439-B018-4E34-8CD6-FB87A7C87366}</x14:id>
        </ext>
      </extLst>
    </cfRule>
  </conditionalFormatting>
  <conditionalFormatting sqref="AV33:AV5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3:AX52">
    <cfRule type="colorScale" priority="7">
      <colorScale>
        <cfvo type="min"/>
        <cfvo type="max"/>
        <color rgb="FFFCFCFF"/>
        <color rgb="FF63BE7B"/>
      </colorScale>
    </cfRule>
  </conditionalFormatting>
  <conditionalFormatting sqref="AX8:AY28">
    <cfRule type="cellIs" dxfId="23" priority="5" operator="greaterThan">
      <formula>$AY$4</formula>
    </cfRule>
  </conditionalFormatting>
  <conditionalFormatting sqref="BF11:BK1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8:AV2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{39AD1B4D-08B7-49E5-A803-452F21E63FCC}</x14:id>
        </ext>
      </extLst>
    </cfRule>
  </conditionalFormatting>
  <conditionalFormatting sqref="AV58:AV7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58:AX77">
    <cfRule type="colorScale" priority="1">
      <colorScale>
        <cfvo type="min"/>
        <cfvo type="max"/>
        <color rgb="FFFCFCFF"/>
        <color rgb="FF63BE7B"/>
      </colorScale>
    </cfRule>
  </conditionalFormatting>
  <dataValidations count="6">
    <dataValidation allowBlank="1" showInputMessage="1" showErrorMessage="1" errorTitle="Value not within range!" error="make sure value within range of 1-10" sqref="T34"/>
    <dataValidation type="list" allowBlank="1" showInputMessage="1" showErrorMessage="1" sqref="D6">
      <formula1>Masktype</formula1>
    </dataValidation>
    <dataValidation type="list" allowBlank="1" showInputMessage="1" showErrorMessage="1" sqref="D5">
      <formula1>$AB$25:$AD$25</formula1>
    </dataValidation>
    <dataValidation type="whole" allowBlank="1" showInputMessage="1" showErrorMessage="1" sqref="D11">
      <formula1>0</formula1>
      <formula2>1</formula2>
    </dataValidation>
    <dataValidation type="list" allowBlank="1" showInputMessage="1" showErrorMessage="1" sqref="D3">
      <formula1>$AA$4:$AA$12</formula1>
    </dataValidation>
    <dataValidation type="list" allowBlank="1" showInputMessage="1" showErrorMessage="1" sqref="D12">
      <formula1>whichContrast</formula1>
    </dataValidation>
  </dataValidations>
  <hyperlinks>
    <hyperlink ref="C64" r:id="rId1" location="gid=0"/>
  </hyperlinks>
  <pageMargins left="0.7" right="0.7" top="0.75" bottom="0.75" header="0.3" footer="0.3"/>
  <pageSetup scale="13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B1D9DC-F80A-4CC3-AF98-963299A1A4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DF775439-B018-4E34-8CD6-FB87A7C873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L39:L45</xm:sqref>
        </x14:conditionalFormatting>
        <x14:conditionalFormatting xmlns:xm="http://schemas.microsoft.com/office/excel/2006/main">
          <x14:cfRule type="dataBar" id="{39AD1B4D-08B7-49E5-A803-452F21E63FC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AV8:AV28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I45"/>
  <sheetViews>
    <sheetView workbookViewId="0"/>
  </sheetViews>
  <sheetFormatPr defaultColWidth="12.42578125" defaultRowHeight="15.75"/>
  <cols>
    <col min="1" max="1" width="2.28515625" style="37" customWidth="1"/>
    <col min="2" max="2" width="26.140625" style="37" customWidth="1"/>
    <col min="3" max="3" width="12.42578125" style="343"/>
    <col min="4" max="4" width="12.42578125" style="339"/>
    <col min="5" max="5" width="33.85546875" style="37" customWidth="1"/>
    <col min="6" max="6" width="7.28515625" style="37" customWidth="1"/>
    <col min="7" max="7" width="2.42578125" style="37" customWidth="1"/>
    <col min="8" max="8" width="18" style="37" customWidth="1"/>
    <col min="9" max="9" width="12.85546875" style="37" customWidth="1"/>
    <col min="10" max="10" width="3.85546875" style="37" customWidth="1"/>
    <col min="11" max="11" width="12.85546875" style="37" customWidth="1"/>
    <col min="12" max="12" width="3.85546875" style="37" customWidth="1"/>
    <col min="13" max="13" width="12.85546875" style="314" customWidth="1"/>
    <col min="14" max="14" width="3.85546875" style="37" customWidth="1"/>
    <col min="15" max="15" width="12.85546875" style="37" customWidth="1"/>
    <col min="16" max="16" width="3.85546875" style="37" customWidth="1"/>
    <col min="17" max="17" width="12.85546875" style="37" customWidth="1"/>
    <col min="18" max="18" width="3.85546875" style="37" customWidth="1"/>
    <col min="19" max="19" width="12.85546875" style="37" customWidth="1"/>
    <col min="20" max="20" width="5.42578125" style="37" customWidth="1"/>
    <col min="21" max="21" width="12.42578125" style="37"/>
    <col min="22" max="33" width="10.28515625" style="37" customWidth="1"/>
    <col min="34" max="34" width="10.85546875" style="37" customWidth="1"/>
    <col min="35" max="35" width="10.28515625" style="37" customWidth="1"/>
    <col min="36" max="16384" width="12.42578125" style="37"/>
  </cols>
  <sheetData>
    <row r="1" spans="2:35" s="407" customFormat="1" ht="27.75" customHeight="1">
      <c r="B1" s="408" t="s">
        <v>946</v>
      </c>
      <c r="E1" s="407" t="s">
        <v>955</v>
      </c>
    </row>
    <row r="2" spans="2:35" ht="19.5" customHeight="1">
      <c r="C2" s="37"/>
      <c r="D2" s="37"/>
      <c r="M2" s="37"/>
    </row>
    <row r="3" spans="2:35">
      <c r="B3" s="400" t="s">
        <v>196</v>
      </c>
      <c r="C3" s="401" t="s">
        <v>93</v>
      </c>
      <c r="D3" s="402" t="s">
        <v>197</v>
      </c>
      <c r="E3" s="403" t="s">
        <v>94</v>
      </c>
      <c r="G3" s="466"/>
      <c r="H3" s="467"/>
      <c r="I3" s="467"/>
      <c r="J3" s="467"/>
      <c r="K3" s="467"/>
      <c r="L3" s="467"/>
      <c r="M3" s="468"/>
      <c r="N3" s="467"/>
      <c r="O3" s="467"/>
      <c r="P3" s="467"/>
      <c r="Q3" s="467"/>
      <c r="R3" s="467"/>
      <c r="S3" s="467"/>
      <c r="T3" s="469"/>
    </row>
    <row r="4" spans="2:35" s="314" customFormat="1">
      <c r="B4" s="355" t="s">
        <v>937</v>
      </c>
      <c r="C4" s="356"/>
      <c r="D4" s="357"/>
      <c r="E4" s="358"/>
      <c r="F4" s="37"/>
      <c r="G4" s="470"/>
      <c r="H4" s="471"/>
      <c r="I4" s="471"/>
      <c r="J4" s="471"/>
      <c r="K4" s="471"/>
      <c r="L4" s="471"/>
      <c r="M4" s="427"/>
      <c r="N4" s="427"/>
      <c r="O4" s="427"/>
      <c r="P4" s="427"/>
      <c r="Q4" s="427"/>
      <c r="R4" s="471"/>
      <c r="S4" s="471"/>
      <c r="T4" s="472"/>
    </row>
    <row r="5" spans="2:35" s="314" customFormat="1">
      <c r="B5" s="384" t="s">
        <v>941</v>
      </c>
      <c r="C5" s="385">
        <f ca="1">Photometry!D26/N_spectra</f>
        <v>7.9853850214166716E-2</v>
      </c>
      <c r="D5" s="386" t="s">
        <v>929</v>
      </c>
      <c r="E5" s="387" t="s">
        <v>938</v>
      </c>
      <c r="F5" s="37"/>
      <c r="G5" s="470"/>
      <c r="H5" s="473"/>
      <c r="I5" s="471"/>
      <c r="J5" s="471"/>
      <c r="K5" s="473"/>
      <c r="L5" s="473"/>
      <c r="M5" s="427"/>
      <c r="N5" s="427"/>
      <c r="O5" s="427"/>
      <c r="P5" s="427"/>
      <c r="Q5" s="427"/>
      <c r="R5" s="473"/>
      <c r="S5" s="473"/>
      <c r="T5" s="472"/>
    </row>
    <row r="6" spans="2:35" ht="16.5" thickBot="1">
      <c r="B6" s="388" t="s">
        <v>942</v>
      </c>
      <c r="C6" s="389">
        <f ca="1">SQRT(C8)</f>
        <v>0.37177547640387248</v>
      </c>
      <c r="D6" s="390" t="s">
        <v>929</v>
      </c>
      <c r="E6" s="391" t="s">
        <v>944</v>
      </c>
      <c r="G6" s="470"/>
      <c r="H6" s="473" t="s">
        <v>813</v>
      </c>
      <c r="I6" s="463">
        <v>5</v>
      </c>
      <c r="J6" s="473"/>
      <c r="K6" s="454">
        <v>5</v>
      </c>
      <c r="L6" s="473"/>
      <c r="M6" s="404">
        <v>5</v>
      </c>
      <c r="N6" s="427"/>
      <c r="O6" s="451">
        <v>5</v>
      </c>
      <c r="P6" s="427"/>
      <c r="Q6" s="457">
        <v>5</v>
      </c>
      <c r="R6" s="473"/>
      <c r="S6" s="460">
        <v>5</v>
      </c>
      <c r="T6" s="474"/>
    </row>
    <row r="7" spans="2:35">
      <c r="B7" s="392" t="s">
        <v>948</v>
      </c>
      <c r="C7" s="393">
        <f>C22/C21</f>
        <v>4</v>
      </c>
      <c r="D7" s="394" t="s">
        <v>927</v>
      </c>
      <c r="E7" s="395" t="s">
        <v>938</v>
      </c>
      <c r="G7" s="470"/>
      <c r="H7" s="471" t="s">
        <v>1020</v>
      </c>
      <c r="I7" s="464" t="s">
        <v>753</v>
      </c>
      <c r="J7" s="471"/>
      <c r="K7" s="455" t="s">
        <v>753</v>
      </c>
      <c r="L7" s="471"/>
      <c r="M7" s="405" t="s">
        <v>753</v>
      </c>
      <c r="N7" s="427"/>
      <c r="O7" s="452" t="s">
        <v>753</v>
      </c>
      <c r="P7" s="427"/>
      <c r="Q7" s="458" t="s">
        <v>753</v>
      </c>
      <c r="R7" s="471"/>
      <c r="S7" s="461" t="s">
        <v>753</v>
      </c>
      <c r="T7" s="474"/>
      <c r="V7" s="434"/>
      <c r="W7" s="435"/>
      <c r="X7" s="435"/>
      <c r="Y7" s="436" t="s">
        <v>161</v>
      </c>
      <c r="Z7" s="436"/>
      <c r="AA7" s="436"/>
      <c r="AB7" s="436"/>
      <c r="AC7" s="436"/>
      <c r="AD7" s="435"/>
      <c r="AE7" s="436"/>
      <c r="AF7" s="435"/>
      <c r="AG7" s="435"/>
      <c r="AH7" s="437"/>
      <c r="AI7" s="438"/>
    </row>
    <row r="8" spans="2:35">
      <c r="B8" s="120" t="s">
        <v>949</v>
      </c>
      <c r="C8" s="378">
        <f ca="1">SUMSQ(C9:C14)</f>
        <v>0.13821700485532634</v>
      </c>
      <c r="D8" s="379" t="s">
        <v>929</v>
      </c>
      <c r="E8" s="380" t="s">
        <v>950</v>
      </c>
      <c r="G8" s="470"/>
      <c r="H8" s="471" t="s">
        <v>1021</v>
      </c>
      <c r="I8" s="464" t="s">
        <v>78</v>
      </c>
      <c r="J8" s="471"/>
      <c r="K8" s="455" t="s">
        <v>78</v>
      </c>
      <c r="L8" s="471"/>
      <c r="M8" s="405" t="s">
        <v>78</v>
      </c>
      <c r="N8" s="427"/>
      <c r="O8" s="452" t="s">
        <v>79</v>
      </c>
      <c r="P8" s="427"/>
      <c r="Q8" s="458" t="s">
        <v>79</v>
      </c>
      <c r="R8" s="471"/>
      <c r="S8" s="461" t="s">
        <v>79</v>
      </c>
      <c r="T8" s="474"/>
      <c r="V8" s="439"/>
      <c r="W8" s="735" t="s">
        <v>981</v>
      </c>
      <c r="X8" s="732"/>
      <c r="Y8" s="730" t="s">
        <v>970</v>
      </c>
      <c r="Z8" s="731"/>
      <c r="AA8" s="732"/>
      <c r="AB8" s="730" t="s">
        <v>864</v>
      </c>
      <c r="AC8" s="731"/>
      <c r="AD8" s="732"/>
      <c r="AE8" s="427"/>
      <c r="AF8" s="413" t="s">
        <v>978</v>
      </c>
      <c r="AG8" s="194"/>
      <c r="AH8" s="414"/>
      <c r="AI8" s="440"/>
    </row>
    <row r="9" spans="2:35">
      <c r="B9" s="363" t="s">
        <v>828</v>
      </c>
      <c r="C9" s="351">
        <f ca="1">ENF*SQRT(pl_rate/N_spectra*frame_time)</f>
        <v>0.28258423560801604</v>
      </c>
      <c r="D9" s="341" t="s">
        <v>929</v>
      </c>
      <c r="E9" s="360" t="s">
        <v>938</v>
      </c>
      <c r="G9" s="470"/>
      <c r="H9" s="471" t="s">
        <v>1022</v>
      </c>
      <c r="I9" s="464">
        <v>14</v>
      </c>
      <c r="J9" s="471"/>
      <c r="K9" s="455">
        <v>24</v>
      </c>
      <c r="L9" s="471"/>
      <c r="M9" s="405">
        <v>24</v>
      </c>
      <c r="N9" s="427"/>
      <c r="O9" s="452">
        <v>24</v>
      </c>
      <c r="P9" s="427"/>
      <c r="Q9" s="458">
        <v>24</v>
      </c>
      <c r="R9" s="471"/>
      <c r="S9" s="461">
        <v>24</v>
      </c>
      <c r="T9" s="474"/>
      <c r="V9" s="439"/>
      <c r="W9" s="736"/>
      <c r="X9" s="737"/>
      <c r="Y9" s="432" t="s">
        <v>969</v>
      </c>
      <c r="Z9" s="733" t="s">
        <v>980</v>
      </c>
      <c r="AA9" s="734"/>
      <c r="AB9" s="499" t="s">
        <v>969</v>
      </c>
      <c r="AC9" s="733" t="s">
        <v>980</v>
      </c>
      <c r="AD9" s="734"/>
      <c r="AE9" s="427"/>
      <c r="AF9" s="432" t="s">
        <v>972</v>
      </c>
      <c r="AG9" s="197"/>
      <c r="AH9" s="415"/>
      <c r="AI9" s="440"/>
    </row>
    <row r="10" spans="2:35" ht="16.5" thickBot="1">
      <c r="B10" s="363" t="s">
        <v>762</v>
      </c>
      <c r="C10" s="351">
        <f ca="1">ENF*SQRT(spec_rate/N_spectra*frame_time)</f>
        <v>0.10450756098840217</v>
      </c>
      <c r="D10" s="341" t="s">
        <v>929</v>
      </c>
      <c r="E10" s="360" t="s">
        <v>938</v>
      </c>
      <c r="G10" s="470"/>
      <c r="H10" s="471" t="s">
        <v>814</v>
      </c>
      <c r="I10" s="464">
        <v>10</v>
      </c>
      <c r="J10" s="471"/>
      <c r="K10" s="455">
        <v>10</v>
      </c>
      <c r="L10" s="471"/>
      <c r="M10" s="405">
        <v>10</v>
      </c>
      <c r="N10" s="427"/>
      <c r="O10" s="452">
        <v>10</v>
      </c>
      <c r="P10" s="427"/>
      <c r="Q10" s="458">
        <v>10</v>
      </c>
      <c r="R10" s="471"/>
      <c r="S10" s="461">
        <v>10</v>
      </c>
      <c r="T10" s="474"/>
      <c r="V10" s="439"/>
      <c r="W10" s="420" t="s">
        <v>713</v>
      </c>
      <c r="X10" s="425" t="s">
        <v>979</v>
      </c>
      <c r="Y10" s="420" t="s">
        <v>968</v>
      </c>
      <c r="Z10" s="418" t="s">
        <v>982</v>
      </c>
      <c r="AA10" s="419" t="s">
        <v>983</v>
      </c>
      <c r="AB10" s="420" t="s">
        <v>968</v>
      </c>
      <c r="AC10" s="418" t="s">
        <v>982</v>
      </c>
      <c r="AD10" s="419" t="s">
        <v>983</v>
      </c>
      <c r="AE10" s="427"/>
      <c r="AF10" s="432">
        <v>0.15</v>
      </c>
      <c r="AG10" s="367" t="s">
        <v>973</v>
      </c>
      <c r="AH10" s="415" t="s">
        <v>974</v>
      </c>
      <c r="AI10" s="440"/>
    </row>
    <row r="11" spans="2:35" ht="16.5" thickTop="1">
      <c r="B11" s="363" t="s">
        <v>777</v>
      </c>
      <c r="C11" s="351">
        <f ca="1">ENF*SQRT(zodi_rate/N_spectra*frame_time)</f>
        <v>0.16565423126927672</v>
      </c>
      <c r="D11" s="341" t="s">
        <v>929</v>
      </c>
      <c r="E11" s="360" t="s">
        <v>938</v>
      </c>
      <c r="G11" s="470"/>
      <c r="H11" s="471" t="s">
        <v>763</v>
      </c>
      <c r="I11" s="464">
        <v>0.1</v>
      </c>
      <c r="J11" s="471"/>
      <c r="K11" s="455">
        <v>0</v>
      </c>
      <c r="L11" s="471"/>
      <c r="M11" s="405">
        <v>0</v>
      </c>
      <c r="N11" s="427"/>
      <c r="O11" s="452">
        <v>0</v>
      </c>
      <c r="P11" s="427"/>
      <c r="Q11" s="458">
        <v>0</v>
      </c>
      <c r="R11" s="471"/>
      <c r="S11" s="461">
        <v>0</v>
      </c>
      <c r="T11" s="474"/>
      <c r="V11" s="441"/>
      <c r="W11" s="426">
        <v>1.1499999999999999</v>
      </c>
      <c r="X11" s="433">
        <v>24</v>
      </c>
      <c r="Y11" s="432">
        <v>3.5000000000000003E-2</v>
      </c>
      <c r="Z11" s="411" t="s">
        <v>977</v>
      </c>
      <c r="AA11" s="421" t="s">
        <v>977</v>
      </c>
      <c r="AB11" s="432">
        <v>1.0940000000000001</v>
      </c>
      <c r="AC11" s="411" t="s">
        <v>977</v>
      </c>
      <c r="AD11" s="421" t="s">
        <v>977</v>
      </c>
      <c r="AE11" s="427"/>
      <c r="AF11" s="432">
        <v>0.05</v>
      </c>
      <c r="AG11" s="367" t="s">
        <v>973</v>
      </c>
      <c r="AH11" s="415" t="s">
        <v>975</v>
      </c>
      <c r="AI11" s="440"/>
    </row>
    <row r="12" spans="2:35">
      <c r="B12" s="363" t="s">
        <v>826</v>
      </c>
      <c r="C12" s="351">
        <f>ENF*SQRT(dark_current*(mpix/N_spectra)*frame_time)</f>
        <v>0.10954451150103323</v>
      </c>
      <c r="D12" s="341" t="s">
        <v>929</v>
      </c>
      <c r="E12" s="360" t="s">
        <v>938</v>
      </c>
      <c r="G12" s="470"/>
      <c r="H12" s="471" t="s">
        <v>777</v>
      </c>
      <c r="I12" s="464">
        <v>1</v>
      </c>
      <c r="J12" s="471"/>
      <c r="K12" s="455">
        <v>1</v>
      </c>
      <c r="L12" s="471"/>
      <c r="M12" s="405">
        <v>1</v>
      </c>
      <c r="N12" s="427"/>
      <c r="O12" s="452">
        <v>1</v>
      </c>
      <c r="P12" s="427"/>
      <c r="Q12" s="458">
        <v>1</v>
      </c>
      <c r="R12" s="471"/>
      <c r="S12" s="461">
        <v>1</v>
      </c>
      <c r="T12" s="474"/>
      <c r="V12" s="441"/>
      <c r="W12" s="426">
        <v>3.22</v>
      </c>
      <c r="X12" s="433">
        <v>28</v>
      </c>
      <c r="Y12" s="422">
        <v>2E-3</v>
      </c>
      <c r="Z12" s="412"/>
      <c r="AA12" s="423"/>
      <c r="AB12" s="432">
        <v>7.9000000000000001E-2</v>
      </c>
      <c r="AC12" s="411" t="s">
        <v>977</v>
      </c>
      <c r="AD12" s="421" t="s">
        <v>977</v>
      </c>
      <c r="AE12" s="427"/>
      <c r="AF12" s="432">
        <v>8</v>
      </c>
      <c r="AG12" s="197" t="s">
        <v>976</v>
      </c>
      <c r="AH12" s="415"/>
      <c r="AI12" s="440"/>
    </row>
    <row r="13" spans="2:35">
      <c r="B13" s="363" t="s">
        <v>829</v>
      </c>
      <c r="C13" s="351">
        <f>ENF*SQRT(CIC*mpix/N_spectra)</f>
        <v>8.9442719099991588E-2</v>
      </c>
      <c r="D13" s="341" t="s">
        <v>929</v>
      </c>
      <c r="E13" s="360" t="s">
        <v>938</v>
      </c>
      <c r="G13" s="470"/>
      <c r="H13" s="471" t="s">
        <v>1023</v>
      </c>
      <c r="I13" s="464">
        <v>450</v>
      </c>
      <c r="J13" s="471"/>
      <c r="K13" s="455">
        <v>450</v>
      </c>
      <c r="L13" s="471"/>
      <c r="M13" s="405">
        <v>450</v>
      </c>
      <c r="N13" s="427"/>
      <c r="O13" s="452">
        <v>450</v>
      </c>
      <c r="P13" s="427"/>
      <c r="Q13" s="458">
        <v>450</v>
      </c>
      <c r="R13" s="471"/>
      <c r="S13" s="461">
        <v>450</v>
      </c>
      <c r="T13" s="474"/>
      <c r="V13" s="441"/>
      <c r="W13" s="426">
        <v>4.0999999999999996</v>
      </c>
      <c r="X13" s="433">
        <v>21</v>
      </c>
      <c r="Y13" s="432">
        <v>1.1000000000000001E-3</v>
      </c>
      <c r="Z13" s="367"/>
      <c r="AA13" s="433"/>
      <c r="AB13" s="432">
        <v>3.49E-2</v>
      </c>
      <c r="AC13" s="411" t="s">
        <v>977</v>
      </c>
      <c r="AD13" s="421" t="s">
        <v>977</v>
      </c>
      <c r="AE13" s="427"/>
      <c r="AF13" s="196"/>
      <c r="AG13" s="197"/>
      <c r="AH13" s="415"/>
      <c r="AI13" s="440"/>
    </row>
    <row r="14" spans="2:35">
      <c r="B14" s="376" t="s">
        <v>830</v>
      </c>
      <c r="C14" s="377">
        <f>SQRT((read_noise/gain)^2*mpix/N_spectra)</f>
        <v>0</v>
      </c>
      <c r="D14" s="354" t="s">
        <v>929</v>
      </c>
      <c r="E14" s="370" t="s">
        <v>938</v>
      </c>
      <c r="G14" s="470"/>
      <c r="H14" s="471" t="s">
        <v>1024</v>
      </c>
      <c r="I14" s="464">
        <v>660</v>
      </c>
      <c r="J14" s="471"/>
      <c r="K14" s="455">
        <v>660</v>
      </c>
      <c r="L14" s="471"/>
      <c r="M14" s="405">
        <v>660</v>
      </c>
      <c r="N14" s="427"/>
      <c r="O14" s="452">
        <v>660</v>
      </c>
      <c r="P14" s="427"/>
      <c r="Q14" s="458">
        <v>660</v>
      </c>
      <c r="R14" s="471"/>
      <c r="S14" s="461">
        <v>660</v>
      </c>
      <c r="T14" s="474"/>
      <c r="V14" s="441"/>
      <c r="W14" s="426">
        <v>5.04</v>
      </c>
      <c r="X14" s="433">
        <v>27</v>
      </c>
      <c r="Y14" s="432">
        <v>4.0000000000000002E-4</v>
      </c>
      <c r="Z14" s="367"/>
      <c r="AA14" s="433"/>
      <c r="AB14" s="432">
        <v>1.4E-2</v>
      </c>
      <c r="AC14" s="411" t="s">
        <v>977</v>
      </c>
      <c r="AD14" s="198"/>
      <c r="AE14" s="427"/>
      <c r="AF14" s="416">
        <f>AF10/AF12</f>
        <v>1.8749999999999999E-2</v>
      </c>
      <c r="AG14" s="367" t="s">
        <v>744</v>
      </c>
      <c r="AH14" s="415" t="s">
        <v>974</v>
      </c>
      <c r="AI14" s="440"/>
    </row>
    <row r="15" spans="2:35">
      <c r="B15" s="359" t="s">
        <v>943</v>
      </c>
      <c r="C15" s="350">
        <f ca="1">C5/C6</f>
        <v>0.2147905262245397</v>
      </c>
      <c r="D15" s="341" t="s">
        <v>813</v>
      </c>
      <c r="E15" s="360" t="s">
        <v>938</v>
      </c>
      <c r="G15" s="470"/>
      <c r="H15" s="471" t="s">
        <v>909</v>
      </c>
      <c r="I15" s="464">
        <v>2</v>
      </c>
      <c r="J15" s="471"/>
      <c r="K15" s="455">
        <v>2</v>
      </c>
      <c r="L15" s="471"/>
      <c r="M15" s="405">
        <v>2</v>
      </c>
      <c r="N15" s="427"/>
      <c r="O15" s="452">
        <v>2</v>
      </c>
      <c r="P15" s="427"/>
      <c r="Q15" s="458">
        <v>2</v>
      </c>
      <c r="R15" s="471"/>
      <c r="S15" s="461">
        <v>2</v>
      </c>
      <c r="T15" s="474"/>
      <c r="V15" s="439"/>
      <c r="W15" s="432">
        <v>5.72</v>
      </c>
      <c r="X15" s="433">
        <v>29</v>
      </c>
      <c r="Y15" s="432"/>
      <c r="Z15" s="367"/>
      <c r="AA15" s="433"/>
      <c r="AB15" s="432">
        <v>8.3999999999999995E-3</v>
      </c>
      <c r="AC15" s="411" t="s">
        <v>977</v>
      </c>
      <c r="AD15" s="198"/>
      <c r="AE15" s="427"/>
      <c r="AF15" s="410">
        <f>AF11/AF12</f>
        <v>6.2500000000000003E-3</v>
      </c>
      <c r="AG15" s="430" t="s">
        <v>744</v>
      </c>
      <c r="AH15" s="417" t="s">
        <v>975</v>
      </c>
      <c r="AI15" s="440"/>
    </row>
    <row r="16" spans="2:35">
      <c r="B16" s="359" t="s">
        <v>940</v>
      </c>
      <c r="C16" s="350">
        <f ca="1">C15*SQRT(N_spectra)</f>
        <v>0.4295810524490794</v>
      </c>
      <c r="D16" s="341" t="s">
        <v>813</v>
      </c>
      <c r="E16" s="360" t="s">
        <v>939</v>
      </c>
      <c r="G16" s="470"/>
      <c r="H16" s="471" t="s">
        <v>910</v>
      </c>
      <c r="I16" s="464">
        <v>2</v>
      </c>
      <c r="J16" s="471"/>
      <c r="K16" s="455">
        <v>2</v>
      </c>
      <c r="L16" s="471"/>
      <c r="M16" s="405">
        <v>2</v>
      </c>
      <c r="N16" s="427"/>
      <c r="O16" s="452">
        <v>2</v>
      </c>
      <c r="P16" s="427"/>
      <c r="Q16" s="458">
        <v>2</v>
      </c>
      <c r="R16" s="471"/>
      <c r="S16" s="461">
        <v>2</v>
      </c>
      <c r="T16" s="474"/>
      <c r="V16" s="439"/>
      <c r="W16" s="432">
        <v>5.25</v>
      </c>
      <c r="X16" s="433">
        <v>33</v>
      </c>
      <c r="Y16" s="432"/>
      <c r="Z16" s="367"/>
      <c r="AA16" s="433"/>
      <c r="AB16" s="432">
        <v>4.4999999999999997E-3</v>
      </c>
      <c r="AC16" s="411"/>
      <c r="AD16" s="198"/>
      <c r="AE16" s="427"/>
      <c r="AF16" s="427"/>
      <c r="AG16" s="427"/>
      <c r="AH16" s="442"/>
      <c r="AI16" s="440"/>
    </row>
    <row r="17" spans="2:35">
      <c r="B17" s="361" t="s">
        <v>930</v>
      </c>
      <c r="C17" s="352">
        <f ca="1">Photometry!L24</f>
        <v>552.21852059797561</v>
      </c>
      <c r="D17" s="341" t="s">
        <v>931</v>
      </c>
      <c r="E17" s="362"/>
      <c r="G17" s="470"/>
      <c r="H17" s="471" t="s">
        <v>911</v>
      </c>
      <c r="I17" s="465">
        <v>2</v>
      </c>
      <c r="J17" s="471"/>
      <c r="K17" s="456">
        <v>2</v>
      </c>
      <c r="L17" s="471"/>
      <c r="M17" s="406">
        <v>2</v>
      </c>
      <c r="N17" s="427"/>
      <c r="O17" s="453">
        <v>2</v>
      </c>
      <c r="P17" s="427"/>
      <c r="Q17" s="459">
        <v>2</v>
      </c>
      <c r="R17" s="471"/>
      <c r="S17" s="462">
        <v>2</v>
      </c>
      <c r="T17" s="474"/>
      <c r="V17" s="439"/>
      <c r="W17" s="432">
        <v>5.04</v>
      </c>
      <c r="X17" s="433">
        <v>14</v>
      </c>
      <c r="Y17" s="432"/>
      <c r="Z17" s="367"/>
      <c r="AA17" s="433"/>
      <c r="AB17" s="432">
        <v>8.5000000000000006E-3</v>
      </c>
      <c r="AC17" s="411" t="s">
        <v>977</v>
      </c>
      <c r="AD17" s="198"/>
      <c r="AE17" s="427"/>
      <c r="AF17" s="428" t="s">
        <v>982</v>
      </c>
      <c r="AG17" s="427" t="s">
        <v>984</v>
      </c>
      <c r="AH17" s="442"/>
      <c r="AI17" s="440"/>
    </row>
    <row r="18" spans="2:35">
      <c r="B18" s="364" t="s">
        <v>932</v>
      </c>
      <c r="C18" s="353">
        <f ca="1">C16*SQRT(C17)</f>
        <v>10.094867006013649</v>
      </c>
      <c r="D18" s="354"/>
      <c r="E18" s="370" t="s">
        <v>933</v>
      </c>
      <c r="F18" s="314"/>
      <c r="G18" s="475"/>
      <c r="H18" s="476"/>
      <c r="I18" s="477"/>
      <c r="J18" s="476"/>
      <c r="K18" s="476"/>
      <c r="L18" s="476"/>
      <c r="M18" s="477"/>
      <c r="N18" s="476"/>
      <c r="O18" s="476"/>
      <c r="P18" s="476"/>
      <c r="Q18" s="476"/>
      <c r="R18" s="476"/>
      <c r="S18" s="476"/>
      <c r="T18" s="478"/>
      <c r="V18" s="439"/>
      <c r="W18" s="432">
        <v>3.73</v>
      </c>
      <c r="X18" s="433">
        <v>2</v>
      </c>
      <c r="Y18" s="432"/>
      <c r="Z18" s="367"/>
      <c r="AA18" s="433"/>
      <c r="AB18" s="432">
        <v>1.24E-2</v>
      </c>
      <c r="AC18" s="411" t="s">
        <v>977</v>
      </c>
      <c r="AD18" s="198"/>
      <c r="AE18" s="427"/>
      <c r="AF18" s="429" t="s">
        <v>983</v>
      </c>
      <c r="AG18" s="427" t="s">
        <v>985</v>
      </c>
      <c r="AH18" s="442"/>
      <c r="AI18" s="440"/>
    </row>
    <row r="19" spans="2:35">
      <c r="B19" s="314"/>
      <c r="C19" s="345"/>
      <c r="V19" s="441"/>
      <c r="W19" s="426">
        <v>4.0999999999999996</v>
      </c>
      <c r="X19" s="433">
        <v>8</v>
      </c>
      <c r="Y19" s="432">
        <v>2.9999999999999997E-4</v>
      </c>
      <c r="Z19" s="367"/>
      <c r="AA19" s="433"/>
      <c r="AB19" s="432">
        <v>9.4000000000000004E-3</v>
      </c>
      <c r="AC19" s="411" t="s">
        <v>977</v>
      </c>
      <c r="AD19" s="198"/>
      <c r="AE19" s="427"/>
      <c r="AF19" s="427"/>
      <c r="AG19" s="427"/>
      <c r="AH19" s="442"/>
      <c r="AI19" s="440"/>
    </row>
    <row r="20" spans="2:35">
      <c r="B20" s="37" t="s">
        <v>934</v>
      </c>
      <c r="C20" s="345">
        <f>f_SR</f>
        <v>0.1111111111111111</v>
      </c>
      <c r="D20" s="341" t="s">
        <v>771</v>
      </c>
      <c r="E20" s="349">
        <f>1/C20</f>
        <v>9</v>
      </c>
      <c r="V20" s="439"/>
      <c r="W20" s="432">
        <v>5.52</v>
      </c>
      <c r="X20" s="433">
        <v>36</v>
      </c>
      <c r="Y20" s="432"/>
      <c r="Z20" s="367"/>
      <c r="AA20" s="433"/>
      <c r="AB20" s="432">
        <v>2.5999999999999999E-3</v>
      </c>
      <c r="AC20" s="367"/>
      <c r="AD20" s="198"/>
      <c r="AE20" s="427"/>
      <c r="AF20" s="427"/>
      <c r="AG20" s="442"/>
      <c r="AH20" s="442"/>
      <c r="AI20" s="440"/>
    </row>
    <row r="21" spans="2:35">
      <c r="B21" s="340" t="s">
        <v>936</v>
      </c>
      <c r="C21" s="348">
        <f>Photometry!T19^2</f>
        <v>4</v>
      </c>
      <c r="D21" s="341" t="s">
        <v>935</v>
      </c>
      <c r="E21" s="342"/>
      <c r="V21" s="439"/>
      <c r="W21" s="424">
        <v>5.67</v>
      </c>
      <c r="X21" s="431">
        <v>23</v>
      </c>
      <c r="Y21" s="424"/>
      <c r="Z21" s="430"/>
      <c r="AA21" s="431"/>
      <c r="AB21" s="424">
        <v>4.7999999999999996E-3</v>
      </c>
      <c r="AC21" s="430"/>
      <c r="AD21" s="202"/>
      <c r="AE21" s="427"/>
      <c r="AF21" s="427"/>
      <c r="AG21" s="442"/>
      <c r="AH21" s="442"/>
      <c r="AI21" s="440"/>
    </row>
    <row r="22" spans="2:35" ht="16.5" thickBot="1">
      <c r="B22" s="340" t="s">
        <v>926</v>
      </c>
      <c r="C22" s="346">
        <f>mpix</f>
        <v>16</v>
      </c>
      <c r="D22" s="341" t="s">
        <v>927</v>
      </c>
      <c r="E22" s="342" t="s">
        <v>928</v>
      </c>
      <c r="V22" s="443"/>
      <c r="W22" s="444"/>
      <c r="X22" s="445"/>
      <c r="Y22" s="445"/>
      <c r="Z22" s="445"/>
      <c r="AA22" s="445"/>
      <c r="AB22" s="445"/>
      <c r="AC22" s="445"/>
      <c r="AD22" s="444"/>
      <c r="AE22" s="444"/>
      <c r="AF22" s="444"/>
      <c r="AG22" s="446"/>
      <c r="AH22" s="446"/>
      <c r="AI22" s="447"/>
    </row>
    <row r="23" spans="2:35">
      <c r="C23" s="345"/>
      <c r="D23" s="341"/>
    </row>
    <row r="24" spans="2:35">
      <c r="B24" s="396" t="s">
        <v>945</v>
      </c>
      <c r="C24" s="397"/>
      <c r="D24" s="398"/>
      <c r="E24" s="399"/>
    </row>
    <row r="25" spans="2:35">
      <c r="B25" s="366" t="s">
        <v>923</v>
      </c>
      <c r="C25" s="367" t="str">
        <f>Photometry!D3</f>
        <v>IFS 1comp</v>
      </c>
      <c r="D25" s="341"/>
      <c r="E25" s="360"/>
      <c r="I25" s="365"/>
      <c r="K25" s="365"/>
      <c r="M25" s="365"/>
      <c r="O25" s="365"/>
      <c r="Q25" s="365"/>
      <c r="R25" s="365"/>
      <c r="S25" s="365"/>
      <c r="V25" s="37" t="s">
        <v>1098</v>
      </c>
    </row>
    <row r="26" spans="2:35" ht="16.5" thickBot="1">
      <c r="B26" s="366" t="s">
        <v>773</v>
      </c>
      <c r="C26" s="367">
        <f>Photometry!D4</f>
        <v>10</v>
      </c>
      <c r="D26" s="341"/>
      <c r="E26" s="360"/>
      <c r="R26" s="365"/>
    </row>
    <row r="27" spans="2:35">
      <c r="B27" s="366" t="s">
        <v>807</v>
      </c>
      <c r="C27" s="367" t="str">
        <f>Photometry!D5</f>
        <v>PC EMCCD</v>
      </c>
      <c r="D27" s="341"/>
      <c r="E27" s="360"/>
      <c r="R27" s="365"/>
      <c r="V27" s="528"/>
      <c r="W27" s="529"/>
      <c r="X27" s="529"/>
      <c r="Y27" s="529"/>
      <c r="Z27" s="529"/>
      <c r="AA27" s="529"/>
      <c r="AB27" s="529"/>
      <c r="AC27" s="529"/>
      <c r="AD27" s="529"/>
      <c r="AE27" s="529"/>
      <c r="AF27" s="529"/>
      <c r="AG27" s="529"/>
      <c r="AH27" s="529"/>
      <c r="AI27" s="530"/>
    </row>
    <row r="28" spans="2:35">
      <c r="B28" s="366" t="s">
        <v>893</v>
      </c>
      <c r="C28" s="367" t="str">
        <f>Photometry!D6</f>
        <v>SPC</v>
      </c>
      <c r="D28" s="341"/>
      <c r="E28" s="360"/>
      <c r="R28" s="365"/>
      <c r="V28" s="531"/>
      <c r="W28" s="735" t="s">
        <v>981</v>
      </c>
      <c r="X28" s="732"/>
      <c r="Y28" s="730" t="s">
        <v>970</v>
      </c>
      <c r="Z28" s="731"/>
      <c r="AA28" s="732"/>
      <c r="AB28" s="730" t="s">
        <v>971</v>
      </c>
      <c r="AC28" s="731"/>
      <c r="AD28" s="732"/>
      <c r="AE28" s="471"/>
      <c r="AF28" s="413" t="s">
        <v>978</v>
      </c>
      <c r="AG28" s="194"/>
      <c r="AH28" s="414"/>
      <c r="AI28" s="532"/>
    </row>
    <row r="29" spans="2:35">
      <c r="B29" s="368" t="s">
        <v>891</v>
      </c>
      <c r="C29" s="367">
        <f>Photometry!D7</f>
        <v>9</v>
      </c>
      <c r="D29" s="341" t="str">
        <f>Photometry!AK8</f>
        <v>47Uma</v>
      </c>
      <c r="E29" s="360"/>
      <c r="R29" s="365"/>
      <c r="V29" s="531"/>
      <c r="W29" s="736"/>
      <c r="X29" s="737"/>
      <c r="Y29" s="499" t="s">
        <v>969</v>
      </c>
      <c r="Z29" s="733"/>
      <c r="AA29" s="734"/>
      <c r="AB29" s="499" t="s">
        <v>969</v>
      </c>
      <c r="AC29" s="733"/>
      <c r="AD29" s="734"/>
      <c r="AE29" s="471"/>
      <c r="AF29" s="499" t="s">
        <v>972</v>
      </c>
      <c r="AG29" s="197"/>
      <c r="AH29" s="415"/>
      <c r="AI29" s="532"/>
    </row>
    <row r="30" spans="2:35">
      <c r="B30" s="366" t="s">
        <v>814</v>
      </c>
      <c r="C30" s="367">
        <f>Photometry!D8</f>
        <v>100</v>
      </c>
      <c r="D30" s="238" t="s">
        <v>216</v>
      </c>
      <c r="E30" s="360"/>
      <c r="R30" s="365"/>
      <c r="V30" s="531"/>
      <c r="W30" s="499" t="s">
        <v>713</v>
      </c>
      <c r="X30" s="500" t="s">
        <v>979</v>
      </c>
      <c r="Y30" s="424" t="s">
        <v>968</v>
      </c>
      <c r="Z30" s="410" t="s">
        <v>982</v>
      </c>
      <c r="AA30" s="523" t="s">
        <v>983</v>
      </c>
      <c r="AB30" s="424" t="s">
        <v>968</v>
      </c>
      <c r="AC30" s="410" t="s">
        <v>982</v>
      </c>
      <c r="AD30" s="523" t="s">
        <v>983</v>
      </c>
      <c r="AE30" s="471"/>
      <c r="AF30" s="499">
        <v>0.06</v>
      </c>
      <c r="AG30" s="367" t="s">
        <v>973</v>
      </c>
      <c r="AH30" s="415" t="s">
        <v>974</v>
      </c>
      <c r="AI30" s="532"/>
    </row>
    <row r="31" spans="2:35">
      <c r="B31" s="366" t="s">
        <v>877</v>
      </c>
      <c r="C31" s="369">
        <f>Photometry!D9</f>
        <v>0.1</v>
      </c>
      <c r="D31" s="237" t="s">
        <v>763</v>
      </c>
      <c r="E31" s="360"/>
      <c r="R31" s="365"/>
      <c r="V31" s="531"/>
      <c r="W31" s="510">
        <f t="shared" ref="W31:W41" si="0">VLOOKUP(X31,RVp4List,2)</f>
        <v>1.1499999999999999</v>
      </c>
      <c r="X31" s="511">
        <v>24</v>
      </c>
      <c r="Y31" s="516">
        <v>8.0904401994762384E-2</v>
      </c>
      <c r="Z31" s="411" t="s">
        <v>977</v>
      </c>
      <c r="AA31" s="411" t="s">
        <v>977</v>
      </c>
      <c r="AB31" s="520">
        <v>2.5314540772401215</v>
      </c>
      <c r="AC31" s="524" t="s">
        <v>977</v>
      </c>
      <c r="AD31" s="525" t="s">
        <v>977</v>
      </c>
      <c r="AE31" s="471"/>
      <c r="AF31" s="499">
        <v>0.02</v>
      </c>
      <c r="AG31" s="367" t="s">
        <v>973</v>
      </c>
      <c r="AH31" s="415" t="s">
        <v>975</v>
      </c>
      <c r="AI31" s="532"/>
    </row>
    <row r="32" spans="2:35">
      <c r="B32" s="366" t="s">
        <v>758</v>
      </c>
      <c r="C32" s="371">
        <f>Photometry!D40</f>
        <v>0</v>
      </c>
      <c r="D32" s="237" t="s">
        <v>902</v>
      </c>
      <c r="E32" s="360"/>
      <c r="R32" s="365"/>
      <c r="V32" s="531"/>
      <c r="W32" s="512">
        <f t="shared" si="0"/>
        <v>3.22</v>
      </c>
      <c r="X32" s="513">
        <v>28</v>
      </c>
      <c r="Y32" s="516">
        <v>4.3761126091193467E-3</v>
      </c>
      <c r="Z32" s="411" t="s">
        <v>977</v>
      </c>
      <c r="AA32" s="362"/>
      <c r="AB32" s="521">
        <v>0.18259766845970915</v>
      </c>
      <c r="AC32" s="411" t="s">
        <v>977</v>
      </c>
      <c r="AD32" s="421" t="s">
        <v>977</v>
      </c>
      <c r="AE32" s="471"/>
      <c r="AF32" s="499">
        <v>9</v>
      </c>
      <c r="AG32" s="197" t="s">
        <v>976</v>
      </c>
      <c r="AH32" s="415"/>
      <c r="AI32" s="532"/>
    </row>
    <row r="33" spans="2:35">
      <c r="B33" s="366" t="s">
        <v>915</v>
      </c>
      <c r="C33" s="371">
        <f>Photometry!T15</f>
        <v>450</v>
      </c>
      <c r="D33" s="237" t="s">
        <v>847</v>
      </c>
      <c r="E33" s="360"/>
      <c r="R33" s="372"/>
      <c r="V33" s="531"/>
      <c r="W33" s="512">
        <f t="shared" si="0"/>
        <v>4.0999999999999996</v>
      </c>
      <c r="X33" s="513">
        <v>21</v>
      </c>
      <c r="Y33" s="516">
        <v>2.4347357866127848E-3</v>
      </c>
      <c r="Z33" s="411" t="s">
        <v>977</v>
      </c>
      <c r="AA33" s="362"/>
      <c r="AB33" s="521">
        <v>8.0853744207493985E-2</v>
      </c>
      <c r="AC33" s="411" t="s">
        <v>977</v>
      </c>
      <c r="AD33" s="421" t="s">
        <v>977</v>
      </c>
      <c r="AE33" s="471"/>
      <c r="AF33" s="196"/>
      <c r="AG33" s="197"/>
      <c r="AH33" s="415"/>
      <c r="AI33" s="532"/>
    </row>
    <row r="34" spans="2:35">
      <c r="B34" s="366" t="s">
        <v>907</v>
      </c>
      <c r="C34" s="371">
        <f>Photometry!T18</f>
        <v>660</v>
      </c>
      <c r="D34" s="237" t="s">
        <v>847</v>
      </c>
      <c r="E34" s="360" t="s">
        <v>951</v>
      </c>
      <c r="F34" s="314"/>
      <c r="G34" s="314"/>
      <c r="R34" s="372"/>
      <c r="V34" s="531"/>
      <c r="W34" s="512">
        <f t="shared" si="0"/>
        <v>5.04</v>
      </c>
      <c r="X34" s="513">
        <v>27</v>
      </c>
      <c r="Y34" s="516">
        <v>6.4802159463051446E-4</v>
      </c>
      <c r="Z34" s="728" t="s">
        <v>161</v>
      </c>
      <c r="AA34" s="362"/>
      <c r="AB34" s="521">
        <v>3.2572486600819496E-2</v>
      </c>
      <c r="AC34" s="411" t="s">
        <v>977</v>
      </c>
      <c r="AD34" s="421" t="s">
        <v>977</v>
      </c>
      <c r="AE34" s="471"/>
      <c r="AF34" s="536">
        <f>AF30/AF32</f>
        <v>6.6666666666666662E-3</v>
      </c>
      <c r="AG34" s="367" t="s">
        <v>744</v>
      </c>
      <c r="AH34" s="415" t="s">
        <v>974</v>
      </c>
      <c r="AI34" s="532"/>
    </row>
    <row r="35" spans="2:35">
      <c r="B35" s="366" t="s">
        <v>909</v>
      </c>
      <c r="C35" s="371">
        <f>Photometry!T19</f>
        <v>2</v>
      </c>
      <c r="D35" s="237" t="s">
        <v>895</v>
      </c>
      <c r="E35" s="360"/>
      <c r="R35" s="372"/>
      <c r="V35" s="531"/>
      <c r="W35" s="512">
        <f t="shared" si="0"/>
        <v>5.04</v>
      </c>
      <c r="X35" s="513">
        <v>14</v>
      </c>
      <c r="Y35" s="516">
        <v>7.829442218192658E-4</v>
      </c>
      <c r="Z35" s="728"/>
      <c r="AA35" s="362"/>
      <c r="AB35" s="521">
        <v>1.9648225237742106E-2</v>
      </c>
      <c r="AC35" s="411" t="s">
        <v>977</v>
      </c>
      <c r="AD35" s="421" t="s">
        <v>977</v>
      </c>
      <c r="AE35" s="471"/>
      <c r="AF35" s="537">
        <f>AF31/AF32</f>
        <v>2.2222222222222222E-3</v>
      </c>
      <c r="AG35" s="498" t="s">
        <v>744</v>
      </c>
      <c r="AH35" s="417" t="s">
        <v>975</v>
      </c>
      <c r="AI35" s="532"/>
    </row>
    <row r="36" spans="2:35">
      <c r="B36" s="366" t="s">
        <v>910</v>
      </c>
      <c r="C36" s="371">
        <f>Photometry!T20</f>
        <v>2</v>
      </c>
      <c r="D36" s="237" t="s">
        <v>896</v>
      </c>
      <c r="E36" s="360"/>
      <c r="J36" s="314"/>
      <c r="R36" s="372"/>
      <c r="V36" s="531"/>
      <c r="W36" s="512">
        <f t="shared" si="0"/>
        <v>3.73</v>
      </c>
      <c r="X36" s="513">
        <v>2</v>
      </c>
      <c r="Y36" s="516">
        <v>8.2579597207176102E-4</v>
      </c>
      <c r="Z36" s="728"/>
      <c r="AA36" s="362"/>
      <c r="AB36" s="521">
        <v>2.8735219232744511E-2</v>
      </c>
      <c r="AC36" s="411" t="s">
        <v>977</v>
      </c>
      <c r="AD36" s="421" t="s">
        <v>977</v>
      </c>
      <c r="AE36" s="471"/>
      <c r="AF36" s="427"/>
      <c r="AG36" s="427"/>
      <c r="AH36" s="442"/>
      <c r="AI36" s="532"/>
    </row>
    <row r="37" spans="2:35">
      <c r="B37" s="373" t="s">
        <v>911</v>
      </c>
      <c r="C37" s="374">
        <f>Photometry!T21</f>
        <v>2</v>
      </c>
      <c r="D37" s="375" t="s">
        <v>900</v>
      </c>
      <c r="E37" s="370"/>
      <c r="J37" s="314"/>
      <c r="R37" s="372"/>
      <c r="V37" s="531"/>
      <c r="W37" s="512">
        <f t="shared" si="0"/>
        <v>4.0999999999999996</v>
      </c>
      <c r="X37" s="513">
        <v>8</v>
      </c>
      <c r="Y37" s="516">
        <v>7.936181624553743E-4</v>
      </c>
      <c r="Z37" s="728"/>
      <c r="AA37" s="362"/>
      <c r="AB37" s="521">
        <v>2.1667617907772611E-2</v>
      </c>
      <c r="AC37" s="411" t="s">
        <v>977</v>
      </c>
      <c r="AD37" s="421" t="s">
        <v>977</v>
      </c>
      <c r="AE37" s="471"/>
      <c r="AF37" s="428" t="s">
        <v>982</v>
      </c>
      <c r="AG37" s="427" t="s">
        <v>984</v>
      </c>
      <c r="AH37" s="442"/>
      <c r="AI37" s="532"/>
    </row>
    <row r="38" spans="2:35">
      <c r="B38" s="340"/>
      <c r="C38" s="344"/>
      <c r="D38" s="341"/>
      <c r="E38" s="342"/>
      <c r="V38" s="531"/>
      <c r="W38" s="512">
        <f t="shared" si="0"/>
        <v>5.67</v>
      </c>
      <c r="X38" s="513">
        <v>23</v>
      </c>
      <c r="Y38" s="516">
        <v>3.2279618617819366E-4</v>
      </c>
      <c r="Z38" s="728"/>
      <c r="AA38" s="362"/>
      <c r="AB38" s="521">
        <v>1.1083974075750945E-2</v>
      </c>
      <c r="AC38" s="411" t="s">
        <v>977</v>
      </c>
      <c r="AD38" s="421" t="s">
        <v>977</v>
      </c>
      <c r="AE38" s="471"/>
      <c r="AF38" s="429" t="s">
        <v>983</v>
      </c>
      <c r="AG38" s="427" t="s">
        <v>985</v>
      </c>
      <c r="AH38" s="442"/>
      <c r="AI38" s="532"/>
    </row>
    <row r="39" spans="2:35">
      <c r="B39" s="340"/>
      <c r="C39" s="344"/>
      <c r="D39" s="341"/>
      <c r="E39" s="342"/>
      <c r="V39" s="531"/>
      <c r="W39" s="512">
        <f t="shared" si="0"/>
        <v>5.7229999999999999</v>
      </c>
      <c r="X39" s="513">
        <v>29</v>
      </c>
      <c r="Y39" s="517"/>
      <c r="Z39" s="728"/>
      <c r="AA39" s="362"/>
      <c r="AB39" s="521">
        <v>1.9410391323334025E-2</v>
      </c>
      <c r="AC39" s="411" t="s">
        <v>977</v>
      </c>
      <c r="AD39" s="421" t="s">
        <v>977</v>
      </c>
      <c r="AE39" s="471"/>
      <c r="AF39" s="471"/>
      <c r="AG39" s="471"/>
      <c r="AH39" s="471"/>
      <c r="AI39" s="532"/>
    </row>
    <row r="40" spans="2:35">
      <c r="B40" s="381" t="s">
        <v>952</v>
      </c>
      <c r="C40" s="381"/>
      <c r="D40" s="382"/>
      <c r="E40" s="342"/>
      <c r="V40" s="531"/>
      <c r="W40" s="512">
        <f t="shared" si="0"/>
        <v>5.25</v>
      </c>
      <c r="X40" s="513">
        <v>33</v>
      </c>
      <c r="Y40" s="517"/>
      <c r="Z40" s="728"/>
      <c r="AA40" s="362"/>
      <c r="AB40" s="521">
        <v>1.0344809785640643E-2</v>
      </c>
      <c r="AC40" s="411" t="s">
        <v>977</v>
      </c>
      <c r="AD40" s="421" t="s">
        <v>977</v>
      </c>
      <c r="AE40" s="471"/>
      <c r="AF40" s="471"/>
      <c r="AG40" s="471"/>
      <c r="AH40" s="471"/>
      <c r="AI40" s="532"/>
    </row>
    <row r="41" spans="2:35">
      <c r="B41" s="383">
        <f ca="1">C5/N_spectra</f>
        <v>1.9963462553541679E-2</v>
      </c>
      <c r="C41" s="340" t="s">
        <v>941</v>
      </c>
      <c r="D41" s="381"/>
      <c r="E41" s="342"/>
      <c r="V41" s="531"/>
      <c r="W41" s="514">
        <f t="shared" si="0"/>
        <v>5.52</v>
      </c>
      <c r="X41" s="515">
        <v>36</v>
      </c>
      <c r="Y41" s="518"/>
      <c r="Z41" s="729"/>
      <c r="AA41" s="519"/>
      <c r="AB41" s="522">
        <v>5.9485685287316301E-3</v>
      </c>
      <c r="AC41" s="526" t="s">
        <v>977</v>
      </c>
      <c r="AD41" s="527" t="s">
        <v>161</v>
      </c>
      <c r="AE41" s="471"/>
      <c r="AF41" s="471"/>
      <c r="AG41" s="471"/>
      <c r="AH41" s="471"/>
      <c r="AI41" s="532"/>
    </row>
    <row r="42" spans="2:35" ht="16.5" thickBot="1">
      <c r="B42" s="383">
        <f ca="1">C6/N_spectra</f>
        <v>9.2943869100968121E-2</v>
      </c>
      <c r="C42" s="340" t="s">
        <v>942</v>
      </c>
      <c r="D42" s="381"/>
      <c r="E42" s="342"/>
      <c r="V42" s="533"/>
      <c r="W42" s="534"/>
      <c r="X42" s="534"/>
      <c r="Y42" s="534"/>
      <c r="Z42" s="534"/>
      <c r="AA42" s="534"/>
      <c r="AB42" s="534"/>
      <c r="AC42" s="534"/>
      <c r="AD42" s="534"/>
      <c r="AE42" s="534"/>
      <c r="AF42" s="534"/>
      <c r="AG42" s="534"/>
      <c r="AH42" s="534"/>
      <c r="AI42" s="535"/>
    </row>
    <row r="43" spans="2:35">
      <c r="B43" s="340"/>
      <c r="C43" s="344"/>
      <c r="D43" s="341"/>
      <c r="E43" s="342"/>
    </row>
    <row r="44" spans="2:35">
      <c r="B44" s="340"/>
      <c r="C44" s="344"/>
      <c r="D44" s="341"/>
      <c r="E44" s="342"/>
    </row>
    <row r="45" spans="2:35">
      <c r="B45" s="340"/>
      <c r="C45" s="344"/>
      <c r="D45" s="341"/>
      <c r="E45" s="342"/>
    </row>
  </sheetData>
  <mergeCells count="11">
    <mergeCell ref="Z34:Z41"/>
    <mergeCell ref="Y8:AA8"/>
    <mergeCell ref="Z9:AA9"/>
    <mergeCell ref="AB8:AD8"/>
    <mergeCell ref="W8:X9"/>
    <mergeCell ref="W28:X29"/>
    <mergeCell ref="Y28:AA28"/>
    <mergeCell ref="Z29:AA29"/>
    <mergeCell ref="AC9:AD9"/>
    <mergeCell ref="AB28:AD28"/>
    <mergeCell ref="AC29:AD29"/>
  </mergeCells>
  <pageMargins left="0.75" right="0.75" top="1" bottom="1" header="0.5" footer="0.5"/>
  <pageSetup orientation="portrait" horizontalDpi="4294967292" vertic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Y71"/>
  <sheetViews>
    <sheetView zoomScale="70" zoomScaleNormal="70" workbookViewId="0">
      <selection activeCell="V45" sqref="V45"/>
    </sheetView>
  </sheetViews>
  <sheetFormatPr defaultColWidth="8.85546875" defaultRowHeight="15"/>
  <cols>
    <col min="1" max="1" width="2.7109375" style="547" customWidth="1"/>
    <col min="2" max="2" width="9.28515625" style="547" bestFit="1" customWidth="1"/>
    <col min="3" max="3" width="16.140625" style="547" customWidth="1"/>
    <col min="4" max="5" width="9.28515625" style="547" customWidth="1"/>
    <col min="6" max="6" width="8.85546875" style="547" customWidth="1"/>
    <col min="7" max="7" width="9.7109375" style="547" customWidth="1"/>
    <col min="8" max="12" width="9.28515625" style="547" customWidth="1"/>
    <col min="13" max="13" width="9.42578125" style="547" customWidth="1"/>
    <col min="14" max="14" width="12.42578125" style="547" customWidth="1"/>
    <col min="15" max="16" width="13.140625" style="547" customWidth="1"/>
    <col min="17" max="17" width="16.42578125" style="547" customWidth="1"/>
    <col min="18" max="18" width="15.28515625" style="547" customWidth="1"/>
    <col min="19" max="20" width="18.28515625" style="547" customWidth="1"/>
    <col min="21" max="21" width="9.28515625" style="547" bestFit="1" customWidth="1"/>
    <col min="22" max="22" width="12.85546875" style="547" customWidth="1"/>
    <col min="23" max="23" width="8.85546875" style="547"/>
    <col min="24" max="24" width="27.7109375" style="548" customWidth="1"/>
    <col min="25" max="25" width="10.85546875" style="547" customWidth="1"/>
    <col min="26" max="26" width="10.85546875" style="566" customWidth="1"/>
    <col min="27" max="27" width="8.85546875" style="547"/>
    <col min="28" max="28" width="2.85546875" style="587" customWidth="1"/>
    <col min="29" max="31" width="8.85546875" style="547"/>
    <col min="32" max="36" width="11.28515625" style="547" customWidth="1"/>
    <col min="37" max="40" width="8.85546875" style="547"/>
    <col min="41" max="41" width="2.85546875" style="587" customWidth="1"/>
    <col min="42" max="42" width="8.85546875" style="547"/>
    <col min="43" max="43" width="14" style="566" customWidth="1"/>
    <col min="44" max="45" width="10.7109375" style="566" customWidth="1"/>
    <col min="46" max="46" width="8.7109375" style="566" bestFit="1" customWidth="1"/>
    <col min="47" max="47" width="14.140625" style="566" bestFit="1" customWidth="1"/>
    <col min="48" max="48" width="13.42578125" style="576" customWidth="1"/>
    <col min="49" max="49" width="14" style="566" customWidth="1"/>
    <col min="50" max="51" width="10.7109375" style="566" customWidth="1"/>
    <col min="52" max="16384" width="8.85546875" style="547"/>
  </cols>
  <sheetData>
    <row r="1" spans="1:51" s="573" customFormat="1" ht="18.75">
      <c r="A1" s="572" t="s">
        <v>1204</v>
      </c>
      <c r="AV1" s="574"/>
    </row>
    <row r="2" spans="1:51" s="492" customFormat="1" ht="15.75">
      <c r="B2" s="492">
        <v>1</v>
      </c>
      <c r="C2" s="492">
        <v>2</v>
      </c>
      <c r="D2" s="492">
        <v>3</v>
      </c>
      <c r="E2" s="492">
        <v>4</v>
      </c>
      <c r="F2" s="492">
        <v>5</v>
      </c>
      <c r="G2" s="492">
        <v>6</v>
      </c>
      <c r="H2" s="492">
        <v>7</v>
      </c>
      <c r="I2" s="492">
        <v>8</v>
      </c>
      <c r="J2" s="492">
        <v>9</v>
      </c>
      <c r="K2" s="492">
        <v>10</v>
      </c>
      <c r="L2" s="492">
        <v>11</v>
      </c>
      <c r="M2" s="492">
        <v>12</v>
      </c>
      <c r="N2" s="492">
        <v>13</v>
      </c>
      <c r="O2" s="492">
        <v>14</v>
      </c>
      <c r="P2" s="492">
        <v>15</v>
      </c>
      <c r="Q2" s="492">
        <v>16</v>
      </c>
      <c r="R2" s="492">
        <v>17</v>
      </c>
      <c r="S2" s="492">
        <v>18</v>
      </c>
      <c r="T2" s="492">
        <v>19</v>
      </c>
      <c r="U2" s="492">
        <v>20</v>
      </c>
      <c r="V2" s="492">
        <v>21</v>
      </c>
      <c r="W2" s="492">
        <v>22</v>
      </c>
      <c r="X2" s="492">
        <v>23</v>
      </c>
      <c r="Y2" s="492">
        <v>24</v>
      </c>
      <c r="Z2" s="492">
        <v>25</v>
      </c>
      <c r="AB2" s="586"/>
      <c r="AC2" s="552"/>
      <c r="AD2" s="552"/>
      <c r="AE2" s="552"/>
      <c r="AF2" s="552"/>
      <c r="AG2" s="552"/>
      <c r="AH2" s="552"/>
      <c r="AI2" s="552"/>
      <c r="AJ2" s="552"/>
      <c r="AK2" s="552"/>
      <c r="AL2" s="552"/>
      <c r="AM2" s="552"/>
      <c r="AN2" s="552"/>
      <c r="AO2" s="586"/>
      <c r="AQ2" s="570"/>
      <c r="AR2" s="571"/>
      <c r="AS2" s="571"/>
      <c r="AT2" s="571"/>
      <c r="AU2" s="571"/>
      <c r="AV2" s="575"/>
      <c r="AW2" s="570"/>
      <c r="AX2" s="571"/>
      <c r="AY2" s="571"/>
    </row>
    <row r="3" spans="1:51" ht="15.75">
      <c r="E3" s="547" t="s">
        <v>33</v>
      </c>
      <c r="G3" s="547" t="s">
        <v>1153</v>
      </c>
      <c r="H3" s="547" t="s">
        <v>1154</v>
      </c>
      <c r="I3" s="547" t="s">
        <v>1155</v>
      </c>
      <c r="K3" s="547" t="s">
        <v>21</v>
      </c>
      <c r="L3" s="547" t="s">
        <v>1156</v>
      </c>
      <c r="M3" s="547" t="s">
        <v>23</v>
      </c>
      <c r="N3" s="547" t="s">
        <v>1157</v>
      </c>
      <c r="O3" s="547" t="s">
        <v>1158</v>
      </c>
      <c r="Q3" s="547" t="s">
        <v>1159</v>
      </c>
      <c r="R3" s="547" t="s">
        <v>1159</v>
      </c>
      <c r="S3" s="547" t="s">
        <v>1151</v>
      </c>
      <c r="T3" s="547" t="s">
        <v>1151</v>
      </c>
      <c r="Y3" s="547" t="s">
        <v>1175</v>
      </c>
      <c r="Z3" s="566" t="s">
        <v>1251</v>
      </c>
      <c r="AA3" s="566"/>
      <c r="AD3" s="585" t="s">
        <v>1206</v>
      </c>
      <c r="AF3" s="314"/>
      <c r="AG3" s="37"/>
      <c r="AH3" s="314" t="s">
        <v>1184</v>
      </c>
      <c r="AJ3" s="37"/>
      <c r="AK3" s="37"/>
      <c r="AL3" s="37"/>
      <c r="AM3" s="37"/>
      <c r="AN3" s="37"/>
      <c r="AQ3" s="601" t="s">
        <v>1207</v>
      </c>
      <c r="AR3" s="279"/>
      <c r="AS3" s="279"/>
      <c r="AT3" s="279"/>
      <c r="AU3" s="279"/>
      <c r="AV3" s="279"/>
      <c r="AW3" s="601" t="s">
        <v>1207</v>
      </c>
      <c r="AX3" s="279"/>
      <c r="AY3" s="279"/>
    </row>
    <row r="4" spans="1:51" s="552" customFormat="1" ht="15.75">
      <c r="B4" s="552" t="s">
        <v>1167</v>
      </c>
      <c r="C4" s="552" t="s">
        <v>209</v>
      </c>
      <c r="D4" s="552" t="s">
        <v>46</v>
      </c>
      <c r="E4" s="552" t="s">
        <v>1147</v>
      </c>
      <c r="F4" s="552" t="s">
        <v>1168</v>
      </c>
      <c r="G4" s="552" t="s">
        <v>1144</v>
      </c>
      <c r="H4" s="552" t="s">
        <v>1145</v>
      </c>
      <c r="I4" s="552" t="s">
        <v>718</v>
      </c>
      <c r="J4" s="552" t="s">
        <v>1165</v>
      </c>
      <c r="K4" s="552" t="s">
        <v>1172</v>
      </c>
      <c r="L4" s="552" t="s">
        <v>1146</v>
      </c>
      <c r="M4" s="552" t="s">
        <v>1148</v>
      </c>
      <c r="N4" s="552" t="s">
        <v>880</v>
      </c>
      <c r="O4" s="552" t="s">
        <v>1149</v>
      </c>
      <c r="P4" s="552" t="s">
        <v>748</v>
      </c>
      <c r="Q4" s="552" t="s">
        <v>1150</v>
      </c>
      <c r="R4" s="552" t="s">
        <v>1151</v>
      </c>
      <c r="S4" s="552" t="s">
        <v>1149</v>
      </c>
      <c r="T4" s="552" t="s">
        <v>748</v>
      </c>
      <c r="U4" s="552" t="s">
        <v>1170</v>
      </c>
      <c r="V4" s="552" t="s">
        <v>1171</v>
      </c>
      <c r="W4" s="552" t="s">
        <v>1169</v>
      </c>
      <c r="X4" s="553" t="s">
        <v>1152</v>
      </c>
      <c r="Y4" s="552" t="s">
        <v>1252</v>
      </c>
      <c r="Z4" s="552" t="s">
        <v>1253</v>
      </c>
      <c r="AA4" s="552" t="s">
        <v>1254</v>
      </c>
      <c r="AB4" s="588"/>
      <c r="AC4" s="547"/>
      <c r="AD4" s="343" t="s">
        <v>1193</v>
      </c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588"/>
      <c r="AQ4" s="601" t="s">
        <v>1208</v>
      </c>
      <c r="AR4" s="279"/>
      <c r="AS4" s="279"/>
      <c r="AT4" s="279"/>
      <c r="AU4" s="279"/>
      <c r="AV4" s="279"/>
      <c r="AW4" s="601" t="s">
        <v>1209</v>
      </c>
      <c r="AX4" s="279"/>
      <c r="AY4" s="279"/>
    </row>
    <row r="5" spans="1:51" ht="15.75">
      <c r="B5" s="547">
        <v>1</v>
      </c>
      <c r="C5" s="547" t="s">
        <v>1058</v>
      </c>
      <c r="D5" s="547">
        <v>1.1499999999999999</v>
      </c>
      <c r="E5" s="550">
        <v>10.3584</v>
      </c>
      <c r="F5" s="547" t="s">
        <v>260</v>
      </c>
      <c r="G5" s="549">
        <v>2.7582200000000001</v>
      </c>
      <c r="H5" s="547">
        <v>1.75739</v>
      </c>
      <c r="I5" s="547">
        <v>589.64000999999996</v>
      </c>
      <c r="J5" s="549">
        <v>0.02</v>
      </c>
      <c r="K5" s="550">
        <v>354.58</v>
      </c>
      <c r="L5" s="547">
        <v>2447739.02</v>
      </c>
      <c r="M5" s="551">
        <f t="shared" ref="M5:M38" si="0">H5/E5</f>
        <v>0.16965844145814027</v>
      </c>
      <c r="N5" s="547">
        <v>1.2621221356472152</v>
      </c>
      <c r="O5" s="547">
        <v>4.666638428336564E-8</v>
      </c>
      <c r="P5" s="547">
        <v>3.6974539123691984E-8</v>
      </c>
      <c r="Q5" s="547">
        <v>0.21</v>
      </c>
      <c r="R5" s="547">
        <v>0.1</v>
      </c>
      <c r="S5" s="547">
        <v>9.3332768566731287E-9</v>
      </c>
      <c r="T5" s="547">
        <v>7.3949078247383977E-9</v>
      </c>
      <c r="U5" s="547">
        <v>24</v>
      </c>
      <c r="V5" s="547" t="s">
        <v>259</v>
      </c>
      <c r="W5" s="547" t="s">
        <v>87</v>
      </c>
      <c r="X5" s="548" t="s">
        <v>1160</v>
      </c>
      <c r="Y5" s="550">
        <v>13.029</v>
      </c>
      <c r="Z5" s="626">
        <v>1.18</v>
      </c>
      <c r="AA5" s="568">
        <f t="shared" ref="AA5:AA38" si="1">(Y5*R_Earth)/(Z5*R_jupiter)</f>
        <v>1.0062158812572595</v>
      </c>
      <c r="AB5" s="589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589"/>
      <c r="AP5" s="37"/>
      <c r="AQ5" s="3" t="s">
        <v>1210</v>
      </c>
      <c r="AR5" s="3" t="s">
        <v>1211</v>
      </c>
      <c r="AS5" s="3" t="s">
        <v>1212</v>
      </c>
      <c r="AT5" s="3" t="s">
        <v>1213</v>
      </c>
      <c r="AU5" s="3" t="s">
        <v>1214</v>
      </c>
      <c r="AV5" s="279"/>
      <c r="AW5" s="3" t="s">
        <v>1210</v>
      </c>
      <c r="AX5" s="3" t="s">
        <v>1211</v>
      </c>
      <c r="AY5" s="3" t="s">
        <v>1212</v>
      </c>
    </row>
    <row r="6" spans="1:51" ht="15.75">
      <c r="B6" s="547">
        <v>2</v>
      </c>
      <c r="C6" s="547" t="s">
        <v>1057</v>
      </c>
      <c r="D6" s="547">
        <v>3.21</v>
      </c>
      <c r="E6" s="550">
        <v>14.102399999999999</v>
      </c>
      <c r="F6" s="547" t="s">
        <v>265</v>
      </c>
      <c r="G6" s="549">
        <v>1.51728</v>
      </c>
      <c r="H6" s="547">
        <v>1.9793000000000001</v>
      </c>
      <c r="I6" s="547">
        <v>905.57399999999996</v>
      </c>
      <c r="J6" s="549">
        <v>0.12</v>
      </c>
      <c r="K6" s="550">
        <v>49.6</v>
      </c>
      <c r="L6" s="547">
        <v>2453121.9249999998</v>
      </c>
      <c r="M6" s="551">
        <f t="shared" si="0"/>
        <v>0.14035199682323576</v>
      </c>
      <c r="N6" s="547">
        <v>0.18927854273819977</v>
      </c>
      <c r="O6" s="547">
        <v>5.5171806622212234E-9</v>
      </c>
      <c r="P6" s="547">
        <v>2.9148473896760186E-8</v>
      </c>
      <c r="Q6" s="547">
        <v>0.12</v>
      </c>
      <c r="R6" s="547">
        <v>0.05</v>
      </c>
      <c r="S6" s="547">
        <v>5.5171806622212234E-10</v>
      </c>
      <c r="T6" s="547">
        <v>2.9148473896760185E-9</v>
      </c>
      <c r="U6" s="547">
        <v>28</v>
      </c>
      <c r="V6" s="547" t="s">
        <v>264</v>
      </c>
      <c r="W6" s="547" t="s">
        <v>87</v>
      </c>
      <c r="Y6" s="550">
        <v>12.933999999999999</v>
      </c>
      <c r="Z6" s="626">
        <v>1.22</v>
      </c>
      <c r="AA6" s="568">
        <f t="shared" si="1"/>
        <v>0.96612899632811833</v>
      </c>
      <c r="AB6" s="589"/>
      <c r="AD6" s="556" t="s">
        <v>1192</v>
      </c>
      <c r="AE6" s="314" t="s">
        <v>1191</v>
      </c>
      <c r="AF6" s="37"/>
      <c r="AG6" s="37"/>
      <c r="AH6" s="37"/>
      <c r="AI6" s="37"/>
      <c r="AJ6" s="37"/>
      <c r="AK6" s="37"/>
      <c r="AL6" s="37"/>
      <c r="AM6" s="37"/>
      <c r="AN6" s="37"/>
      <c r="AO6" s="589"/>
      <c r="AP6" s="37"/>
      <c r="AQ6" s="279">
        <v>0.5</v>
      </c>
      <c r="AR6" s="270">
        <f>((1*$AU$69^4*$AU$71^2)/(AQ6*$AU$70)^2*0.25*(1-0.3))^0.25</f>
        <v>360.36110391906709</v>
      </c>
      <c r="AS6" s="270">
        <f>(AR6^4+100^4)^0.25</f>
        <v>360.89414759294107</v>
      </c>
      <c r="AT6" s="270">
        <f>-0.0008-0.0266*AQ6+0.528*AQ6^2-0.2811*AQ6^3+0.05824*AQ6^4-0.00534*AQ6^5+0.00018*AQ6^6</f>
        <v>8.6238437500000015E-2</v>
      </c>
      <c r="AU6" s="270">
        <f>(1.01-0.0072*65-0.0000561*65^2+0.000000587*65^3-0.00000000074*65^4-0.00000000000286*65^5)*AT6</f>
        <v>3.8777499883262956E-2</v>
      </c>
      <c r="AV6" s="279"/>
      <c r="AW6" s="279">
        <v>0.5</v>
      </c>
      <c r="AX6" s="270">
        <f>((1*$AU$69^4*$AU$71^2)/(AW6*$AU$70)^2*0.25*(1-0.3))^0.25</f>
        <v>360.36110391906709</v>
      </c>
      <c r="AY6" s="270">
        <f>(AX6^4+50^4)^0.25</f>
        <v>360.39448850158465</v>
      </c>
    </row>
    <row r="7" spans="1:51" ht="15.75">
      <c r="B7" s="547">
        <v>3</v>
      </c>
      <c r="C7" s="547" t="s">
        <v>1056</v>
      </c>
      <c r="D7" s="547">
        <v>5.37</v>
      </c>
      <c r="E7" s="550">
        <v>12.777900000000001</v>
      </c>
      <c r="F7" s="547" t="s">
        <v>291</v>
      </c>
      <c r="G7" s="549">
        <v>1.1796500000000001</v>
      </c>
      <c r="H7" s="547">
        <v>1.30958</v>
      </c>
      <c r="I7" s="547">
        <v>528.40002000000004</v>
      </c>
      <c r="J7" s="549">
        <v>0.26</v>
      </c>
      <c r="K7" s="550">
        <v>282</v>
      </c>
      <c r="L7" s="547">
        <v>2451123</v>
      </c>
      <c r="M7" s="551">
        <f t="shared" si="0"/>
        <v>0.10248788924627676</v>
      </c>
      <c r="N7" s="547">
        <v>2.5888171896981147E-2</v>
      </c>
      <c r="O7" s="547">
        <v>1.7237583657106694E-9</v>
      </c>
      <c r="P7" s="547">
        <v>6.6584785228179014E-8</v>
      </c>
      <c r="Q7" s="547">
        <v>0.31</v>
      </c>
      <c r="R7" s="547">
        <v>0.14000000000000001</v>
      </c>
      <c r="S7" s="547">
        <v>4.8265234239898742E-10</v>
      </c>
      <c r="T7" s="547">
        <v>1.8643739863890125E-8</v>
      </c>
      <c r="U7" s="547">
        <v>43</v>
      </c>
      <c r="V7" s="547" t="s">
        <v>290</v>
      </c>
      <c r="W7" s="547" t="s">
        <v>86</v>
      </c>
      <c r="Y7" s="550">
        <v>12.872999999999999</v>
      </c>
      <c r="Z7" s="626">
        <v>1.91</v>
      </c>
      <c r="AA7" s="568">
        <f t="shared" si="1"/>
        <v>0.61419813418721381</v>
      </c>
      <c r="AB7" s="589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589"/>
      <c r="AP7" s="37"/>
      <c r="AQ7" s="279">
        <v>0.6</v>
      </c>
      <c r="AR7" s="270">
        <f t="shared" ref="AR7:AR66" si="2">((1*$AU$69^4*$AU$71^2)/(AQ7*$AU$70)^2*0.25*(1-0.3))^0.25</f>
        <v>328.96317577322725</v>
      </c>
      <c r="AS7" s="270">
        <f t="shared" ref="AS7:AS66" si="3">(AR7^4+100^4)^0.25</f>
        <v>329.66319851896992</v>
      </c>
      <c r="AT7" s="270">
        <f t="shared" ref="AT7:AT66" si="4">-0.0008-0.0266*AQ7+0.528*AQ7^2-0.2811*AQ7^3+0.05824*AQ7^4-0.00534*AQ7^5+0.00018*AQ7^6</f>
        <v>0.11974346367999998</v>
      </c>
      <c r="AU7" s="270">
        <f t="shared" ref="AU7:AU66" si="5">(1.01-0.0072*65-0.0000561*65^2+0.000000587*65^3-0.00000000074*65^4-0.00000000000286*65^5)*AT7</f>
        <v>5.3843185051592579E-2</v>
      </c>
      <c r="AV7" s="279"/>
      <c r="AW7" s="279">
        <v>0.6</v>
      </c>
      <c r="AX7" s="270">
        <f t="shared" ref="AX7:AX66" si="6">((1*$AU$69^4*$AU$71^2)/(AW7*$AU$70)^2*0.25*(1-0.3))^0.25</f>
        <v>328.96317577322725</v>
      </c>
      <c r="AY7" s="270">
        <f t="shared" ref="AY7:AY66" si="7">(AX7^4+50^4)^0.25</f>
        <v>329.00705826399559</v>
      </c>
    </row>
    <row r="8" spans="1:51" ht="15.75">
      <c r="B8" s="547">
        <v>4</v>
      </c>
      <c r="C8" s="547" t="s">
        <v>1055</v>
      </c>
      <c r="D8" s="547">
        <v>5.73</v>
      </c>
      <c r="E8" s="550">
        <v>8.9110700000000005</v>
      </c>
      <c r="F8" s="547" t="s">
        <v>267</v>
      </c>
      <c r="G8" s="549">
        <v>7.3607300000000001E-2</v>
      </c>
      <c r="H8" s="547">
        <v>1.1835800000000001</v>
      </c>
      <c r="I8" s="547">
        <v>525.79999999999995</v>
      </c>
      <c r="J8" s="549">
        <v>0.32</v>
      </c>
      <c r="K8" s="550">
        <v>110</v>
      </c>
      <c r="L8" s="547">
        <v>2455311.915</v>
      </c>
      <c r="M8" s="551">
        <f t="shared" si="0"/>
        <v>0.13282131102101094</v>
      </c>
      <c r="N8" s="547">
        <v>1.858238199910477E-2</v>
      </c>
      <c r="O8" s="547">
        <v>1.5147648502596594E-9</v>
      </c>
      <c r="P8" s="547">
        <v>8.1516182927066892E-8</v>
      </c>
      <c r="Q8" s="547">
        <v>0.33</v>
      </c>
      <c r="R8" s="547">
        <v>0.14000000000000001</v>
      </c>
      <c r="S8" s="547">
        <v>4.2413415807270467E-10</v>
      </c>
      <c r="T8" s="547">
        <v>2.2824531219578733E-8</v>
      </c>
      <c r="U8" s="547">
        <v>29</v>
      </c>
      <c r="V8" s="547" t="s">
        <v>266</v>
      </c>
      <c r="W8" s="547" t="s">
        <v>87</v>
      </c>
      <c r="X8" s="548" t="s">
        <v>1174</v>
      </c>
      <c r="Y8" s="550">
        <v>9.673</v>
      </c>
      <c r="Z8" s="626">
        <v>0.49</v>
      </c>
      <c r="AA8" s="568">
        <f t="shared" si="1"/>
        <v>1.7989835764947795</v>
      </c>
      <c r="AB8" s="589"/>
      <c r="AD8" s="555" t="s">
        <v>1189</v>
      </c>
      <c r="AE8" s="37">
        <v>0.45</v>
      </c>
      <c r="AF8" s="314" t="s">
        <v>1188</v>
      </c>
      <c r="AG8" s="37"/>
      <c r="AH8" s="37"/>
      <c r="AI8" s="37"/>
      <c r="AJ8" s="37"/>
      <c r="AK8" s="37"/>
      <c r="AL8" s="37"/>
      <c r="AM8" s="37"/>
      <c r="AN8" s="37"/>
      <c r="AO8" s="589"/>
      <c r="AP8" s="37"/>
      <c r="AQ8" s="279">
        <v>0.7</v>
      </c>
      <c r="AR8" s="270">
        <f t="shared" si="2"/>
        <v>304.56072021586454</v>
      </c>
      <c r="AS8" s="270">
        <f t="shared" si="3"/>
        <v>305.44183831014203</v>
      </c>
      <c r="AT8" s="270">
        <f t="shared" si="4"/>
        <v>0.15598980702000001</v>
      </c>
      <c r="AU8" s="270">
        <f t="shared" si="5"/>
        <v>7.0141515765615073E-2</v>
      </c>
      <c r="AV8" s="279"/>
      <c r="AW8" s="279">
        <v>0.7</v>
      </c>
      <c r="AX8" s="270">
        <f t="shared" si="6"/>
        <v>304.56072021586454</v>
      </c>
      <c r="AY8" s="270">
        <f t="shared" si="7"/>
        <v>304.61601448008071</v>
      </c>
    </row>
    <row r="9" spans="1:51" ht="15.75">
      <c r="B9" s="547">
        <v>5</v>
      </c>
      <c r="C9" s="547" t="s">
        <v>1054</v>
      </c>
      <c r="D9" s="547">
        <v>4.0999999999999996</v>
      </c>
      <c r="E9" s="550">
        <v>13.4916</v>
      </c>
      <c r="F9" s="547" t="s">
        <v>234</v>
      </c>
      <c r="G9" s="549">
        <v>4.1158200000000003</v>
      </c>
      <c r="H9" s="547">
        <v>2.5245199999999999</v>
      </c>
      <c r="I9" s="547">
        <v>1278.1217999999999</v>
      </c>
      <c r="J9" s="549">
        <v>0.26739499999999999</v>
      </c>
      <c r="K9" s="550">
        <v>269.685</v>
      </c>
      <c r="L9" s="547">
        <v>2453937.7280000001</v>
      </c>
      <c r="M9" s="551">
        <f t="shared" si="0"/>
        <v>0.18711791040351033</v>
      </c>
      <c r="N9" s="547">
        <v>8.3387582560746923E-2</v>
      </c>
      <c r="O9" s="547">
        <v>1.4941108630879035E-9</v>
      </c>
      <c r="P9" s="547">
        <v>1.7917666122524422E-8</v>
      </c>
      <c r="Q9" s="547">
        <v>0.22</v>
      </c>
      <c r="R9" s="547">
        <v>0.11</v>
      </c>
      <c r="S9" s="547">
        <v>3.2870438987933878E-10</v>
      </c>
      <c r="T9" s="547">
        <v>3.9418865469553732E-9</v>
      </c>
      <c r="U9" s="547">
        <v>21</v>
      </c>
      <c r="V9" s="547" t="s">
        <v>233</v>
      </c>
      <c r="W9" s="547" t="s">
        <v>84</v>
      </c>
      <c r="X9" s="548" t="s">
        <v>1161</v>
      </c>
      <c r="Y9" s="550">
        <v>12.757</v>
      </c>
      <c r="Z9" s="626">
        <v>1.1499999999999999</v>
      </c>
      <c r="AA9" s="568">
        <f t="shared" si="1"/>
        <v>1.0109107293558954</v>
      </c>
      <c r="AB9" s="589"/>
      <c r="AD9" s="555" t="s">
        <v>1186</v>
      </c>
      <c r="AE9" s="37">
        <v>65</v>
      </c>
      <c r="AF9" s="314" t="s">
        <v>1185</v>
      </c>
      <c r="AG9" s="37"/>
      <c r="AH9" s="37"/>
      <c r="AI9" s="37"/>
      <c r="AJ9" s="37"/>
      <c r="AK9" s="37"/>
      <c r="AL9" s="37"/>
      <c r="AM9" s="37"/>
      <c r="AN9" s="37"/>
      <c r="AO9" s="589"/>
      <c r="AP9" s="37"/>
      <c r="AQ9" s="279">
        <v>0.8</v>
      </c>
      <c r="AR9" s="270">
        <f t="shared" si="2"/>
        <v>284.89046712922027</v>
      </c>
      <c r="AS9" s="270">
        <f t="shared" si="3"/>
        <v>285.96556664919558</v>
      </c>
      <c r="AT9" s="270">
        <f t="shared" si="4"/>
        <v>0.1940692787200001</v>
      </c>
      <c r="AU9" s="270">
        <f t="shared" si="5"/>
        <v>8.7264120861532637E-2</v>
      </c>
      <c r="AV9" s="279"/>
      <c r="AW9" s="279">
        <v>0.8</v>
      </c>
      <c r="AX9" s="270">
        <f t="shared" si="6"/>
        <v>284.89046712922027</v>
      </c>
      <c r="AY9" s="270">
        <f t="shared" si="7"/>
        <v>284.95801813385162</v>
      </c>
    </row>
    <row r="10" spans="1:51" ht="15.75">
      <c r="B10" s="547">
        <v>6</v>
      </c>
      <c r="C10" s="547" t="s">
        <v>1053</v>
      </c>
      <c r="D10" s="547">
        <v>3.72</v>
      </c>
      <c r="E10" s="550">
        <v>3.2160500000000001</v>
      </c>
      <c r="F10" s="547" t="s">
        <v>223</v>
      </c>
      <c r="G10" s="549">
        <v>1.0544800000000001</v>
      </c>
      <c r="H10" s="547">
        <v>3.3755799999999998</v>
      </c>
      <c r="I10" s="547">
        <v>2500</v>
      </c>
      <c r="J10" s="549">
        <v>0.25</v>
      </c>
      <c r="K10" s="550">
        <v>6</v>
      </c>
      <c r="L10" s="547">
        <v>2448940</v>
      </c>
      <c r="M10" s="551">
        <f t="shared" si="0"/>
        <v>1.0496043282909158</v>
      </c>
      <c r="N10" s="547">
        <v>0.11833177624829808</v>
      </c>
      <c r="O10" s="547">
        <v>1.1858879182559415E-9</v>
      </c>
      <c r="P10" s="547">
        <v>1.0021719912051077E-8</v>
      </c>
      <c r="Q10" s="547">
        <v>0.38</v>
      </c>
      <c r="R10" s="547">
        <v>0.18</v>
      </c>
      <c r="S10" s="547">
        <v>4.2691965057213891E-10</v>
      </c>
      <c r="T10" s="547">
        <v>3.6078191683383876E-9</v>
      </c>
      <c r="U10" s="547">
        <v>2</v>
      </c>
      <c r="V10" s="547" t="s">
        <v>222</v>
      </c>
      <c r="W10" s="547" t="s">
        <v>87</v>
      </c>
      <c r="Y10" s="550">
        <v>12.913</v>
      </c>
      <c r="Z10" s="626">
        <v>1.54</v>
      </c>
      <c r="AA10" s="568">
        <f t="shared" si="1"/>
        <v>0.76413223528913476</v>
      </c>
      <c r="AB10" s="589"/>
      <c r="AD10" s="555"/>
      <c r="AE10" s="37"/>
      <c r="AF10" s="314"/>
      <c r="AG10" s="37"/>
      <c r="AH10" s="37"/>
      <c r="AI10" s="37"/>
      <c r="AJ10" s="37"/>
      <c r="AK10" s="37"/>
      <c r="AL10" s="37"/>
      <c r="AM10" s="37"/>
      <c r="AN10" s="37"/>
      <c r="AO10" s="589"/>
      <c r="AP10" s="37"/>
      <c r="AQ10" s="279">
        <v>0.9</v>
      </c>
      <c r="AR10" s="270">
        <f t="shared" si="2"/>
        <v>268.59730826996667</v>
      </c>
      <c r="AS10" s="270">
        <f t="shared" si="3"/>
        <v>269.87825052224593</v>
      </c>
      <c r="AT10" s="270">
        <f t="shared" si="4"/>
        <v>0.23317180678000005</v>
      </c>
      <c r="AU10" s="270">
        <f t="shared" si="5"/>
        <v>0.10484674783435939</v>
      </c>
      <c r="AV10" s="279"/>
      <c r="AW10" s="279">
        <v>0.9</v>
      </c>
      <c r="AX10" s="270">
        <f t="shared" si="6"/>
        <v>268.59730826996667</v>
      </c>
      <c r="AY10" s="270">
        <f t="shared" si="7"/>
        <v>268.67790540170699</v>
      </c>
    </row>
    <row r="11" spans="1:51" ht="15.75">
      <c r="B11" s="547">
        <v>7</v>
      </c>
      <c r="C11" s="547" t="s">
        <v>1052</v>
      </c>
      <c r="D11" s="547">
        <v>5.03</v>
      </c>
      <c r="E11" s="550">
        <v>14.0627</v>
      </c>
      <c r="F11" s="547" t="s">
        <v>225</v>
      </c>
      <c r="G11" s="549">
        <v>2.54589</v>
      </c>
      <c r="H11" s="547">
        <v>2.1014900000000001</v>
      </c>
      <c r="I11" s="547">
        <v>1078</v>
      </c>
      <c r="J11" s="549">
        <v>3.2000000000000001E-2</v>
      </c>
      <c r="K11" s="550">
        <v>334</v>
      </c>
      <c r="L11" s="547">
        <v>2451917</v>
      </c>
      <c r="M11" s="551">
        <f t="shared" si="0"/>
        <v>0.14943716356034048</v>
      </c>
      <c r="N11" s="547">
        <v>3.5407998945481502E-2</v>
      </c>
      <c r="O11" s="547">
        <v>9.1555786800177609E-10</v>
      </c>
      <c r="P11" s="547">
        <v>2.5857373906147063E-8</v>
      </c>
      <c r="Q11" s="547">
        <v>0.35</v>
      </c>
      <c r="R11" s="547">
        <v>0.16</v>
      </c>
      <c r="S11" s="547">
        <v>2.9297851776056832E-10</v>
      </c>
      <c r="T11" s="547">
        <v>8.2743596499670599E-9</v>
      </c>
      <c r="U11" s="547">
        <v>27</v>
      </c>
      <c r="V11" s="547" t="s">
        <v>224</v>
      </c>
      <c r="W11" s="547" t="s">
        <v>85</v>
      </c>
      <c r="Y11" s="550">
        <v>12.989000000000001</v>
      </c>
      <c r="Z11" s="626">
        <v>1.19</v>
      </c>
      <c r="AA11" s="568">
        <f t="shared" si="1"/>
        <v>0.99469708725703954</v>
      </c>
      <c r="AB11" s="589"/>
      <c r="AE11" s="314"/>
      <c r="AF11" s="314"/>
      <c r="AG11" s="37"/>
      <c r="AH11" s="37"/>
      <c r="AI11" s="37"/>
      <c r="AJ11" s="37"/>
      <c r="AK11" s="37"/>
      <c r="AM11" s="581" t="s">
        <v>1205</v>
      </c>
      <c r="AN11" s="37"/>
      <c r="AO11" s="589"/>
      <c r="AP11" s="37"/>
      <c r="AQ11" s="279">
        <v>1</v>
      </c>
      <c r="AR11" s="270">
        <f t="shared" si="2"/>
        <v>254.81378025704248</v>
      </c>
      <c r="AS11" s="270">
        <f t="shared" si="3"/>
        <v>256.31154658456609</v>
      </c>
      <c r="AT11" s="270">
        <f t="shared" si="4"/>
        <v>0.27258000000000004</v>
      </c>
      <c r="AU11" s="270">
        <f t="shared" si="5"/>
        <v>0.12256681851616127</v>
      </c>
      <c r="AV11" s="279"/>
      <c r="AW11" s="279">
        <v>1</v>
      </c>
      <c r="AX11" s="270">
        <f t="shared" si="6"/>
        <v>254.81378025704248</v>
      </c>
      <c r="AY11" s="270">
        <f t="shared" si="7"/>
        <v>254.90816678224752</v>
      </c>
    </row>
    <row r="12" spans="1:51" ht="15.75">
      <c r="B12" s="547">
        <v>8</v>
      </c>
      <c r="C12" s="547" t="s">
        <v>1025</v>
      </c>
      <c r="D12" s="547">
        <v>5.52</v>
      </c>
      <c r="E12" s="550">
        <v>17.433800000000002</v>
      </c>
      <c r="F12" s="547" t="s">
        <v>234</v>
      </c>
      <c r="G12" s="549">
        <v>0.925037</v>
      </c>
      <c r="H12" s="547">
        <v>2.0217499999999999</v>
      </c>
      <c r="I12" s="547">
        <v>1003</v>
      </c>
      <c r="J12" s="549">
        <v>0.16</v>
      </c>
      <c r="K12" s="550">
        <v>336</v>
      </c>
      <c r="L12" s="547">
        <v>2450960</v>
      </c>
      <c r="M12" s="551">
        <f t="shared" si="0"/>
        <v>0.11596725900262707</v>
      </c>
      <c r="N12" s="547">
        <v>2.2547655132794855E-2</v>
      </c>
      <c r="O12" s="547">
        <v>6.2992022285069453E-10</v>
      </c>
      <c r="P12" s="547">
        <v>2.7937283018600696E-8</v>
      </c>
      <c r="Q12" s="547">
        <v>0.48</v>
      </c>
      <c r="R12" s="547">
        <v>0.22</v>
      </c>
      <c r="S12" s="547">
        <v>2.7716489805430562E-10</v>
      </c>
      <c r="T12" s="547">
        <v>1.2292404528184308E-8</v>
      </c>
      <c r="U12" s="547">
        <v>36</v>
      </c>
      <c r="V12" s="547" t="s">
        <v>280</v>
      </c>
      <c r="W12" s="547" t="s">
        <v>84</v>
      </c>
      <c r="Y12" s="550">
        <v>12.829000000000001</v>
      </c>
      <c r="Z12" s="626">
        <v>1.24</v>
      </c>
      <c r="AA12" s="568">
        <f t="shared" si="1"/>
        <v>0.9428296045525163</v>
      </c>
      <c r="AB12" s="589"/>
      <c r="AD12" s="582" t="s">
        <v>1183</v>
      </c>
      <c r="AE12" s="578" t="s">
        <v>721</v>
      </c>
      <c r="AF12" s="578" t="s">
        <v>1182</v>
      </c>
      <c r="AG12" s="578" t="s">
        <v>53</v>
      </c>
      <c r="AH12" s="578" t="s">
        <v>1181</v>
      </c>
      <c r="AI12" s="578" t="s">
        <v>722</v>
      </c>
      <c r="AJ12" s="578" t="s">
        <v>1180</v>
      </c>
      <c r="AK12" s="578" t="s">
        <v>1179</v>
      </c>
      <c r="AL12" s="579"/>
      <c r="AM12" s="580" t="s">
        <v>1194</v>
      </c>
      <c r="AN12" s="37"/>
      <c r="AO12" s="589"/>
      <c r="AP12" s="37"/>
      <c r="AQ12" s="279">
        <v>1.1000000000000001</v>
      </c>
      <c r="AR12" s="270">
        <f t="shared" si="2"/>
        <v>242.955406699337</v>
      </c>
      <c r="AS12" s="270">
        <f t="shared" si="3"/>
        <v>244.68020501447182</v>
      </c>
      <c r="AT12" s="270">
        <f t="shared" si="4"/>
        <v>0.31166384157999999</v>
      </c>
      <c r="AU12" s="270">
        <f t="shared" si="5"/>
        <v>0.14014104302951608</v>
      </c>
      <c r="AV12" s="279"/>
      <c r="AW12" s="279">
        <v>1.1000000000000001</v>
      </c>
      <c r="AX12" s="270">
        <f t="shared" si="6"/>
        <v>242.955406699337</v>
      </c>
      <c r="AY12" s="270">
        <f t="shared" si="7"/>
        <v>243.06428676889701</v>
      </c>
    </row>
    <row r="13" spans="1:51" ht="15.75">
      <c r="B13" s="547">
        <v>9</v>
      </c>
      <c r="C13" s="547" t="s">
        <v>1051</v>
      </c>
      <c r="D13" s="547">
        <v>5.03</v>
      </c>
      <c r="E13" s="550">
        <v>14.0627</v>
      </c>
      <c r="F13" s="547" t="s">
        <v>225</v>
      </c>
      <c r="G13" s="549">
        <v>0.54577399999999998</v>
      </c>
      <c r="H13" s="547">
        <v>3.5719699999999999</v>
      </c>
      <c r="I13" s="547">
        <v>2391</v>
      </c>
      <c r="J13" s="549">
        <v>9.8000000000000004E-2</v>
      </c>
      <c r="K13" s="550">
        <v>295</v>
      </c>
      <c r="L13" s="547">
        <v>2452441</v>
      </c>
      <c r="M13" s="551">
        <f t="shared" si="0"/>
        <v>0.2540031430664097</v>
      </c>
      <c r="N13" s="547">
        <v>3.5407998945481502E-2</v>
      </c>
      <c r="O13" s="547">
        <v>3.1690190452514649E-10</v>
      </c>
      <c r="P13" s="547">
        <v>8.9500088670101779E-9</v>
      </c>
      <c r="Q13" s="547">
        <v>0.63</v>
      </c>
      <c r="R13" s="547">
        <v>0.28000000000000003</v>
      </c>
      <c r="S13" s="547">
        <v>1.7746506653408203E-10</v>
      </c>
      <c r="T13" s="547">
        <v>5.0120049655256999E-9</v>
      </c>
      <c r="U13" s="547">
        <v>14</v>
      </c>
      <c r="V13" s="547" t="s">
        <v>224</v>
      </c>
      <c r="W13" s="547" t="s">
        <v>85</v>
      </c>
      <c r="Y13" s="550">
        <v>12.659000000000001</v>
      </c>
      <c r="Z13" s="626">
        <v>1.27</v>
      </c>
      <c r="AA13" s="568">
        <f t="shared" si="1"/>
        <v>0.90835951491530798</v>
      </c>
      <c r="AB13" s="589"/>
      <c r="AD13" s="581">
        <v>420</v>
      </c>
      <c r="AE13" s="583">
        <v>1.01</v>
      </c>
      <c r="AF13" s="584">
        <v>-1.04E-2</v>
      </c>
      <c r="AG13" s="584">
        <v>6.2600000000000004E-5</v>
      </c>
      <c r="AH13" s="584">
        <v>-1.17E-6</v>
      </c>
      <c r="AI13" s="584">
        <v>1.0800000000000001E-8</v>
      </c>
      <c r="AJ13" s="584">
        <v>-3.0200000000000003E-11</v>
      </c>
      <c r="AK13" s="39">
        <f t="shared" ref="AK13:AK18" si="8">$AE$8*(AE13+AF13*$AE$9+AG13*$AE$9^2+AH13*$AE$9^3+AI13*$AE$9^4+AJ13*$AE$9^5)</f>
        <v>0.19571387540625007</v>
      </c>
      <c r="AM13" s="557">
        <f t="shared" ref="AM13:AM18" si="9">AE13+AF13*$AE$9+AG13*$AE$9^2+AH13*$AE$9^3+AI13*$AE$9^4+AJ13*$AE$9^5</f>
        <v>0.43491972312500016</v>
      </c>
      <c r="AN13" s="37"/>
      <c r="AO13" s="589"/>
      <c r="AP13" s="37"/>
      <c r="AQ13" s="279">
        <v>1.2000000000000002</v>
      </c>
      <c r="AR13" s="270">
        <f t="shared" si="2"/>
        <v>232.61209234991114</v>
      </c>
      <c r="AS13" s="270">
        <f t="shared" si="3"/>
        <v>234.57343824347302</v>
      </c>
      <c r="AT13" s="270">
        <f t="shared" si="4"/>
        <v>0.34987551232000014</v>
      </c>
      <c r="AU13" s="270">
        <f t="shared" si="5"/>
        <v>0.15732309201619488</v>
      </c>
      <c r="AV13" s="279"/>
      <c r="AW13" s="279">
        <v>1.2000000000000002</v>
      </c>
      <c r="AX13" s="270">
        <f t="shared" si="6"/>
        <v>232.61209234991114</v>
      </c>
      <c r="AY13" s="270">
        <f t="shared" si="7"/>
        <v>232.73613635686442</v>
      </c>
    </row>
    <row r="14" spans="1:51" ht="15.75">
      <c r="B14" s="547">
        <v>10</v>
      </c>
      <c r="C14" s="547" t="s">
        <v>1026</v>
      </c>
      <c r="D14" s="547">
        <v>5.65</v>
      </c>
      <c r="E14" s="550">
        <v>18.315000000000001</v>
      </c>
      <c r="F14" s="547" t="s">
        <v>258</v>
      </c>
      <c r="G14" s="549">
        <v>10.087999999999999</v>
      </c>
      <c r="H14" s="547">
        <v>3.3465099999999999</v>
      </c>
      <c r="I14" s="547">
        <v>2151</v>
      </c>
      <c r="J14" s="549">
        <v>0.64049999999999996</v>
      </c>
      <c r="K14" s="550">
        <v>330.24</v>
      </c>
      <c r="L14" s="547">
        <v>2447820</v>
      </c>
      <c r="M14" s="551">
        <f t="shared" si="0"/>
        <v>0.18271962871962871</v>
      </c>
      <c r="N14" s="547">
        <v>2.0003287808417522E-2</v>
      </c>
      <c r="O14" s="547">
        <v>2.0396525865324406E-10</v>
      </c>
      <c r="P14" s="547">
        <v>1.0196586711481203E-8</v>
      </c>
      <c r="Q14" s="547">
        <v>0.12</v>
      </c>
      <c r="R14" s="547">
        <v>0.05</v>
      </c>
      <c r="S14" s="547">
        <v>2.0396525865324408E-11</v>
      </c>
      <c r="T14" s="547">
        <v>1.0196586711481203E-9</v>
      </c>
      <c r="U14" s="547">
        <v>23</v>
      </c>
      <c r="V14" s="547" t="s">
        <v>257</v>
      </c>
      <c r="W14" s="547" t="s">
        <v>85</v>
      </c>
      <c r="Y14" s="550">
        <v>12.747999999999999</v>
      </c>
      <c r="Z14" s="626">
        <v>1.1100000000000001</v>
      </c>
      <c r="AA14" s="568">
        <f t="shared" si="1"/>
        <v>1.046601051710405</v>
      </c>
      <c r="AB14" s="589"/>
      <c r="AD14" s="581">
        <v>463</v>
      </c>
      <c r="AE14" s="583">
        <v>1.01</v>
      </c>
      <c r="AF14" s="584">
        <v>-2.0200000000000001E-3</v>
      </c>
      <c r="AG14" s="584">
        <v>-2.8299999999999999E-4</v>
      </c>
      <c r="AH14" s="584">
        <v>3.8500000000000004E-6</v>
      </c>
      <c r="AI14" s="584">
        <v>-2E-8</v>
      </c>
      <c r="AJ14" s="584">
        <v>3.75E-11</v>
      </c>
      <c r="AK14" s="39">
        <f t="shared" si="8"/>
        <v>0.19207334179687505</v>
      </c>
      <c r="AM14" s="557">
        <f t="shared" si="9"/>
        <v>0.4268296484375001</v>
      </c>
      <c r="AN14" s="37"/>
      <c r="AO14" s="589"/>
      <c r="AP14" s="37"/>
      <c r="AQ14" s="279">
        <v>1.3</v>
      </c>
      <c r="AR14" s="270">
        <f t="shared" si="2"/>
        <v>223.48646940437823</v>
      </c>
      <c r="AS14" s="270">
        <f t="shared" si="3"/>
        <v>225.6932496910687</v>
      </c>
      <c r="AT14" s="270">
        <f t="shared" si="4"/>
        <v>0.38674434341999997</v>
      </c>
      <c r="AU14" s="270">
        <f t="shared" si="5"/>
        <v>0.17390132714106346</v>
      </c>
      <c r="AV14" s="279"/>
      <c r="AW14" s="279">
        <v>1.3</v>
      </c>
      <c r="AX14" s="270">
        <f t="shared" si="6"/>
        <v>223.48646940437823</v>
      </c>
      <c r="AY14" s="270">
        <f t="shared" si="7"/>
        <v>223.62631818932485</v>
      </c>
    </row>
    <row r="15" spans="1:51" ht="15.75">
      <c r="B15" s="547">
        <v>11</v>
      </c>
      <c r="C15" s="547" t="s">
        <v>1050</v>
      </c>
      <c r="D15" s="547">
        <v>4.8499999999999996</v>
      </c>
      <c r="E15" s="550">
        <v>20.669699999999999</v>
      </c>
      <c r="F15" s="547" t="s">
        <v>576</v>
      </c>
      <c r="G15" s="549">
        <v>0.50603900000000002</v>
      </c>
      <c r="H15" s="547">
        <v>5.3109000000000002</v>
      </c>
      <c r="I15" s="547">
        <v>3827</v>
      </c>
      <c r="J15" s="549">
        <v>0.25</v>
      </c>
      <c r="K15" s="550">
        <v>244</v>
      </c>
      <c r="L15" s="547">
        <v>2455550.2999999998</v>
      </c>
      <c r="M15" s="551">
        <f t="shared" si="0"/>
        <v>0.25694131990304653</v>
      </c>
      <c r="N15" s="547">
        <v>4.1792791822486526E-2</v>
      </c>
      <c r="O15" s="547">
        <v>1.6920149909749235E-10</v>
      </c>
      <c r="P15" s="547">
        <v>4.0485809087885301E-9</v>
      </c>
      <c r="Q15" s="547">
        <v>0.45</v>
      </c>
      <c r="R15" s="547">
        <v>0.2</v>
      </c>
      <c r="S15" s="547">
        <v>6.7680599638996942E-11</v>
      </c>
      <c r="T15" s="547">
        <v>1.6194323635154122E-9</v>
      </c>
      <c r="U15" s="547">
        <v>999</v>
      </c>
      <c r="V15" s="547" t="s">
        <v>1176</v>
      </c>
      <c r="W15" s="547" t="s">
        <v>86</v>
      </c>
      <c r="Y15" s="550">
        <v>12</v>
      </c>
      <c r="Z15" s="626">
        <v>1.28</v>
      </c>
      <c r="AA15" s="568">
        <f t="shared" si="1"/>
        <v>0.85434516742715738</v>
      </c>
      <c r="AB15" s="589"/>
      <c r="AD15" s="581">
        <v>568</v>
      </c>
      <c r="AE15" s="583">
        <v>1.01</v>
      </c>
      <c r="AF15" s="584">
        <v>-7.1999999999999998E-3</v>
      </c>
      <c r="AG15" s="584">
        <v>-5.6100000000000002E-5</v>
      </c>
      <c r="AH15" s="584">
        <v>5.8699999999999995E-7</v>
      </c>
      <c r="AI15" s="584">
        <v>-7.4000000000000003E-10</v>
      </c>
      <c r="AJ15" s="584">
        <v>-2.8599999999999999E-12</v>
      </c>
      <c r="AK15" s="39">
        <f t="shared" si="8"/>
        <v>0.20234451659062502</v>
      </c>
      <c r="AM15" s="557">
        <f t="shared" si="9"/>
        <v>0.44965448131250002</v>
      </c>
      <c r="AN15" s="37"/>
      <c r="AO15" s="589"/>
      <c r="AP15" s="37"/>
      <c r="AQ15" s="279">
        <v>1.4</v>
      </c>
      <c r="AR15" s="270">
        <f t="shared" si="2"/>
        <v>215.35695054769661</v>
      </c>
      <c r="AS15" s="270">
        <f t="shared" si="3"/>
        <v>217.81747429651941</v>
      </c>
      <c r="AT15" s="270">
        <f t="shared" si="4"/>
        <v>0.4218718988800001</v>
      </c>
      <c r="AU15" s="270">
        <f t="shared" si="5"/>
        <v>0.18969658987120591</v>
      </c>
      <c r="AV15" s="279"/>
      <c r="AW15" s="279">
        <v>1.4</v>
      </c>
      <c r="AX15" s="270">
        <f t="shared" si="6"/>
        <v>215.35695054769661</v>
      </c>
      <c r="AY15" s="270">
        <f t="shared" si="7"/>
        <v>215.51321877075401</v>
      </c>
    </row>
    <row r="16" spans="1:51" ht="15.75">
      <c r="B16" s="547">
        <v>12</v>
      </c>
      <c r="C16" s="547" t="s">
        <v>1027</v>
      </c>
      <c r="D16" s="547">
        <v>7.48</v>
      </c>
      <c r="E16" s="550">
        <v>16.5016</v>
      </c>
      <c r="F16" s="547" t="s">
        <v>287</v>
      </c>
      <c r="G16" s="549">
        <v>3.2484799999999998</v>
      </c>
      <c r="H16" s="547">
        <v>1.74533</v>
      </c>
      <c r="I16" s="547">
        <v>923.8</v>
      </c>
      <c r="J16" s="549">
        <v>0.23</v>
      </c>
      <c r="K16" s="550">
        <v>28</v>
      </c>
      <c r="L16" s="547">
        <v>2456987</v>
      </c>
      <c r="M16" s="551">
        <f t="shared" si="0"/>
        <v>0.10576731953265138</v>
      </c>
      <c r="N16" s="547">
        <v>3.7076726525169844E-3</v>
      </c>
      <c r="O16" s="547">
        <v>1.3899057360032136E-10</v>
      </c>
      <c r="P16" s="547">
        <v>3.748728289320969E-8</v>
      </c>
      <c r="Q16" s="547">
        <v>0.45</v>
      </c>
      <c r="R16" s="547">
        <v>0.2</v>
      </c>
      <c r="S16" s="547">
        <v>5.5596229440128537E-11</v>
      </c>
      <c r="T16" s="547">
        <v>1.4994913157283875E-8</v>
      </c>
      <c r="U16" s="547">
        <v>40</v>
      </c>
      <c r="V16" s="547" t="s">
        <v>286</v>
      </c>
      <c r="W16" s="547" t="s">
        <v>88</v>
      </c>
      <c r="Y16" s="550">
        <v>13.061999999999999</v>
      </c>
      <c r="Z16" s="626">
        <v>1.18</v>
      </c>
      <c r="AA16" s="568">
        <f t="shared" si="1"/>
        <v>1.0087644363329744</v>
      </c>
      <c r="AB16" s="589"/>
      <c r="AD16" s="581">
        <v>647</v>
      </c>
      <c r="AE16" s="583">
        <v>1</v>
      </c>
      <c r="AF16" s="584">
        <v>-6.7799999999999996E-3</v>
      </c>
      <c r="AG16" s="584">
        <v>-2.79E-6</v>
      </c>
      <c r="AH16" s="584">
        <v>-8.5899999999999995E-7</v>
      </c>
      <c r="AI16" s="584">
        <v>1.11E-8</v>
      </c>
      <c r="AJ16" s="584">
        <v>-3.3699999999999997E-11</v>
      </c>
      <c r="AK16" s="39">
        <f t="shared" si="8"/>
        <v>0.21179228329687505</v>
      </c>
      <c r="AM16" s="557">
        <f t="shared" si="9"/>
        <v>0.47064951843750008</v>
      </c>
      <c r="AN16" s="37"/>
      <c r="AO16" s="589"/>
      <c r="AP16" s="37"/>
      <c r="AQ16" s="279">
        <v>1.5</v>
      </c>
      <c r="AR16" s="270">
        <f t="shared" si="2"/>
        <v>208.05458035314396</v>
      </c>
      <c r="AS16" s="270">
        <f t="shared" si="3"/>
        <v>210.77662077507489</v>
      </c>
      <c r="AT16" s="270">
        <f t="shared" si="4"/>
        <v>0.45492718750000011</v>
      </c>
      <c r="AU16" s="270">
        <f t="shared" si="5"/>
        <v>0.20456004853026699</v>
      </c>
      <c r="AV16" s="279"/>
      <c r="AW16" s="279">
        <v>1.5</v>
      </c>
      <c r="AX16" s="270">
        <f t="shared" si="6"/>
        <v>208.05458035314396</v>
      </c>
      <c r="AY16" s="270">
        <f t="shared" si="7"/>
        <v>208.22785924606984</v>
      </c>
    </row>
    <row r="17" spans="2:51" ht="15.75">
      <c r="B17" s="547">
        <v>13</v>
      </c>
      <c r="C17" s="547" t="s">
        <v>1286</v>
      </c>
      <c r="D17" s="547">
        <v>5.73</v>
      </c>
      <c r="E17" s="550">
        <v>15.857900000000001</v>
      </c>
      <c r="F17" s="547" t="s">
        <v>246</v>
      </c>
      <c r="G17" s="549">
        <v>1.53512</v>
      </c>
      <c r="H17" s="547">
        <v>3.9728500000000002</v>
      </c>
      <c r="I17" s="547">
        <v>2915.0369000000001</v>
      </c>
      <c r="J17" s="549">
        <v>0.31310500000000002</v>
      </c>
      <c r="K17" s="550">
        <v>12.9274</v>
      </c>
      <c r="L17" s="547">
        <v>2453541.662</v>
      </c>
      <c r="M17" s="551">
        <f t="shared" si="0"/>
        <v>0.25052812793623369</v>
      </c>
      <c r="N17" s="547">
        <v>1.858238199910477E-2</v>
      </c>
      <c r="O17" s="547">
        <v>1.344423572568976E-10</v>
      </c>
      <c r="P17" s="547">
        <v>7.2349366869852606E-9</v>
      </c>
      <c r="Q17" s="547">
        <v>0.62</v>
      </c>
      <c r="R17" s="547">
        <v>0.28000000000000003</v>
      </c>
      <c r="S17" s="547">
        <v>7.5287720063862668E-11</v>
      </c>
      <c r="T17" s="547">
        <v>4.0515645447117465E-9</v>
      </c>
      <c r="U17" s="547">
        <v>15</v>
      </c>
      <c r="V17" s="547" t="s">
        <v>245</v>
      </c>
      <c r="W17" s="547" t="s">
        <v>86</v>
      </c>
      <c r="Y17" s="550">
        <v>12.909000000000001</v>
      </c>
      <c r="Z17" s="626">
        <v>1.21</v>
      </c>
      <c r="AA17" s="568">
        <f t="shared" si="1"/>
        <v>0.97223067912437899</v>
      </c>
      <c r="AB17" s="589"/>
      <c r="AD17" s="581">
        <v>752</v>
      </c>
      <c r="AE17" s="583">
        <v>1</v>
      </c>
      <c r="AF17" s="584">
        <v>-6.2700000000000004E-3</v>
      </c>
      <c r="AG17" s="584">
        <v>-5.0399999999999999E-5</v>
      </c>
      <c r="AH17" s="584">
        <v>2.7099999999999998E-7</v>
      </c>
      <c r="AI17" s="584">
        <v>1.8400000000000001E-9</v>
      </c>
      <c r="AJ17" s="584">
        <v>-9.2700000000000007E-12</v>
      </c>
      <c r="AK17" s="39">
        <f t="shared" si="8"/>
        <v>0.21421018390781246</v>
      </c>
      <c r="AM17" s="557">
        <f t="shared" si="9"/>
        <v>0.47602263090624991</v>
      </c>
      <c r="AN17" s="37"/>
      <c r="AO17" s="589"/>
      <c r="AP17" s="37"/>
      <c r="AQ17" s="279">
        <v>1.6</v>
      </c>
      <c r="AR17" s="270">
        <f t="shared" si="2"/>
        <v>201.44798120247486</v>
      </c>
      <c r="AS17" s="270">
        <f t="shared" si="3"/>
        <v>204.4388107213895</v>
      </c>
      <c r="AT17" s="270">
        <f t="shared" si="4"/>
        <v>0.48564200448000033</v>
      </c>
      <c r="AU17" s="270">
        <f t="shared" si="5"/>
        <v>0.21837110362801737</v>
      </c>
      <c r="AV17" s="279"/>
      <c r="AW17" s="279">
        <v>1.6</v>
      </c>
      <c r="AX17" s="270">
        <f t="shared" si="6"/>
        <v>201.44798120247486</v>
      </c>
      <c r="AY17" s="270">
        <f t="shared" si="7"/>
        <v>201.63884084897168</v>
      </c>
    </row>
    <row r="18" spans="2:51" ht="15.75">
      <c r="B18" s="547">
        <v>14</v>
      </c>
      <c r="C18" s="547" t="s">
        <v>1029</v>
      </c>
      <c r="D18" s="547">
        <v>5.12</v>
      </c>
      <c r="E18" s="550">
        <v>15.511100000000001</v>
      </c>
      <c r="F18" s="547" t="s">
        <v>236</v>
      </c>
      <c r="G18" s="549">
        <v>1.88907</v>
      </c>
      <c r="H18" s="547">
        <v>5.3405699999999996</v>
      </c>
      <c r="I18" s="547">
        <v>4205.8</v>
      </c>
      <c r="J18" s="549">
        <v>9.8500000000000004E-2</v>
      </c>
      <c r="K18" s="550">
        <v>57.6</v>
      </c>
      <c r="L18" s="547">
        <v>2452955.2000000002</v>
      </c>
      <c r="M18" s="551">
        <f t="shared" si="0"/>
        <v>0.344306335462991</v>
      </c>
      <c r="N18" s="547">
        <v>3.2591277466005208E-2</v>
      </c>
      <c r="O18" s="547">
        <v>1.3048639443713231E-10</v>
      </c>
      <c r="P18" s="547">
        <v>4.0037213813799712E-9</v>
      </c>
      <c r="Q18" s="547">
        <v>0.63</v>
      </c>
      <c r="R18" s="547">
        <v>0.28000000000000003</v>
      </c>
      <c r="S18" s="547">
        <v>7.3072380884794095E-11</v>
      </c>
      <c r="T18" s="547">
        <v>2.242083973572784E-9</v>
      </c>
      <c r="U18" s="547">
        <v>9</v>
      </c>
      <c r="V18" s="547" t="s">
        <v>235</v>
      </c>
      <c r="W18" s="547" t="s">
        <v>86</v>
      </c>
      <c r="X18" s="548" t="s">
        <v>1162</v>
      </c>
      <c r="Y18" s="550">
        <v>12.932</v>
      </c>
      <c r="Z18" s="626">
        <v>1.21</v>
      </c>
      <c r="AA18" s="568">
        <f t="shared" si="1"/>
        <v>0.97396290513877681</v>
      </c>
      <c r="AB18" s="589"/>
      <c r="AD18" s="581">
        <v>939</v>
      </c>
      <c r="AE18" s="583">
        <v>1</v>
      </c>
      <c r="AF18" s="584">
        <v>-2.2799999999999999E-3</v>
      </c>
      <c r="AG18" s="584">
        <v>-2.14E-4</v>
      </c>
      <c r="AH18" s="584">
        <v>1.9199999999999998E-6</v>
      </c>
      <c r="AI18" s="584">
        <v>-2.7299999999999999E-9</v>
      </c>
      <c r="AJ18" s="584">
        <v>-1.0599999999999999E-11</v>
      </c>
      <c r="AK18" s="39">
        <f t="shared" si="8"/>
        <v>0.18625442090624997</v>
      </c>
      <c r="AM18" s="557">
        <f t="shared" si="9"/>
        <v>0.41389871312499993</v>
      </c>
      <c r="AN18" s="37"/>
      <c r="AO18" s="589"/>
      <c r="AP18" s="37"/>
      <c r="AQ18" s="279">
        <v>1.7000000000000002</v>
      </c>
      <c r="AR18" s="270">
        <f t="shared" si="2"/>
        <v>195.4332481329989</v>
      </c>
      <c r="AS18" s="270">
        <f t="shared" si="3"/>
        <v>198.69966828731239</v>
      </c>
      <c r="AT18" s="270">
        <f t="shared" si="4"/>
        <v>0.51380640262000032</v>
      </c>
      <c r="AU18" s="270">
        <f t="shared" si="5"/>
        <v>0.23103535146513779</v>
      </c>
      <c r="AV18" s="279"/>
      <c r="AW18" s="279">
        <v>1.7000000000000002</v>
      </c>
      <c r="AX18" s="270">
        <f t="shared" si="6"/>
        <v>195.4332481329989</v>
      </c>
      <c r="AY18" s="270">
        <f t="shared" si="7"/>
        <v>195.64223938267648</v>
      </c>
    </row>
    <row r="19" spans="2:51" ht="15.75">
      <c r="B19" s="547">
        <v>15</v>
      </c>
      <c r="C19" s="547" t="s">
        <v>1049</v>
      </c>
      <c r="D19" s="547">
        <v>6.61</v>
      </c>
      <c r="E19" s="550">
        <v>17.5716</v>
      </c>
      <c r="F19" s="547" t="s">
        <v>253</v>
      </c>
      <c r="G19" s="549">
        <v>5.2148599999999998</v>
      </c>
      <c r="H19" s="547">
        <v>2.9336199999999999</v>
      </c>
      <c r="I19" s="547">
        <v>1773.4</v>
      </c>
      <c r="J19" s="549">
        <v>0.36899999999999999</v>
      </c>
      <c r="K19" s="550">
        <v>22.6</v>
      </c>
      <c r="L19" s="547">
        <v>2451372.7000000002</v>
      </c>
      <c r="M19" s="551">
        <f t="shared" si="0"/>
        <v>0.16695235493637459</v>
      </c>
      <c r="N19" s="547">
        <v>8.262308060857107E-3</v>
      </c>
      <c r="O19" s="547">
        <v>1.0963083934142604E-10</v>
      </c>
      <c r="P19" s="547">
        <v>1.3268791061035948E-8</v>
      </c>
      <c r="Q19" s="547">
        <v>0.45</v>
      </c>
      <c r="R19" s="547">
        <v>0.2</v>
      </c>
      <c r="S19" s="547">
        <v>4.3852335736570421E-11</v>
      </c>
      <c r="T19" s="547">
        <v>5.3075164244143797E-9</v>
      </c>
      <c r="U19" s="547">
        <v>999</v>
      </c>
      <c r="V19" s="547" t="s">
        <v>1177</v>
      </c>
      <c r="W19" s="547" t="s">
        <v>87</v>
      </c>
      <c r="Y19" s="550">
        <v>12</v>
      </c>
      <c r="Z19" s="626">
        <v>1.1599999999999999</v>
      </c>
      <c r="AA19" s="568">
        <f t="shared" si="1"/>
        <v>0.94272570198858741</v>
      </c>
      <c r="AB19" s="589"/>
      <c r="AD19" s="37"/>
      <c r="AE19" s="37"/>
      <c r="AF19" s="37"/>
      <c r="AG19" s="37"/>
      <c r="AH19" s="37"/>
      <c r="AI19" s="37"/>
      <c r="AJ19" s="37"/>
      <c r="AK19" s="37"/>
      <c r="AL19" s="37"/>
      <c r="AM19" s="554"/>
      <c r="AN19" s="37"/>
      <c r="AO19" s="589"/>
      <c r="AP19" s="37"/>
      <c r="AQ19" s="279">
        <v>1.8</v>
      </c>
      <c r="AR19" s="270">
        <f t="shared" si="2"/>
        <v>189.92697808614696</v>
      </c>
      <c r="AS19" s="270">
        <f t="shared" si="3"/>
        <v>193.47534545402715</v>
      </c>
      <c r="AT19" s="270">
        <f t="shared" si="4"/>
        <v>0.5392642931199999</v>
      </c>
      <c r="AU19" s="270">
        <f t="shared" si="5"/>
        <v>0.24248260601322552</v>
      </c>
      <c r="AV19" s="279"/>
      <c r="AW19" s="279">
        <v>1.8</v>
      </c>
      <c r="AX19" s="270">
        <f t="shared" si="6"/>
        <v>189.92697808614696</v>
      </c>
      <c r="AY19" s="270">
        <f t="shared" si="7"/>
        <v>190.15463417913813</v>
      </c>
    </row>
    <row r="20" spans="2:51" ht="15.75">
      <c r="B20" s="547">
        <v>16</v>
      </c>
      <c r="C20" s="547" t="s">
        <v>1030</v>
      </c>
      <c r="D20" s="547">
        <v>7.02</v>
      </c>
      <c r="E20" s="550">
        <v>32.362499999999997</v>
      </c>
      <c r="F20" s="547" t="s">
        <v>258</v>
      </c>
      <c r="G20" s="549">
        <v>1.79148</v>
      </c>
      <c r="H20" s="547">
        <v>3.2660900000000002</v>
      </c>
      <c r="I20" s="547">
        <v>2166</v>
      </c>
      <c r="J20" s="549">
        <v>0.2</v>
      </c>
      <c r="K20" s="550">
        <v>4.9000000000000004</v>
      </c>
      <c r="L20" s="547">
        <v>2452346.4</v>
      </c>
      <c r="M20" s="551">
        <f t="shared" si="0"/>
        <v>0.10092205484743146</v>
      </c>
      <c r="N20" s="547">
        <v>5.6637148990424701E-3</v>
      </c>
      <c r="O20" s="547">
        <v>6.0629524023231198E-11</v>
      </c>
      <c r="P20" s="547">
        <v>1.0704903955084579E-8</v>
      </c>
      <c r="Q20" s="547">
        <v>0.64</v>
      </c>
      <c r="R20" s="547">
        <v>0.28999999999999998</v>
      </c>
      <c r="S20" s="547">
        <v>3.5165123933474092E-11</v>
      </c>
      <c r="T20" s="547">
        <v>6.2088442939490559E-9</v>
      </c>
      <c r="U20" s="547">
        <v>44</v>
      </c>
      <c r="V20" s="547" t="s">
        <v>292</v>
      </c>
      <c r="W20" s="547" t="s">
        <v>85</v>
      </c>
      <c r="Y20" s="550">
        <v>12.945</v>
      </c>
      <c r="Z20" s="626">
        <v>1.21</v>
      </c>
      <c r="AA20" s="568">
        <f t="shared" si="1"/>
        <v>0.9749419894077842</v>
      </c>
      <c r="AB20" s="589"/>
      <c r="AD20" s="37"/>
      <c r="AE20" s="37"/>
      <c r="AF20" s="37"/>
      <c r="AG20" s="37"/>
      <c r="AH20" s="37"/>
      <c r="AI20" s="37"/>
      <c r="AJ20" s="37"/>
      <c r="AK20" s="37"/>
      <c r="AL20" s="37"/>
      <c r="AM20" s="554"/>
      <c r="AN20" s="37"/>
      <c r="AO20" s="589"/>
      <c r="AP20" s="37"/>
      <c r="AQ20" s="279">
        <v>1.9000000000000001</v>
      </c>
      <c r="AR20" s="270">
        <f t="shared" si="2"/>
        <v>184.86134577723564</v>
      </c>
      <c r="AS20" s="270">
        <f t="shared" si="3"/>
        <v>188.69759480508614</v>
      </c>
      <c r="AT20" s="270">
        <f t="shared" si="4"/>
        <v>0.56190917598000001</v>
      </c>
      <c r="AU20" s="270">
        <f t="shared" si="5"/>
        <v>0.25266497907002122</v>
      </c>
      <c r="AV20" s="279"/>
      <c r="AW20" s="279">
        <v>1.9000000000000001</v>
      </c>
      <c r="AX20" s="270">
        <f t="shared" si="6"/>
        <v>184.86134577723564</v>
      </c>
      <c r="AY20" s="270">
        <f t="shared" si="7"/>
        <v>185.10818373684472</v>
      </c>
    </row>
    <row r="21" spans="2:51" ht="15.75">
      <c r="B21" s="547">
        <v>17</v>
      </c>
      <c r="C21" s="547" t="s">
        <v>1031</v>
      </c>
      <c r="D21" s="547">
        <v>5.96</v>
      </c>
      <c r="E21" s="550">
        <v>12.341100000000001</v>
      </c>
      <c r="F21" s="547" t="s">
        <v>229</v>
      </c>
      <c r="G21" s="549">
        <v>3.5445099999999998</v>
      </c>
      <c r="H21" s="547">
        <v>5.4746699999999997</v>
      </c>
      <c r="I21" s="547">
        <v>4909</v>
      </c>
      <c r="J21" s="549">
        <v>0.02</v>
      </c>
      <c r="K21" s="550">
        <v>254</v>
      </c>
      <c r="L21" s="547">
        <v>2453490</v>
      </c>
      <c r="M21" s="551">
        <f t="shared" si="0"/>
        <v>0.44361280598974157</v>
      </c>
      <c r="N21" s="547">
        <v>1.5034929072441866E-2</v>
      </c>
      <c r="O21" s="547">
        <v>5.7282842768850964E-11</v>
      </c>
      <c r="P21" s="547">
        <v>3.8099842368958707E-9</v>
      </c>
      <c r="Q21" s="547">
        <v>0.63</v>
      </c>
      <c r="R21" s="547">
        <v>0.28000000000000003</v>
      </c>
      <c r="S21" s="547">
        <v>3.2078391950556542E-11</v>
      </c>
      <c r="T21" s="547">
        <v>2.1335911726616876E-9</v>
      </c>
      <c r="U21" s="547">
        <v>5</v>
      </c>
      <c r="V21" s="547" t="s">
        <v>228</v>
      </c>
      <c r="W21" s="547" t="s">
        <v>86</v>
      </c>
      <c r="Y21" s="550">
        <v>13.129</v>
      </c>
      <c r="Z21" s="626">
        <v>1.1599999999999999</v>
      </c>
      <c r="AA21" s="568">
        <f t="shared" si="1"/>
        <v>1.0314204784506804</v>
      </c>
      <c r="AB21" s="589"/>
      <c r="AD21" s="37"/>
      <c r="AE21" s="37"/>
      <c r="AF21" s="37"/>
      <c r="AG21" s="37"/>
      <c r="AH21" s="37"/>
      <c r="AI21" s="37"/>
      <c r="AJ21" s="37"/>
      <c r="AK21" s="37"/>
      <c r="AL21" s="37"/>
      <c r="AM21" s="554"/>
      <c r="AN21" s="37"/>
      <c r="AO21" s="589"/>
      <c r="AP21" s="37"/>
      <c r="AQ21" s="279">
        <v>2</v>
      </c>
      <c r="AR21" s="270">
        <f t="shared" si="2"/>
        <v>180.18055195953352</v>
      </c>
      <c r="AS21" s="270">
        <f t="shared" si="3"/>
        <v>184.31021535245054</v>
      </c>
      <c r="AT21" s="270">
        <f t="shared" si="4"/>
        <v>0.58168000000000009</v>
      </c>
      <c r="AU21" s="270">
        <f t="shared" si="5"/>
        <v>0.26155501868985503</v>
      </c>
      <c r="AV21" s="279"/>
      <c r="AW21" s="279">
        <v>2</v>
      </c>
      <c r="AX21" s="270">
        <f t="shared" si="6"/>
        <v>180.18055195953352</v>
      </c>
      <c r="AY21" s="270">
        <f t="shared" si="7"/>
        <v>180.44707379647051</v>
      </c>
    </row>
    <row r="22" spans="2:51" ht="15.75">
      <c r="B22" s="547">
        <v>18</v>
      </c>
      <c r="C22" s="547" t="s">
        <v>1032</v>
      </c>
      <c r="D22" s="547">
        <v>7.17</v>
      </c>
      <c r="E22" s="550">
        <v>28.066199999999998</v>
      </c>
      <c r="F22" s="547" t="s">
        <v>277</v>
      </c>
      <c r="G22" s="549">
        <v>1.90944</v>
      </c>
      <c r="H22" s="547">
        <v>3.18072</v>
      </c>
      <c r="I22" s="547">
        <v>2068</v>
      </c>
      <c r="J22" s="549">
        <v>3.4000000000000002E-2</v>
      </c>
      <c r="K22" s="550">
        <v>205</v>
      </c>
      <c r="L22" s="547">
        <v>2451350</v>
      </c>
      <c r="M22" s="551">
        <f t="shared" si="0"/>
        <v>0.11332920024798512</v>
      </c>
      <c r="N22" s="547">
        <v>4.9328894609577687E-3</v>
      </c>
      <c r="O22" s="547">
        <v>5.5678762639342382E-11</v>
      </c>
      <c r="P22" s="547">
        <v>1.1287251230748602E-8</v>
      </c>
      <c r="Q22" s="547">
        <v>0.61</v>
      </c>
      <c r="R22" s="547">
        <v>0.27</v>
      </c>
      <c r="S22" s="547">
        <v>3.0066531825244887E-11</v>
      </c>
      <c r="T22" s="547">
        <v>6.0951156646042449E-9</v>
      </c>
      <c r="U22" s="547">
        <v>34</v>
      </c>
      <c r="V22" s="547" t="s">
        <v>276</v>
      </c>
      <c r="W22" s="547" t="s">
        <v>86</v>
      </c>
      <c r="Y22" s="550">
        <v>12.945</v>
      </c>
      <c r="Z22" s="626">
        <v>1.21</v>
      </c>
      <c r="AA22" s="568">
        <f t="shared" si="1"/>
        <v>0.9749419894077842</v>
      </c>
      <c r="AB22" s="589"/>
      <c r="AD22" s="37" t="s">
        <v>1190</v>
      </c>
      <c r="AE22" s="37"/>
      <c r="AF22" s="37"/>
      <c r="AG22" s="37"/>
      <c r="AH22" s="37"/>
      <c r="AI22" s="37"/>
      <c r="AJ22" s="37"/>
      <c r="AK22" s="37"/>
      <c r="AL22" s="37"/>
      <c r="AM22" s="554"/>
      <c r="AN22" s="37"/>
      <c r="AO22" s="589"/>
      <c r="AP22" s="37"/>
      <c r="AQ22" s="279">
        <v>2.1</v>
      </c>
      <c r="AR22" s="270">
        <f t="shared" si="2"/>
        <v>175.83821380121572</v>
      </c>
      <c r="AS22" s="270">
        <f t="shared" si="3"/>
        <v>180.26644097486695</v>
      </c>
      <c r="AT22" s="270">
        <f t="shared" si="4"/>
        <v>0.59855715237999996</v>
      </c>
      <c r="AU22" s="270">
        <f t="shared" si="5"/>
        <v>0.26914390588931592</v>
      </c>
      <c r="AV22" s="279"/>
      <c r="AW22" s="279">
        <v>2.1</v>
      </c>
      <c r="AX22" s="270">
        <f t="shared" si="6"/>
        <v>175.83821380121572</v>
      </c>
      <c r="AY22" s="270">
        <f t="shared" si="7"/>
        <v>176.12490756300417</v>
      </c>
    </row>
    <row r="23" spans="2:51" ht="15.75">
      <c r="B23" s="547">
        <v>19</v>
      </c>
      <c r="C23" s="547" t="s">
        <v>1033</v>
      </c>
      <c r="D23" s="547">
        <v>6.17</v>
      </c>
      <c r="E23" s="550">
        <v>19.856999999999999</v>
      </c>
      <c r="F23" s="547" t="s">
        <v>240</v>
      </c>
      <c r="G23" s="549">
        <v>2.6154600000000001</v>
      </c>
      <c r="H23" s="547">
        <v>5.3341399999999997</v>
      </c>
      <c r="I23" s="547">
        <v>4270</v>
      </c>
      <c r="J23" s="549">
        <v>0.51722199999999996</v>
      </c>
      <c r="K23" s="550">
        <v>198.59800000000001</v>
      </c>
      <c r="L23" s="547">
        <v>2451106.321</v>
      </c>
      <c r="M23" s="551">
        <f t="shared" si="0"/>
        <v>0.26862768796897818</v>
      </c>
      <c r="N23" s="547">
        <v>1.2390858105116424E-2</v>
      </c>
      <c r="O23" s="547">
        <v>4.9729218538225713E-11</v>
      </c>
      <c r="P23" s="547">
        <v>4.0133797123938948E-9</v>
      </c>
      <c r="Q23" s="547">
        <v>0.63</v>
      </c>
      <c r="R23" s="547">
        <v>0.28000000000000003</v>
      </c>
      <c r="S23" s="547">
        <v>2.7848362381406399E-11</v>
      </c>
      <c r="T23" s="547">
        <v>2.2474926389405812E-9</v>
      </c>
      <c r="U23" s="547">
        <v>11</v>
      </c>
      <c r="V23" s="547" t="s">
        <v>239</v>
      </c>
      <c r="W23" s="547" t="s">
        <v>86</v>
      </c>
      <c r="Y23" s="550">
        <v>12.984999999999999</v>
      </c>
      <c r="Z23" s="626">
        <v>1.18</v>
      </c>
      <c r="AA23" s="568">
        <f t="shared" si="1"/>
        <v>1.002817807822973</v>
      </c>
      <c r="AB23" s="589"/>
      <c r="AD23" s="37"/>
      <c r="AE23" s="37"/>
      <c r="AF23" s="37" t="s">
        <v>1187</v>
      </c>
      <c r="AG23" s="37"/>
      <c r="AI23" s="37"/>
      <c r="AJ23" s="37"/>
      <c r="AK23" s="37"/>
      <c r="AL23" s="37"/>
      <c r="AM23" s="554"/>
      <c r="AN23" s="37"/>
      <c r="AO23" s="589"/>
      <c r="AP23" s="37"/>
      <c r="AQ23" s="279">
        <v>2.2000000000000002</v>
      </c>
      <c r="AR23" s="270">
        <f t="shared" si="2"/>
        <v>171.79541560303676</v>
      </c>
      <c r="AS23" s="270">
        <f t="shared" si="3"/>
        <v>176.52698957953797</v>
      </c>
      <c r="AT23" s="270">
        <f t="shared" si="4"/>
        <v>0.61255857791999957</v>
      </c>
      <c r="AU23" s="270">
        <f t="shared" si="5"/>
        <v>0.27543970962814002</v>
      </c>
      <c r="AV23" s="279"/>
      <c r="AW23" s="279">
        <v>2.2000000000000002</v>
      </c>
      <c r="AX23" s="270">
        <f t="shared" si="6"/>
        <v>171.79541560303676</v>
      </c>
      <c r="AY23" s="270">
        <f t="shared" si="7"/>
        <v>172.10275629487469</v>
      </c>
    </row>
    <row r="24" spans="2:51" ht="15.75">
      <c r="B24" s="547">
        <v>20</v>
      </c>
      <c r="C24" s="547" t="s">
        <v>1034</v>
      </c>
      <c r="D24" s="547">
        <v>6.76</v>
      </c>
      <c r="E24" s="550">
        <v>18.587399999999999</v>
      </c>
      <c r="F24" s="547" t="s">
        <v>229</v>
      </c>
      <c r="G24" s="549">
        <v>0.956901</v>
      </c>
      <c r="H24" s="547">
        <v>4.2137700000000002</v>
      </c>
      <c r="I24" s="547">
        <v>3341.5587999999998</v>
      </c>
      <c r="J24" s="549">
        <v>4.3999999999999997E-2</v>
      </c>
      <c r="K24" s="550">
        <v>68.154300000000006</v>
      </c>
      <c r="L24" s="547">
        <v>2452831.2230000002</v>
      </c>
      <c r="M24" s="551">
        <f t="shared" si="0"/>
        <v>0.22670034539526779</v>
      </c>
      <c r="N24" s="547">
        <v>7.1961694900071725E-3</v>
      </c>
      <c r="O24" s="547">
        <v>4.6280580848502194E-11</v>
      </c>
      <c r="P24" s="547">
        <v>6.4312799903850045E-9</v>
      </c>
      <c r="Q24" s="547">
        <v>0.54</v>
      </c>
      <c r="R24" s="547">
        <v>0.24</v>
      </c>
      <c r="S24" s="547">
        <v>2.221467880728105E-11</v>
      </c>
      <c r="T24" s="547">
        <v>3.0870143953848018E-9</v>
      </c>
      <c r="U24" s="547">
        <v>17</v>
      </c>
      <c r="V24" s="547" t="s">
        <v>249</v>
      </c>
      <c r="W24" s="547" t="s">
        <v>86</v>
      </c>
      <c r="Y24" s="550">
        <v>12.840999999999999</v>
      </c>
      <c r="Z24" s="626">
        <v>1.23</v>
      </c>
      <c r="AA24" s="568">
        <f t="shared" si="1"/>
        <v>0.95138396053611951</v>
      </c>
      <c r="AB24" s="589"/>
      <c r="AD24" s="593">
        <f>AK15</f>
        <v>0.20234451659062502</v>
      </c>
      <c r="AE24" s="365">
        <v>0.4</v>
      </c>
      <c r="AF24" s="37"/>
      <c r="AG24" s="37"/>
      <c r="AI24" s="37"/>
      <c r="AJ24" s="37"/>
      <c r="AK24" s="37"/>
      <c r="AL24" s="37"/>
      <c r="AM24" s="554"/>
      <c r="AN24" s="37"/>
      <c r="AO24" s="589"/>
      <c r="AP24" s="37"/>
      <c r="AQ24" s="279">
        <v>2.2999999999999998</v>
      </c>
      <c r="AR24" s="270">
        <f t="shared" si="2"/>
        <v>168.01923105365864</v>
      </c>
      <c r="AS24" s="270">
        <f t="shared" si="3"/>
        <v>173.05858409686687</v>
      </c>
      <c r="AT24" s="270">
        <f t="shared" si="4"/>
        <v>0.62373602781999993</v>
      </c>
      <c r="AU24" s="270">
        <f t="shared" si="5"/>
        <v>0.28046570006532118</v>
      </c>
      <c r="AV24" s="279"/>
      <c r="AW24" s="279">
        <v>2.2999999999999998</v>
      </c>
      <c r="AX24" s="270">
        <f t="shared" si="6"/>
        <v>168.01923105365864</v>
      </c>
      <c r="AY24" s="270">
        <f t="shared" si="7"/>
        <v>168.34768145155397</v>
      </c>
    </row>
    <row r="25" spans="2:51" ht="15.75">
      <c r="B25" s="547">
        <v>21</v>
      </c>
      <c r="C25" s="547" t="s">
        <v>1035</v>
      </c>
      <c r="D25" s="547">
        <v>7.26</v>
      </c>
      <c r="E25" s="550">
        <v>33.046900000000001</v>
      </c>
      <c r="F25" s="547" t="s">
        <v>246</v>
      </c>
      <c r="G25" s="549">
        <v>1.8189</v>
      </c>
      <c r="H25" s="547">
        <v>3.73753</v>
      </c>
      <c r="I25" s="547">
        <v>2597</v>
      </c>
      <c r="J25" s="549">
        <v>0.14399999999999999</v>
      </c>
      <c r="K25" s="550">
        <v>73</v>
      </c>
      <c r="L25" s="547">
        <v>2450630</v>
      </c>
      <c r="M25" s="551">
        <f t="shared" si="0"/>
        <v>0.11309774895678566</v>
      </c>
      <c r="N25" s="547">
        <v>4.5404759918443094E-3</v>
      </c>
      <c r="O25" s="547">
        <v>3.7116847288651123E-11</v>
      </c>
      <c r="P25" s="547">
        <v>8.1746599597313419E-9</v>
      </c>
      <c r="Q25" s="547">
        <v>0.61</v>
      </c>
      <c r="R25" s="547">
        <v>0.27</v>
      </c>
      <c r="S25" s="547">
        <v>2.0043097535871612E-11</v>
      </c>
      <c r="T25" s="547">
        <v>4.4143163782549253E-9</v>
      </c>
      <c r="U25" s="547">
        <v>37</v>
      </c>
      <c r="V25" s="547" t="s">
        <v>281</v>
      </c>
      <c r="W25" s="547" t="s">
        <v>86</v>
      </c>
      <c r="Y25" s="550">
        <v>12.949</v>
      </c>
      <c r="Z25" s="626">
        <v>1.21</v>
      </c>
      <c r="AA25" s="568">
        <f t="shared" si="1"/>
        <v>0.97524324610594038</v>
      </c>
      <c r="AB25" s="589"/>
      <c r="AD25" s="577">
        <v>10</v>
      </c>
      <c r="AE25" s="590">
        <f t="dataTable" ref="AE25:AE43" dt2D="1" dtr="1" r1="AE8" r2="AE9"/>
        <v>0.37318772560000002</v>
      </c>
      <c r="AF25" s="591">
        <v>10</v>
      </c>
      <c r="AG25" s="592">
        <f t="shared" ref="AG25:AG43" si="10">(SIN(AF25*deg)+(PI()-AF25*deg)*COS(AF25*deg))/PI()</f>
        <v>0.98537014284737978</v>
      </c>
      <c r="AI25" s="37"/>
      <c r="AJ25" s="37"/>
      <c r="AK25" s="37"/>
      <c r="AL25" s="37"/>
      <c r="AM25" s="37"/>
      <c r="AN25" s="37"/>
      <c r="AO25" s="589"/>
      <c r="AP25" s="37"/>
      <c r="AQ25" s="279">
        <v>2.4000000000000004</v>
      </c>
      <c r="AR25" s="270">
        <f t="shared" si="2"/>
        <v>164.4815878866136</v>
      </c>
      <c r="AS25" s="270">
        <f t="shared" si="3"/>
        <v>169.83281610637317</v>
      </c>
      <c r="AT25" s="270">
        <f t="shared" si="4"/>
        <v>0.63217143808000043</v>
      </c>
      <c r="AU25" s="270">
        <f t="shared" si="5"/>
        <v>0.28425872009043984</v>
      </c>
      <c r="AV25" s="279"/>
      <c r="AW25" s="279">
        <v>2.4000000000000004</v>
      </c>
      <c r="AX25" s="270">
        <f t="shared" si="6"/>
        <v>164.4815878866136</v>
      </c>
      <c r="AY25" s="270">
        <f t="shared" si="7"/>
        <v>164.83159925948493</v>
      </c>
    </row>
    <row r="26" spans="2:51" ht="15.75">
      <c r="B26" s="547">
        <v>22</v>
      </c>
      <c r="C26" s="547" t="s">
        <v>1036</v>
      </c>
      <c r="D26" s="547">
        <v>6.47</v>
      </c>
      <c r="E26" s="550">
        <v>26.205500000000001</v>
      </c>
      <c r="F26" s="547" t="s">
        <v>251</v>
      </c>
      <c r="G26" s="549">
        <v>0.80492600000000003</v>
      </c>
      <c r="H26" s="547">
        <v>5.8251299999999997</v>
      </c>
      <c r="I26" s="547">
        <v>5000</v>
      </c>
      <c r="J26" s="549">
        <v>0.12</v>
      </c>
      <c r="K26" s="550">
        <v>195</v>
      </c>
      <c r="L26" s="547">
        <v>2451100</v>
      </c>
      <c r="M26" s="551">
        <f t="shared" si="0"/>
        <v>0.22228654290129932</v>
      </c>
      <c r="N26" s="547">
        <v>9.3994270939099251E-3</v>
      </c>
      <c r="O26" s="547">
        <v>3.1632186363467653E-11</v>
      </c>
      <c r="P26" s="547">
        <v>3.3653313172632375E-9</v>
      </c>
      <c r="Q26" s="547">
        <v>0.51</v>
      </c>
      <c r="R26" s="547">
        <v>0.23</v>
      </c>
      <c r="S26" s="547">
        <v>1.4550805727195121E-11</v>
      </c>
      <c r="T26" s="547">
        <v>1.5480524059410893E-9</v>
      </c>
      <c r="U26" s="547">
        <v>18</v>
      </c>
      <c r="V26" s="547" t="s">
        <v>250</v>
      </c>
      <c r="W26" s="547" t="s">
        <v>86</v>
      </c>
      <c r="Y26" s="550">
        <v>12.808999999999999</v>
      </c>
      <c r="Z26" s="626">
        <v>1.23</v>
      </c>
      <c r="AA26" s="568">
        <f t="shared" si="1"/>
        <v>0.94901309481404517</v>
      </c>
      <c r="AB26" s="589"/>
      <c r="AD26" s="577">
        <v>15</v>
      </c>
      <c r="AE26" s="590">
        <v>0.35652759627500008</v>
      </c>
      <c r="AF26" s="591">
        <v>15</v>
      </c>
      <c r="AG26" s="592">
        <f t="shared" si="10"/>
        <v>0.96781666822042667</v>
      </c>
      <c r="AI26" s="37"/>
      <c r="AJ26" s="37"/>
      <c r="AK26" s="37"/>
      <c r="AL26" s="37"/>
      <c r="AM26" s="37"/>
      <c r="AN26" s="37"/>
      <c r="AO26" s="589"/>
      <c r="AP26" s="37"/>
      <c r="AQ26" s="279">
        <v>2.5</v>
      </c>
      <c r="AR26" s="270">
        <f t="shared" si="2"/>
        <v>161.15838496197989</v>
      </c>
      <c r="AS26" s="270">
        <f t="shared" si="3"/>
        <v>166.82526206645275</v>
      </c>
      <c r="AT26" s="270">
        <f t="shared" si="4"/>
        <v>0.63797343749999991</v>
      </c>
      <c r="AU26" s="270">
        <f t="shared" si="5"/>
        <v>0.28686761513021508</v>
      </c>
      <c r="AV26" s="279"/>
      <c r="AW26" s="279">
        <v>2.5</v>
      </c>
      <c r="AX26" s="270">
        <f t="shared" si="6"/>
        <v>161.15838496197989</v>
      </c>
      <c r="AY26" s="270">
        <f t="shared" si="7"/>
        <v>161.53039771624049</v>
      </c>
    </row>
    <row r="27" spans="2:51" ht="15.75">
      <c r="B27" s="547">
        <v>23</v>
      </c>
      <c r="C27" s="547" t="s">
        <v>1037</v>
      </c>
      <c r="D27" s="547">
        <v>7.57</v>
      </c>
      <c r="E27" s="550">
        <v>18.204999999999998</v>
      </c>
      <c r="F27" s="547" t="s">
        <v>253</v>
      </c>
      <c r="G27" s="549">
        <v>1.7557100000000001</v>
      </c>
      <c r="H27" s="547">
        <v>3.5764800000000001</v>
      </c>
      <c r="I27" s="547">
        <v>2754</v>
      </c>
      <c r="J27" s="549">
        <v>0.53</v>
      </c>
      <c r="K27" s="550">
        <v>291</v>
      </c>
      <c r="L27" s="547">
        <v>2451139</v>
      </c>
      <c r="M27" s="551">
        <f t="shared" si="0"/>
        <v>0.19645591870365287</v>
      </c>
      <c r="N27" s="547">
        <v>3.4127257052102016E-3</v>
      </c>
      <c r="O27" s="547">
        <v>3.0466941109480428E-11</v>
      </c>
      <c r="P27" s="547">
        <v>8.9274508827259717E-9</v>
      </c>
      <c r="Q27" s="547">
        <v>0.21</v>
      </c>
      <c r="R27" s="547">
        <v>0.09</v>
      </c>
      <c r="S27" s="547">
        <v>5.4840493997064768E-12</v>
      </c>
      <c r="T27" s="547">
        <v>1.6069411588906747E-9</v>
      </c>
      <c r="U27" s="547">
        <v>19</v>
      </c>
      <c r="V27" s="547" t="s">
        <v>252</v>
      </c>
      <c r="W27" s="547" t="s">
        <v>87</v>
      </c>
      <c r="Y27" s="550">
        <v>12.605</v>
      </c>
      <c r="Z27" s="626">
        <v>1.21</v>
      </c>
      <c r="AA27" s="568">
        <f t="shared" si="1"/>
        <v>0.94933517006451296</v>
      </c>
      <c r="AB27" s="589"/>
      <c r="AD27" s="577">
        <v>20</v>
      </c>
      <c r="AE27" s="590">
        <v>0.33925137920000004</v>
      </c>
      <c r="AF27" s="591">
        <v>20</v>
      </c>
      <c r="AG27" s="592">
        <f t="shared" si="10"/>
        <v>0.94415072248203169</v>
      </c>
      <c r="AI27" s="37"/>
      <c r="AJ27" s="37"/>
      <c r="AK27" s="37"/>
      <c r="AL27" s="37"/>
      <c r="AM27" s="37"/>
      <c r="AN27" s="37"/>
      <c r="AO27" s="589"/>
      <c r="AP27" s="37"/>
      <c r="AQ27" s="279">
        <v>2.6</v>
      </c>
      <c r="AR27" s="270">
        <f t="shared" si="2"/>
        <v>158.02879801927571</v>
      </c>
      <c r="AS27" s="270">
        <f t="shared" si="3"/>
        <v>164.01478835553957</v>
      </c>
      <c r="AT27" s="270">
        <f t="shared" si="4"/>
        <v>0.64127398527999935</v>
      </c>
      <c r="AU27" s="270">
        <f t="shared" si="5"/>
        <v>0.28835172123027786</v>
      </c>
      <c r="AV27" s="279"/>
      <c r="AW27" s="279">
        <v>2.6</v>
      </c>
      <c r="AX27" s="270">
        <f t="shared" si="6"/>
        <v>158.02879801927571</v>
      </c>
      <c r="AY27" s="270">
        <f t="shared" si="7"/>
        <v>158.42324227695326</v>
      </c>
    </row>
    <row r="28" spans="2:51" ht="15.75">
      <c r="B28" s="547">
        <v>24</v>
      </c>
      <c r="C28" s="547" t="s">
        <v>1038</v>
      </c>
      <c r="D28" s="547">
        <v>7.12</v>
      </c>
      <c r="E28" s="550">
        <v>49.1</v>
      </c>
      <c r="F28" s="547" t="s">
        <v>279</v>
      </c>
      <c r="G28" s="549">
        <v>2.0263300000000002</v>
      </c>
      <c r="H28" s="547">
        <v>5.1386399999999997</v>
      </c>
      <c r="I28" s="547">
        <v>3999</v>
      </c>
      <c r="J28" s="549">
        <v>0.16</v>
      </c>
      <c r="K28" s="550">
        <v>137</v>
      </c>
      <c r="L28" s="547">
        <v>2456319</v>
      </c>
      <c r="M28" s="551">
        <f t="shared" si="0"/>
        <v>0.10465661914460284</v>
      </c>
      <c r="N28" s="547">
        <v>5.1653693789482924E-3</v>
      </c>
      <c r="O28" s="547">
        <v>2.2337988770478576E-11</v>
      </c>
      <c r="P28" s="547">
        <v>4.3245675442918195E-9</v>
      </c>
      <c r="Q28" s="547">
        <v>0.63</v>
      </c>
      <c r="R28" s="547">
        <v>0.28000000000000003</v>
      </c>
      <c r="S28" s="547">
        <v>1.2509273711468004E-11</v>
      </c>
      <c r="T28" s="547">
        <v>2.4217578248034191E-9</v>
      </c>
      <c r="U28" s="547">
        <v>42</v>
      </c>
      <c r="V28" s="547" t="s">
        <v>289</v>
      </c>
      <c r="W28" s="547" t="s">
        <v>85</v>
      </c>
      <c r="Y28" s="550">
        <v>12.938000000000001</v>
      </c>
      <c r="Z28" s="626">
        <v>1.2</v>
      </c>
      <c r="AA28" s="568">
        <f t="shared" si="1"/>
        <v>0.98253491343756105</v>
      </c>
      <c r="AB28" s="589"/>
      <c r="AD28" s="577">
        <v>25</v>
      </c>
      <c r="AE28" s="590">
        <v>0.32151695312500006</v>
      </c>
      <c r="AF28" s="591">
        <v>25</v>
      </c>
      <c r="AG28" s="592">
        <f t="shared" si="10"/>
        <v>0.91495527629765538</v>
      </c>
      <c r="AI28" s="37"/>
      <c r="AJ28" s="37"/>
      <c r="AK28" s="37"/>
      <c r="AL28" s="37"/>
      <c r="AM28" s="37"/>
      <c r="AN28" s="37"/>
      <c r="AO28" s="589"/>
      <c r="AP28" s="37"/>
      <c r="AQ28" s="279">
        <v>2.7</v>
      </c>
      <c r="AR28" s="270">
        <f t="shared" si="2"/>
        <v>155.07472823327407</v>
      </c>
      <c r="AS28" s="270">
        <f t="shared" si="3"/>
        <v>161.38299922602704</v>
      </c>
      <c r="AT28" s="270">
        <f t="shared" si="4"/>
        <v>0.64222513822000005</v>
      </c>
      <c r="AU28" s="270">
        <f t="shared" si="5"/>
        <v>0.28877941141216273</v>
      </c>
      <c r="AV28" s="279"/>
      <c r="AW28" s="279">
        <v>2.7</v>
      </c>
      <c r="AX28" s="270">
        <f t="shared" si="6"/>
        <v>155.07472823327407</v>
      </c>
      <c r="AY28" s="270">
        <f t="shared" si="7"/>
        <v>155.49202435278229</v>
      </c>
    </row>
    <row r="29" spans="2:51" ht="15.75">
      <c r="B29" s="547">
        <v>25</v>
      </c>
      <c r="C29" s="547" t="s">
        <v>1039</v>
      </c>
      <c r="D29" s="547">
        <v>8.3800000000000008</v>
      </c>
      <c r="E29" s="550">
        <v>26.759399999999999</v>
      </c>
      <c r="F29" s="547" t="s">
        <v>283</v>
      </c>
      <c r="G29" s="549">
        <v>0.53548200000000001</v>
      </c>
      <c r="H29" s="547">
        <v>3.0220799999999999</v>
      </c>
      <c r="I29" s="547">
        <v>2172</v>
      </c>
      <c r="J29" s="549">
        <v>0.48</v>
      </c>
      <c r="K29" s="550">
        <v>330</v>
      </c>
      <c r="L29" s="547">
        <v>2452154</v>
      </c>
      <c r="M29" s="551">
        <f t="shared" si="0"/>
        <v>0.11293526760689701</v>
      </c>
      <c r="N29" s="547">
        <v>1.6184578135875535E-3</v>
      </c>
      <c r="O29" s="547">
        <v>2.0236180345542314E-11</v>
      </c>
      <c r="P29" s="547">
        <v>1.2503372145787229E-8</v>
      </c>
      <c r="Q29" s="547">
        <v>0.46</v>
      </c>
      <c r="R29" s="547">
        <v>0.21</v>
      </c>
      <c r="S29" s="547">
        <v>8.4991957451277728E-12</v>
      </c>
      <c r="T29" s="547">
        <v>5.2514163012306368E-9</v>
      </c>
      <c r="U29" s="547">
        <v>38</v>
      </c>
      <c r="V29" s="547" t="s">
        <v>282</v>
      </c>
      <c r="W29" s="547" t="s">
        <v>88</v>
      </c>
      <c r="Y29" s="550">
        <v>12.659000000000001</v>
      </c>
      <c r="Z29" s="626">
        <v>1.28</v>
      </c>
      <c r="AA29" s="568">
        <f t="shared" si="1"/>
        <v>0.90126295620503216</v>
      </c>
      <c r="AB29" s="589"/>
      <c r="AD29" s="577">
        <v>30</v>
      </c>
      <c r="AE29" s="590">
        <v>0.30347604080000001</v>
      </c>
      <c r="AF29" s="591">
        <v>30</v>
      </c>
      <c r="AG29" s="592">
        <f t="shared" si="10"/>
        <v>0.88084277957892765</v>
      </c>
      <c r="AI29" s="37"/>
      <c r="AJ29" s="37"/>
      <c r="AK29" s="37"/>
      <c r="AL29" s="37"/>
      <c r="AM29" s="37"/>
      <c r="AN29" s="37"/>
      <c r="AO29" s="589"/>
      <c r="AP29" s="37"/>
      <c r="AQ29" s="279">
        <v>2.8000000000000003</v>
      </c>
      <c r="AR29" s="270">
        <f t="shared" si="2"/>
        <v>152.28036010793224</v>
      </c>
      <c r="AS29" s="270">
        <f t="shared" si="3"/>
        <v>158.91379418234044</v>
      </c>
      <c r="AT29" s="270">
        <f t="shared" si="4"/>
        <v>0.64099594751999989</v>
      </c>
      <c r="AU29" s="270">
        <f t="shared" si="5"/>
        <v>0.28822670030552006</v>
      </c>
      <c r="AV29" s="279"/>
      <c r="AW29" s="279">
        <v>2.8000000000000003</v>
      </c>
      <c r="AX29" s="270">
        <f t="shared" si="6"/>
        <v>152.28036010793224</v>
      </c>
      <c r="AY29" s="270">
        <f t="shared" si="7"/>
        <v>152.72091915507102</v>
      </c>
    </row>
    <row r="30" spans="2:51" ht="15.75">
      <c r="B30" s="547">
        <v>26</v>
      </c>
      <c r="C30" s="547" t="s">
        <v>1040</v>
      </c>
      <c r="D30" s="547">
        <v>7.5</v>
      </c>
      <c r="E30" s="550">
        <v>46.598300000000002</v>
      </c>
      <c r="F30" s="547" t="s">
        <v>279</v>
      </c>
      <c r="G30" s="549">
        <v>4.02189</v>
      </c>
      <c r="H30" s="547">
        <v>4.9240599999999999</v>
      </c>
      <c r="I30" s="547">
        <v>3668</v>
      </c>
      <c r="J30" s="549">
        <v>0.04</v>
      </c>
      <c r="K30" s="550">
        <v>154</v>
      </c>
      <c r="L30" s="547">
        <v>2454308</v>
      </c>
      <c r="M30" s="551">
        <f t="shared" si="0"/>
        <v>0.10567037853312244</v>
      </c>
      <c r="N30" s="547">
        <v>3.64E-3</v>
      </c>
      <c r="O30" s="547">
        <v>1.7143274622020054E-11</v>
      </c>
      <c r="P30" s="547">
        <v>4.7096908302252891E-9</v>
      </c>
      <c r="Q30" s="547">
        <v>0.45</v>
      </c>
      <c r="R30" s="547">
        <v>0.2</v>
      </c>
      <c r="S30" s="547">
        <v>6.8573098488080213E-12</v>
      </c>
      <c r="T30" s="547">
        <v>1.8838763320901157E-9</v>
      </c>
      <c r="U30" s="547">
        <v>41</v>
      </c>
      <c r="V30" s="547" t="s">
        <v>288</v>
      </c>
      <c r="W30" s="547" t="s">
        <v>85</v>
      </c>
      <c r="Y30" s="550">
        <v>13.134</v>
      </c>
      <c r="Z30" s="626">
        <v>1.17</v>
      </c>
      <c r="AA30" s="568">
        <f t="shared" si="1"/>
        <v>1.0229943638963679</v>
      </c>
      <c r="AB30" s="589"/>
      <c r="AD30" s="577">
        <v>35</v>
      </c>
      <c r="AE30" s="590">
        <v>0.28527377997499997</v>
      </c>
      <c r="AF30" s="591">
        <v>35</v>
      </c>
      <c r="AG30" s="592">
        <f t="shared" si="10"/>
        <v>0.84244753029429353</v>
      </c>
      <c r="AI30" s="37"/>
      <c r="AJ30" s="37"/>
      <c r="AK30" s="37"/>
      <c r="AL30" s="37"/>
      <c r="AM30" s="37"/>
      <c r="AN30" s="37"/>
      <c r="AO30" s="589"/>
      <c r="AP30" s="37"/>
      <c r="AQ30" s="279">
        <v>2.9000000000000004</v>
      </c>
      <c r="AR30" s="270">
        <f t="shared" si="2"/>
        <v>149.6318039779118</v>
      </c>
      <c r="AS30" s="270">
        <f t="shared" si="3"/>
        <v>156.59301003387364</v>
      </c>
      <c r="AT30" s="270">
        <f t="shared" si="4"/>
        <v>0.63776948517999843</v>
      </c>
      <c r="AU30" s="270">
        <f t="shared" si="5"/>
        <v>0.28677590705555234</v>
      </c>
      <c r="AV30" s="279"/>
      <c r="AW30" s="279">
        <v>2.9000000000000004</v>
      </c>
      <c r="AX30" s="270">
        <f t="shared" si="6"/>
        <v>149.6318039779118</v>
      </c>
      <c r="AY30" s="270">
        <f t="shared" si="7"/>
        <v>150.09602815344184</v>
      </c>
    </row>
    <row r="31" spans="2:51" ht="15.75">
      <c r="B31" s="547">
        <v>27</v>
      </c>
      <c r="C31" s="547" t="s">
        <v>1041</v>
      </c>
      <c r="D31" s="547">
        <v>7.61</v>
      </c>
      <c r="E31" s="550">
        <v>44.228200000000001</v>
      </c>
      <c r="F31" s="547" t="s">
        <v>279</v>
      </c>
      <c r="G31" s="549">
        <v>1.88123</v>
      </c>
      <c r="H31" s="547">
        <v>5.1493099999999998</v>
      </c>
      <c r="I31" s="547">
        <v>4218</v>
      </c>
      <c r="J31" s="549">
        <v>0.02</v>
      </c>
      <c r="K31" s="550">
        <v>290</v>
      </c>
      <c r="L31" s="547">
        <v>2454494</v>
      </c>
      <c r="M31" s="551">
        <f t="shared" si="0"/>
        <v>0.11642594543752628</v>
      </c>
      <c r="N31" s="547">
        <v>3.289284084349176E-3</v>
      </c>
      <c r="O31" s="547">
        <v>1.4165841506732499E-11</v>
      </c>
      <c r="P31" s="547">
        <v>4.3066640470901678E-9</v>
      </c>
      <c r="Q31" s="547">
        <v>0.52</v>
      </c>
      <c r="R31" s="547">
        <v>0.23</v>
      </c>
      <c r="S31" s="547">
        <v>6.5162870930969494E-12</v>
      </c>
      <c r="T31" s="547">
        <v>1.9810654616614772E-9</v>
      </c>
      <c r="U31" s="547">
        <v>35</v>
      </c>
      <c r="V31" s="547" t="s">
        <v>278</v>
      </c>
      <c r="W31" s="547" t="s">
        <v>85</v>
      </c>
      <c r="Y31" s="550">
        <v>12.936</v>
      </c>
      <c r="Z31" s="626">
        <v>1.2</v>
      </c>
      <c r="AA31" s="568">
        <f t="shared" si="1"/>
        <v>0.98238302985224069</v>
      </c>
      <c r="AB31" s="589"/>
      <c r="AD31" s="577">
        <v>40</v>
      </c>
      <c r="AE31" s="590">
        <v>0.26704829440000005</v>
      </c>
      <c r="AF31" s="591">
        <v>40</v>
      </c>
      <c r="AG31" s="592">
        <f t="shared" si="10"/>
        <v>0.80041799552776727</v>
      </c>
      <c r="AI31" s="37"/>
      <c r="AJ31" s="37"/>
      <c r="AK31" s="37"/>
      <c r="AL31" s="37"/>
      <c r="AM31" s="37"/>
      <c r="AN31" s="37"/>
      <c r="AO31" s="589"/>
      <c r="AP31" s="37"/>
      <c r="AQ31" s="279">
        <v>3</v>
      </c>
      <c r="AR31" s="270">
        <f t="shared" si="2"/>
        <v>147.11680462462965</v>
      </c>
      <c r="AS31" s="270">
        <f t="shared" si="3"/>
        <v>154.40812911488632</v>
      </c>
      <c r="AT31" s="270">
        <f t="shared" si="4"/>
        <v>0.63274000000000041</v>
      </c>
      <c r="AU31" s="270">
        <f t="shared" si="5"/>
        <v>0.28451437650567146</v>
      </c>
      <c r="AV31" s="279"/>
      <c r="AW31" s="279">
        <v>3</v>
      </c>
      <c r="AX31" s="270">
        <f t="shared" si="6"/>
        <v>147.11680462462965</v>
      </c>
      <c r="AY31" s="270">
        <f t="shared" si="7"/>
        <v>147.60508765377054</v>
      </c>
    </row>
    <row r="32" spans="2:51" ht="15.75">
      <c r="B32" s="547">
        <v>28</v>
      </c>
      <c r="C32" s="547" t="s">
        <v>1042</v>
      </c>
      <c r="D32" s="547">
        <v>7.83</v>
      </c>
      <c r="E32" s="550">
        <v>48.262599999999999</v>
      </c>
      <c r="F32" s="547" t="s">
        <v>273</v>
      </c>
      <c r="G32" s="549">
        <v>1.9421999999999999</v>
      </c>
      <c r="H32" s="547">
        <v>4.8314599999999999</v>
      </c>
      <c r="I32" s="547">
        <v>3805.6705000000002</v>
      </c>
      <c r="J32" s="549">
        <v>0.25208599999999998</v>
      </c>
      <c r="K32" s="550">
        <v>242.97300000000001</v>
      </c>
      <c r="L32" s="547">
        <v>2453580.0359999998</v>
      </c>
      <c r="M32" s="551">
        <f t="shared" si="0"/>
        <v>0.10010774388449856</v>
      </c>
      <c r="N32" s="547">
        <v>2.6859713976699257E-3</v>
      </c>
      <c r="O32" s="547">
        <v>1.313964639599215E-11</v>
      </c>
      <c r="P32" s="547">
        <v>4.8919532082101713E-9</v>
      </c>
      <c r="Q32" s="547">
        <v>0.53</v>
      </c>
      <c r="R32" s="547">
        <v>0.24</v>
      </c>
      <c r="S32" s="547">
        <v>6.3070302700762326E-12</v>
      </c>
      <c r="T32" s="547">
        <v>2.3481375399408821E-9</v>
      </c>
      <c r="U32" s="547">
        <v>45</v>
      </c>
      <c r="V32" s="547" t="s">
        <v>293</v>
      </c>
      <c r="W32" s="547" t="s">
        <v>86</v>
      </c>
      <c r="Y32" s="550">
        <v>12.944000000000001</v>
      </c>
      <c r="Z32" s="626">
        <v>1.2</v>
      </c>
      <c r="AA32" s="568">
        <f t="shared" si="1"/>
        <v>0.98299056419352226</v>
      </c>
      <c r="AB32" s="589"/>
      <c r="AD32" s="577">
        <v>45</v>
      </c>
      <c r="AE32" s="590">
        <v>0.248930264825</v>
      </c>
      <c r="AF32" s="591">
        <v>45</v>
      </c>
      <c r="AG32" s="592">
        <f t="shared" si="10"/>
        <v>0.75540916492918719</v>
      </c>
      <c r="AO32" s="589"/>
      <c r="AP32" s="37"/>
      <c r="AQ32" s="279">
        <v>3.1</v>
      </c>
      <c r="AR32" s="270">
        <f t="shared" si="2"/>
        <v>144.72450202621837</v>
      </c>
      <c r="AS32" s="270">
        <f t="shared" si="3"/>
        <v>152.34803967897764</v>
      </c>
      <c r="AT32" s="270">
        <f t="shared" si="4"/>
        <v>0.62611020318000099</v>
      </c>
      <c r="AU32" s="270">
        <f t="shared" si="5"/>
        <v>0.28153325865536732</v>
      </c>
      <c r="AV32" s="279"/>
      <c r="AW32" s="279">
        <v>3.1</v>
      </c>
      <c r="AX32" s="270">
        <f t="shared" si="6"/>
        <v>144.72450202621837</v>
      </c>
      <c r="AY32" s="270">
        <f t="shared" si="7"/>
        <v>145.23722951460823</v>
      </c>
    </row>
    <row r="33" spans="2:51" ht="15.75">
      <c r="B33" s="547">
        <v>29</v>
      </c>
      <c r="C33" s="547" t="s">
        <v>1043</v>
      </c>
      <c r="D33" s="547">
        <v>8.66</v>
      </c>
      <c r="E33" s="550">
        <v>4.9536800000000003</v>
      </c>
      <c r="F33" s="547" t="s">
        <v>227</v>
      </c>
      <c r="G33" s="549">
        <v>0.684002</v>
      </c>
      <c r="H33" s="547">
        <v>3.5615299999999999</v>
      </c>
      <c r="I33" s="547">
        <v>3657</v>
      </c>
      <c r="J33" s="549">
        <v>0.08</v>
      </c>
      <c r="K33" s="550">
        <v>246</v>
      </c>
      <c r="L33" s="547">
        <v>2451211</v>
      </c>
      <c r="M33" s="551">
        <f t="shared" si="0"/>
        <v>0.71896650570888709</v>
      </c>
      <c r="N33" s="547">
        <v>1.2505509303555426E-3</v>
      </c>
      <c r="O33" s="547">
        <v>1.1258155445694178E-11</v>
      </c>
      <c r="P33" s="547">
        <v>9.0025565312189119E-9</v>
      </c>
      <c r="Q33" s="547">
        <v>0.46</v>
      </c>
      <c r="R33" s="547">
        <v>0.21</v>
      </c>
      <c r="S33" s="547">
        <v>4.7284252871915541E-12</v>
      </c>
      <c r="T33" s="547">
        <v>3.7810737431119426E-9</v>
      </c>
      <c r="U33" s="547">
        <v>4</v>
      </c>
      <c r="V33" s="547" t="s">
        <v>226</v>
      </c>
      <c r="W33" s="547" t="s">
        <v>89</v>
      </c>
      <c r="Y33" s="550">
        <v>12.766999999999999</v>
      </c>
      <c r="Z33" s="626">
        <v>1.27</v>
      </c>
      <c r="AA33" s="568">
        <f t="shared" si="1"/>
        <v>0.91610916556787558</v>
      </c>
      <c r="AB33" s="589"/>
      <c r="AD33" s="577">
        <v>50</v>
      </c>
      <c r="AE33" s="590">
        <v>0.23104250000000001</v>
      </c>
      <c r="AF33" s="591">
        <v>50</v>
      </c>
      <c r="AG33" s="592">
        <f t="shared" si="10"/>
        <v>0.70807501538564999</v>
      </c>
      <c r="AO33" s="589"/>
      <c r="AP33" s="37"/>
      <c r="AQ33" s="279">
        <v>3.2</v>
      </c>
      <c r="AR33" s="270">
        <f t="shared" si="2"/>
        <v>142.44523356461011</v>
      </c>
      <c r="AS33" s="270">
        <f t="shared" si="3"/>
        <v>150.40283778202485</v>
      </c>
      <c r="AT33" s="270">
        <f t="shared" si="4"/>
        <v>0.61808868352000224</v>
      </c>
      <c r="AU33" s="270">
        <f t="shared" si="5"/>
        <v>0.2779263463933126</v>
      </c>
      <c r="AV33" s="279"/>
      <c r="AW33" s="279">
        <v>3.2</v>
      </c>
      <c r="AX33" s="270">
        <f t="shared" si="6"/>
        <v>142.44523356461011</v>
      </c>
      <c r="AY33" s="270">
        <f t="shared" si="7"/>
        <v>142.98278332459779</v>
      </c>
    </row>
    <row r="34" spans="2:51" ht="15.75">
      <c r="B34" s="547">
        <v>30</v>
      </c>
      <c r="C34" s="547" t="s">
        <v>1044</v>
      </c>
      <c r="D34" s="547">
        <v>5.77</v>
      </c>
      <c r="E34" s="550">
        <v>26.420100000000001</v>
      </c>
      <c r="F34" s="547" t="s">
        <v>313</v>
      </c>
      <c r="G34" s="549">
        <v>1.3325400000000001</v>
      </c>
      <c r="H34" s="547">
        <v>2.34083</v>
      </c>
      <c r="I34" s="547">
        <v>1157</v>
      </c>
      <c r="J34" s="549">
        <v>0.76</v>
      </c>
      <c r="K34" s="550">
        <v>81</v>
      </c>
      <c r="L34" s="547">
        <v>2450131.5</v>
      </c>
      <c r="M34" s="551">
        <f t="shared" si="0"/>
        <v>8.8600345948728426E-2</v>
      </c>
      <c r="N34" s="547">
        <v>1.7910239098804806E-2</v>
      </c>
      <c r="O34" s="547">
        <v>3.7325076388481291E-10</v>
      </c>
      <c r="P34" s="547">
        <v>2.0840077110401101E-8</v>
      </c>
      <c r="Q34" s="547">
        <v>0.4</v>
      </c>
      <c r="R34" s="547">
        <v>0.18</v>
      </c>
      <c r="S34" s="547">
        <v>1.3437027499853264E-10</v>
      </c>
      <c r="T34" s="547">
        <v>7.5024277597443959E-9</v>
      </c>
      <c r="U34" s="547">
        <v>59</v>
      </c>
      <c r="V34" s="547" t="s">
        <v>312</v>
      </c>
      <c r="W34" s="547" t="s">
        <v>84</v>
      </c>
      <c r="Y34" s="550">
        <v>12.885</v>
      </c>
      <c r="Z34" s="626">
        <v>1.22</v>
      </c>
      <c r="AA34" s="568">
        <f t="shared" si="1"/>
        <v>0.96246885091138124</v>
      </c>
      <c r="AD34" s="577">
        <v>55</v>
      </c>
      <c r="AE34" s="590">
        <v>0.21349950767500003</v>
      </c>
      <c r="AF34" s="591">
        <v>55</v>
      </c>
      <c r="AG34" s="592">
        <f t="shared" si="10"/>
        <v>0.65906116367307499</v>
      </c>
      <c r="AQ34" s="279">
        <v>3.3000000000000003</v>
      </c>
      <c r="AR34" s="270">
        <f t="shared" si="2"/>
        <v>140.27036945893727</v>
      </c>
      <c r="AS34" s="270">
        <f t="shared" si="3"/>
        <v>148.56366241540169</v>
      </c>
      <c r="AT34" s="270">
        <f t="shared" si="4"/>
        <v>0.6088874522199994</v>
      </c>
      <c r="AU34" s="270">
        <f t="shared" si="5"/>
        <v>0.2737889715056735</v>
      </c>
      <c r="AV34" s="279"/>
      <c r="AW34" s="279">
        <v>3.3000000000000003</v>
      </c>
      <c r="AX34" s="270">
        <f t="shared" si="6"/>
        <v>140.27036945893727</v>
      </c>
      <c r="AY34" s="270">
        <f t="shared" si="7"/>
        <v>140.83311180952904</v>
      </c>
    </row>
    <row r="35" spans="2:51" ht="15.75">
      <c r="B35" s="547">
        <v>31</v>
      </c>
      <c r="C35" s="547" t="s">
        <v>1045</v>
      </c>
      <c r="D35" s="547">
        <v>5.7</v>
      </c>
      <c r="E35" s="550">
        <v>20.6</v>
      </c>
      <c r="F35" s="547" t="s">
        <v>242</v>
      </c>
      <c r="G35" s="549">
        <v>5.3</v>
      </c>
      <c r="H35" s="547">
        <v>6.8</v>
      </c>
      <c r="I35" s="547">
        <v>6005</v>
      </c>
      <c r="J35" s="549">
        <v>0.21</v>
      </c>
      <c r="K35" s="550">
        <v>250</v>
      </c>
      <c r="L35" s="547">
        <v>2455954</v>
      </c>
      <c r="M35" s="551">
        <f t="shared" si="0"/>
        <v>0.33009708737864074</v>
      </c>
      <c r="N35" s="547">
        <v>1.9102991553091697E-2</v>
      </c>
      <c r="O35" s="547">
        <v>4.717616451249259E-11</v>
      </c>
      <c r="P35" s="547">
        <v>2.4695694588661131E-9</v>
      </c>
      <c r="Q35" s="547">
        <v>0.42</v>
      </c>
      <c r="R35" s="547">
        <v>0.19</v>
      </c>
      <c r="S35" s="547">
        <v>1.7926942514747182E-11</v>
      </c>
      <c r="T35" s="547">
        <v>9.3843639436912288E-10</v>
      </c>
      <c r="U35" s="547">
        <v>12</v>
      </c>
      <c r="V35" s="547" t="s">
        <v>241</v>
      </c>
      <c r="W35" s="547" t="s">
        <v>84</v>
      </c>
      <c r="Y35" s="550">
        <v>13.09</v>
      </c>
      <c r="Z35" s="626">
        <v>1.1499999999999999</v>
      </c>
      <c r="AA35" s="568">
        <f t="shared" si="1"/>
        <v>1.0372988513967758</v>
      </c>
      <c r="AD35" s="577">
        <v>60</v>
      </c>
      <c r="AE35" s="590">
        <v>0.19640706560000004</v>
      </c>
      <c r="AF35" s="591">
        <v>60</v>
      </c>
      <c r="AG35" s="592">
        <f t="shared" si="10"/>
        <v>0.60899778104422952</v>
      </c>
      <c r="AQ35" s="279">
        <v>3.4000000000000004</v>
      </c>
      <c r="AR35" s="270">
        <f t="shared" si="2"/>
        <v>138.19217502415668</v>
      </c>
      <c r="AS35" s="270">
        <f t="shared" si="3"/>
        <v>146.82255748256091</v>
      </c>
      <c r="AT35" s="270">
        <f t="shared" si="4"/>
        <v>0.59871961728000089</v>
      </c>
      <c r="AU35" s="270">
        <f t="shared" si="5"/>
        <v>0.2692169589596573</v>
      </c>
      <c r="AV35" s="279"/>
      <c r="AW35" s="279">
        <v>3.4000000000000004</v>
      </c>
      <c r="AX35" s="270">
        <f t="shared" si="6"/>
        <v>138.19217502415668</v>
      </c>
      <c r="AY35" s="270">
        <f t="shared" si="7"/>
        <v>138.78047306748141</v>
      </c>
    </row>
    <row r="36" spans="2:51" ht="15.75">
      <c r="B36" s="547">
        <v>32</v>
      </c>
      <c r="C36" s="547" t="s">
        <v>1046</v>
      </c>
      <c r="D36" s="547">
        <v>3.34</v>
      </c>
      <c r="E36" s="550">
        <v>46.8</v>
      </c>
      <c r="F36" s="547" t="s">
        <v>269</v>
      </c>
      <c r="G36" s="549">
        <v>27</v>
      </c>
      <c r="H36" s="547">
        <v>6.1</v>
      </c>
      <c r="I36" s="547">
        <v>3186</v>
      </c>
      <c r="J36" s="549">
        <v>0.18</v>
      </c>
      <c r="K36" s="550">
        <v>0</v>
      </c>
      <c r="L36" s="547">
        <v>2453038</v>
      </c>
      <c r="M36" s="551">
        <f t="shared" si="0"/>
        <v>0.13034188034188035</v>
      </c>
      <c r="N36" s="547">
        <v>0.16791959713997812</v>
      </c>
      <c r="O36" s="547">
        <v>5.1532449297515957E-10</v>
      </c>
      <c r="P36" s="547">
        <v>3.0688764250999486E-9</v>
      </c>
      <c r="Q36" s="547">
        <v>0.12</v>
      </c>
      <c r="R36" s="547">
        <v>0.05</v>
      </c>
      <c r="S36" s="547">
        <v>5.1532449297515955E-11</v>
      </c>
      <c r="T36" s="547">
        <v>3.0688764250999483E-10</v>
      </c>
      <c r="U36" s="547">
        <v>30</v>
      </c>
      <c r="V36" s="547" t="s">
        <v>268</v>
      </c>
      <c r="W36" s="547" t="s">
        <v>86</v>
      </c>
      <c r="X36" s="548" t="s">
        <v>1163</v>
      </c>
      <c r="Y36" s="550">
        <v>11.419</v>
      </c>
      <c r="Z36" s="626">
        <v>1.07</v>
      </c>
      <c r="AA36" s="568">
        <f t="shared" si="1"/>
        <v>0.97253756678885583</v>
      </c>
      <c r="AD36" s="577">
        <v>65</v>
      </c>
      <c r="AE36" s="590">
        <v>0.17986179252500001</v>
      </c>
      <c r="AF36" s="591">
        <v>65</v>
      </c>
      <c r="AG36" s="592">
        <f t="shared" si="10"/>
        <v>0.55849284020678835</v>
      </c>
      <c r="AQ36" s="279">
        <v>3.5</v>
      </c>
      <c r="AR36" s="270">
        <f t="shared" si="2"/>
        <v>136.20369473579356</v>
      </c>
      <c r="AS36" s="270">
        <f t="shared" si="3"/>
        <v>145.17235559531517</v>
      </c>
      <c r="AT36" s="270">
        <f t="shared" si="4"/>
        <v>0.58779718749999854</v>
      </c>
      <c r="AU36" s="270">
        <f t="shared" si="5"/>
        <v>0.26430563946225816</v>
      </c>
      <c r="AV36" s="279"/>
      <c r="AW36" s="279">
        <v>3.5</v>
      </c>
      <c r="AX36" s="270">
        <f t="shared" si="6"/>
        <v>136.20369473579356</v>
      </c>
      <c r="AY36" s="270">
        <f t="shared" si="7"/>
        <v>136.8179046125656</v>
      </c>
    </row>
    <row r="37" spans="2:51" ht="15.75">
      <c r="B37" s="547">
        <v>33</v>
      </c>
      <c r="C37" s="547" t="s">
        <v>1048</v>
      </c>
      <c r="D37" s="547">
        <v>5.81</v>
      </c>
      <c r="E37" s="550">
        <v>22.04</v>
      </c>
      <c r="F37" s="547" t="s">
        <v>1173</v>
      </c>
      <c r="G37" s="549">
        <v>1.53</v>
      </c>
      <c r="H37" s="547">
        <v>4.43</v>
      </c>
      <c r="I37" s="547">
        <v>3117</v>
      </c>
      <c r="J37" s="549">
        <v>0.4</v>
      </c>
      <c r="K37" s="550">
        <v>64</v>
      </c>
      <c r="L37" s="547">
        <v>2449344</v>
      </c>
      <c r="M37" s="551">
        <f t="shared" si="0"/>
        <v>0.20099818511796733</v>
      </c>
      <c r="N37" s="547">
        <v>1.7262408263472903E-2</v>
      </c>
      <c r="O37" s="547">
        <v>1.0044608220464208E-10</v>
      </c>
      <c r="P37" s="547">
        <v>5.8187757276709223E-9</v>
      </c>
      <c r="Q37" s="547">
        <v>0.64</v>
      </c>
      <c r="R37" s="547">
        <v>0.28999999999999998</v>
      </c>
      <c r="S37" s="547">
        <v>5.8258727678692409E-11</v>
      </c>
      <c r="T37" s="547">
        <v>3.374889922049135E-9</v>
      </c>
      <c r="U37" s="547">
        <v>999</v>
      </c>
      <c r="V37" s="547" t="s">
        <v>1178</v>
      </c>
      <c r="W37" s="547" t="s">
        <v>84</v>
      </c>
      <c r="X37" s="548" t="s">
        <v>1164</v>
      </c>
      <c r="Y37" s="550">
        <v>12</v>
      </c>
      <c r="Z37" s="626">
        <v>1.21</v>
      </c>
      <c r="AA37" s="568">
        <f t="shared" si="1"/>
        <v>0.90377009446839784</v>
      </c>
      <c r="AD37" s="577">
        <v>70</v>
      </c>
      <c r="AE37" s="590">
        <v>0.16395071920000001</v>
      </c>
      <c r="AF37" s="591">
        <v>70</v>
      </c>
      <c r="AG37" s="592">
        <f t="shared" si="10"/>
        <v>0.50812576098024143</v>
      </c>
      <c r="AQ37" s="279">
        <v>3.6</v>
      </c>
      <c r="AR37" s="270">
        <f t="shared" si="2"/>
        <v>134.29865413498334</v>
      </c>
      <c r="AS37" s="270">
        <f t="shared" si="3"/>
        <v>143.60657972044288</v>
      </c>
      <c r="AT37" s="270">
        <f t="shared" si="4"/>
        <v>0.57632900607999926</v>
      </c>
      <c r="AU37" s="270">
        <f t="shared" si="5"/>
        <v>0.25914892029425074</v>
      </c>
      <c r="AV37" s="279"/>
      <c r="AW37" s="279">
        <v>3.6</v>
      </c>
      <c r="AX37" s="270">
        <f t="shared" si="6"/>
        <v>134.29865413498334</v>
      </c>
      <c r="AY37" s="270">
        <f t="shared" si="7"/>
        <v>134.93912526112294</v>
      </c>
    </row>
    <row r="38" spans="2:51" ht="15.75">
      <c r="B38" s="547">
        <v>34</v>
      </c>
      <c r="C38" s="547" t="s">
        <v>1047</v>
      </c>
      <c r="D38" s="547">
        <v>5.9</v>
      </c>
      <c r="E38" s="550">
        <v>36.603200000000001</v>
      </c>
      <c r="F38" s="547" t="s">
        <v>242</v>
      </c>
      <c r="G38" s="549">
        <v>4.0640700000000001</v>
      </c>
      <c r="H38" s="547">
        <v>3.6018400000000002</v>
      </c>
      <c r="I38" s="547">
        <v>2102</v>
      </c>
      <c r="J38" s="549">
        <v>0.33</v>
      </c>
      <c r="K38" s="550">
        <v>252</v>
      </c>
      <c r="L38" s="547">
        <v>2452516</v>
      </c>
      <c r="M38" s="551">
        <f t="shared" si="0"/>
        <v>9.8402325479739483E-2</v>
      </c>
      <c r="N38" s="547">
        <v>1.5889176293542018E-2</v>
      </c>
      <c r="O38" s="547">
        <v>1.3985938721140411E-10</v>
      </c>
      <c r="P38" s="547">
        <v>8.802179837871673E-9</v>
      </c>
      <c r="Q38" s="547">
        <v>0.35</v>
      </c>
      <c r="R38" s="547">
        <v>0.16</v>
      </c>
      <c r="S38" s="547">
        <v>4.4755003907649318E-11</v>
      </c>
      <c r="T38" s="547">
        <v>2.8166975481189355E-9</v>
      </c>
      <c r="U38" s="547">
        <v>46</v>
      </c>
      <c r="V38" s="547" t="s">
        <v>294</v>
      </c>
      <c r="W38" s="547" t="s">
        <v>84</v>
      </c>
      <c r="Y38" s="550">
        <v>13.132999999999999</v>
      </c>
      <c r="Z38" s="626">
        <v>1.17</v>
      </c>
      <c r="AA38" s="568">
        <f t="shared" si="1"/>
        <v>1.0229164748782549</v>
      </c>
      <c r="AD38" s="577">
        <v>75</v>
      </c>
      <c r="AE38" s="590">
        <v>0.14875085937499999</v>
      </c>
      <c r="AF38" s="591">
        <v>75</v>
      </c>
      <c r="AG38" s="592">
        <f t="shared" si="10"/>
        <v>0.45844151613786105</v>
      </c>
      <c r="AQ38" s="279">
        <v>3.7</v>
      </c>
      <c r="AR38" s="270">
        <f t="shared" si="2"/>
        <v>132.47137641758212</v>
      </c>
      <c r="AS38" s="270">
        <f t="shared" si="3"/>
        <v>142.11935951766364</v>
      </c>
      <c r="AT38" s="270">
        <f t="shared" si="4"/>
        <v>0.56451881381999902</v>
      </c>
      <c r="AU38" s="270">
        <f t="shared" si="5"/>
        <v>0.25383841441937943</v>
      </c>
      <c r="AV38" s="279"/>
      <c r="AW38" s="279">
        <v>3.7</v>
      </c>
      <c r="AX38" s="270">
        <f t="shared" si="6"/>
        <v>132.47137641758212</v>
      </c>
      <c r="AY38" s="270">
        <f t="shared" si="7"/>
        <v>133.13845170387785</v>
      </c>
    </row>
    <row r="39" spans="2:51" ht="15.75">
      <c r="AD39" s="577">
        <v>80</v>
      </c>
      <c r="AE39" s="590">
        <v>0.13432878079999999</v>
      </c>
      <c r="AF39" s="591">
        <v>80</v>
      </c>
      <c r="AG39" s="592">
        <f t="shared" si="10"/>
        <v>0.40994525358919193</v>
      </c>
      <c r="AQ39" s="279">
        <v>3.8000000000000003</v>
      </c>
      <c r="AR39" s="270">
        <f t="shared" si="2"/>
        <v>130.71671117835447</v>
      </c>
      <c r="AS39" s="270">
        <f t="shared" si="3"/>
        <v>140.70535983792851</v>
      </c>
      <c r="AT39" s="270">
        <f t="shared" si="4"/>
        <v>0.55256344191999873</v>
      </c>
      <c r="AU39" s="270">
        <f t="shared" si="5"/>
        <v>0.24846262786878676</v>
      </c>
      <c r="AV39" s="279"/>
      <c r="AW39" s="279">
        <v>3.8000000000000003</v>
      </c>
      <c r="AX39" s="270">
        <f t="shared" si="6"/>
        <v>130.71671117835447</v>
      </c>
      <c r="AY39" s="270">
        <f t="shared" si="7"/>
        <v>131.41072723482205</v>
      </c>
    </row>
    <row r="40" spans="2:51" ht="15.75">
      <c r="AD40" s="577">
        <v>85</v>
      </c>
      <c r="AE40" s="590">
        <v>0.12074017622499998</v>
      </c>
      <c r="AF40" s="591">
        <v>85</v>
      </c>
      <c r="AG40" s="592">
        <f t="shared" si="10"/>
        <v>0.36309748519440987</v>
      </c>
      <c r="AQ40" s="279">
        <v>3.9000000000000004</v>
      </c>
      <c r="AR40" s="270">
        <f t="shared" si="2"/>
        <v>129.02997327085686</v>
      </c>
      <c r="AS40" s="270">
        <f t="shared" si="3"/>
        <v>139.35971934111816</v>
      </c>
      <c r="AT40" s="270">
        <f t="shared" si="4"/>
        <v>0.54065113437999823</v>
      </c>
      <c r="AU40" s="270">
        <f t="shared" si="5"/>
        <v>0.24310620540065286</v>
      </c>
      <c r="AV40" s="279"/>
      <c r="AW40" s="279">
        <v>3.9000000000000004</v>
      </c>
      <c r="AX40" s="270">
        <f t="shared" si="6"/>
        <v>129.02997327085686</v>
      </c>
      <c r="AY40" s="270">
        <f t="shared" si="7"/>
        <v>129.75126059725045</v>
      </c>
    </row>
    <row r="41" spans="2:51" ht="15.75">
      <c r="AD41" s="577">
        <v>90</v>
      </c>
      <c r="AE41" s="590">
        <v>0.10802943439999996</v>
      </c>
      <c r="AF41" s="591">
        <v>90</v>
      </c>
      <c r="AG41" s="592">
        <f t="shared" si="10"/>
        <v>0.31830988618379069</v>
      </c>
      <c r="AQ41" s="279">
        <v>4</v>
      </c>
      <c r="AR41" s="270">
        <f t="shared" si="2"/>
        <v>127.40689012852123</v>
      </c>
      <c r="AS41" s="270">
        <f t="shared" si="3"/>
        <v>138.07799757756266</v>
      </c>
      <c r="AT41" s="270">
        <f t="shared" si="4"/>
        <v>0.52895999999999865</v>
      </c>
      <c r="AU41" s="270">
        <f t="shared" si="5"/>
        <v>0.2378492344350594</v>
      </c>
      <c r="AV41" s="279"/>
      <c r="AW41" s="279">
        <v>4</v>
      </c>
      <c r="AX41" s="270">
        <f t="shared" si="6"/>
        <v>127.40689012852123</v>
      </c>
      <c r="AY41" s="270">
        <f t="shared" si="7"/>
        <v>128.15577329228304</v>
      </c>
    </row>
    <row r="42" spans="2:51" ht="15.75">
      <c r="AD42" s="577">
        <v>95</v>
      </c>
      <c r="AE42" s="590">
        <v>9.6229211075000015E-2</v>
      </c>
      <c r="AF42" s="591">
        <v>95</v>
      </c>
      <c r="AG42" s="592">
        <f t="shared" si="10"/>
        <v>0.27594174244675179</v>
      </c>
      <c r="AQ42" s="279">
        <v>4.0999999999999996</v>
      </c>
      <c r="AR42" s="270">
        <f t="shared" si="2"/>
        <v>125.84355619702286</v>
      </c>
      <c r="AS42" s="270">
        <f t="shared" si="3"/>
        <v>136.85612918272466</v>
      </c>
      <c r="AT42" s="270">
        <f t="shared" si="4"/>
        <v>0.51765659397999664</v>
      </c>
      <c r="AU42" s="270">
        <f t="shared" si="5"/>
        <v>0.23276660726407081</v>
      </c>
      <c r="AV42" s="279"/>
      <c r="AW42" s="279">
        <v>4.0999999999999996</v>
      </c>
      <c r="AX42" s="270">
        <f t="shared" si="6"/>
        <v>125.84355619702286</v>
      </c>
      <c r="AY42" s="270">
        <f t="shared" si="7"/>
        <v>126.62035399981166</v>
      </c>
    </row>
    <row r="43" spans="2:51" ht="15.75">
      <c r="AD43" s="577">
        <v>100</v>
      </c>
      <c r="AE43" s="590">
        <v>8.5359999999999978E-2</v>
      </c>
      <c r="AF43" s="591">
        <v>100</v>
      </c>
      <c r="AG43" s="592">
        <f t="shared" si="10"/>
        <v>0.23629707592226157</v>
      </c>
      <c r="AQ43" s="279">
        <v>4.2</v>
      </c>
      <c r="AR43" s="270">
        <f t="shared" si="2"/>
        <v>124.33639337056961</v>
      </c>
      <c r="AS43" s="270">
        <f t="shared" si="3"/>
        <v>135.69038407721726</v>
      </c>
      <c r="AT43" s="270">
        <f t="shared" si="4"/>
        <v>0.50689462911999794</v>
      </c>
      <c r="AU43" s="270">
        <f t="shared" si="5"/>
        <v>0.22792744153704475</v>
      </c>
      <c r="AV43" s="279"/>
      <c r="AW43" s="279">
        <v>4.2</v>
      </c>
      <c r="AX43" s="270">
        <f t="shared" si="6"/>
        <v>124.33639337056961</v>
      </c>
      <c r="AY43" s="270">
        <f t="shared" si="7"/>
        <v>125.14141900438035</v>
      </c>
    </row>
    <row r="44" spans="2:51">
      <c r="AQ44" s="279">
        <v>4.3000000000000007</v>
      </c>
      <c r="AR44" s="270">
        <f t="shared" si="2"/>
        <v>122.8821165190674</v>
      </c>
      <c r="AS44" s="270">
        <f t="shared" si="3"/>
        <v>134.5773327588669</v>
      </c>
      <c r="AT44" s="270">
        <f t="shared" si="4"/>
        <v>0.49681381661999802</v>
      </c>
      <c r="AU44" s="270">
        <f t="shared" si="5"/>
        <v>0.22339455902114871</v>
      </c>
      <c r="AV44" s="279"/>
      <c r="AW44" s="279">
        <v>4.3000000000000007</v>
      </c>
      <c r="AX44" s="270">
        <f t="shared" si="6"/>
        <v>122.8821165190674</v>
      </c>
      <c r="AY44" s="270">
        <f t="shared" si="7"/>
        <v>123.71567771284731</v>
      </c>
    </row>
    <row r="45" spans="2:51">
      <c r="AQ45" s="279">
        <v>4.4000000000000004</v>
      </c>
      <c r="AR45" s="270">
        <f t="shared" si="2"/>
        <v>121.47770334966849</v>
      </c>
      <c r="AS45" s="270">
        <f t="shared" si="3"/>
        <v>133.51381593025351</v>
      </c>
      <c r="AT45" s="270">
        <f t="shared" si="4"/>
        <v>0.4875388364799973</v>
      </c>
      <c r="AU45" s="270">
        <f t="shared" si="5"/>
        <v>0.21922402263711294</v>
      </c>
      <c r="AV45" s="279"/>
      <c r="AW45" s="279">
        <v>4.4000000000000004</v>
      </c>
      <c r="AX45" s="270">
        <f t="shared" si="6"/>
        <v>121.47770334966849</v>
      </c>
      <c r="AY45" s="270">
        <f t="shared" si="7"/>
        <v>122.34010250723591</v>
      </c>
    </row>
    <row r="46" spans="2:51">
      <c r="AQ46" s="279">
        <v>4.5</v>
      </c>
      <c r="AR46" s="270">
        <f t="shared" si="2"/>
        <v>120.12036797302233</v>
      </c>
      <c r="AS46" s="270">
        <f t="shared" si="3"/>
        <v>132.49691783210639</v>
      </c>
      <c r="AT46" s="270">
        <f t="shared" si="4"/>
        <v>0.47917843749999744</v>
      </c>
      <c r="AU46" s="270">
        <f t="shared" si="5"/>
        <v>0.21546473177019557</v>
      </c>
      <c r="AV46" s="279"/>
      <c r="AW46" s="279">
        <v>4.5</v>
      </c>
      <c r="AX46" s="270">
        <f t="shared" si="6"/>
        <v>120.12036797302233</v>
      </c>
      <c r="AY46" s="270">
        <f t="shared" si="7"/>
        <v>121.0119023030138</v>
      </c>
    </row>
    <row r="47" spans="2:51">
      <c r="AQ47" s="279">
        <v>4.6000000000000005</v>
      </c>
      <c r="AR47" s="270">
        <f t="shared" si="2"/>
        <v>118.80753764779138</v>
      </c>
      <c r="AS47" s="270">
        <f t="shared" si="3"/>
        <v>131.5239427562735</v>
      </c>
      <c r="AT47" s="270">
        <f t="shared" si="4"/>
        <v>0.47182466687999658</v>
      </c>
      <c r="AU47" s="270">
        <f t="shared" si="5"/>
        <v>0.21215807585636798</v>
      </c>
      <c r="AV47" s="279"/>
      <c r="AW47" s="279">
        <v>4.6000000000000005</v>
      </c>
      <c r="AX47" s="270">
        <f t="shared" si="6"/>
        <v>118.80753764779138</v>
      </c>
      <c r="AY47" s="270">
        <f t="shared" si="7"/>
        <v>119.72849928628806</v>
      </c>
    </row>
    <row r="48" spans="2:51">
      <c r="AQ48" s="279">
        <v>4.7</v>
      </c>
      <c r="AR48" s="270">
        <f t="shared" si="2"/>
        <v>117.53683226146815</v>
      </c>
      <c r="AS48" s="270">
        <f t="shared" si="3"/>
        <v>130.59239429653022</v>
      </c>
      <c r="AT48" s="270">
        <f t="shared" si="4"/>
        <v>0.46555222941999874</v>
      </c>
      <c r="AU48" s="270">
        <f t="shared" si="5"/>
        <v>0.20933764624372755</v>
      </c>
      <c r="AV48" s="279"/>
      <c r="AW48" s="279">
        <v>4.7</v>
      </c>
      <c r="AX48" s="270">
        <f t="shared" si="6"/>
        <v>117.53683226146815</v>
      </c>
      <c r="AY48" s="270">
        <f t="shared" si="7"/>
        <v>118.48750838788703</v>
      </c>
    </row>
    <row r="49" spans="43:51">
      <c r="AQ49" s="279">
        <v>4.8</v>
      </c>
      <c r="AR49" s="270">
        <f t="shared" si="2"/>
        <v>116.30604617495557</v>
      </c>
      <c r="AS49" s="270">
        <f t="shared" si="3"/>
        <v>129.69995696496494</v>
      </c>
      <c r="AT49" s="270">
        <f t="shared" si="4"/>
        <v>0.46041797631999826</v>
      </c>
      <c r="AU49" s="270">
        <f t="shared" si="5"/>
        <v>0.20702900632911975</v>
      </c>
      <c r="AV49" s="279"/>
      <c r="AW49" s="279">
        <v>4.8</v>
      </c>
      <c r="AX49" s="270">
        <f t="shared" si="6"/>
        <v>116.30604617495557</v>
      </c>
      <c r="AY49" s="270">
        <f t="shared" si="7"/>
        <v>117.28671912173651</v>
      </c>
    </row>
    <row r="50" spans="43:51">
      <c r="AQ50" s="279">
        <v>4.9000000000000004</v>
      </c>
      <c r="AR50" s="270">
        <f t="shared" si="2"/>
        <v>115.11313211569993</v>
      </c>
      <c r="AS50" s="270">
        <f t="shared" si="3"/>
        <v>128.84447985904214</v>
      </c>
      <c r="AT50" s="270">
        <f t="shared" si="4"/>
        <v>0.45646052357999389</v>
      </c>
      <c r="AU50" s="270">
        <f t="shared" si="5"/>
        <v>0.20524951996999433</v>
      </c>
      <c r="AV50" s="279"/>
      <c r="AW50" s="279">
        <v>4.9000000000000004</v>
      </c>
      <c r="AX50" s="270">
        <f t="shared" si="6"/>
        <v>115.11313211569993</v>
      </c>
      <c r="AY50" s="270">
        <f t="shared" si="7"/>
        <v>116.12407947226667</v>
      </c>
    </row>
    <row r="51" spans="43:51">
      <c r="AQ51" s="279">
        <v>5</v>
      </c>
      <c r="AR51" s="270">
        <f t="shared" si="2"/>
        <v>113.9561868516881</v>
      </c>
      <c r="AS51" s="270">
        <f t="shared" si="3"/>
        <v>128.02396211197777</v>
      </c>
      <c r="AT51" s="270">
        <f t="shared" si="4"/>
        <v>0.45369999999999777</v>
      </c>
      <c r="AU51" s="270">
        <f t="shared" si="5"/>
        <v>0.20400823817148026</v>
      </c>
      <c r="AV51" s="279"/>
      <c r="AW51" s="279">
        <v>5</v>
      </c>
      <c r="AX51" s="270">
        <f t="shared" si="6"/>
        <v>113.9561868516881</v>
      </c>
      <c r="AY51" s="270">
        <f t="shared" si="7"/>
        <v>114.99768156311876</v>
      </c>
    </row>
    <row r="52" spans="43:51">
      <c r="AQ52" s="279">
        <v>5.1000000000000005</v>
      </c>
      <c r="AR52" s="270">
        <f t="shared" si="2"/>
        <v>112.83343841818977</v>
      </c>
      <c r="AS52" s="270">
        <f t="shared" si="3"/>
        <v>127.23653989863804</v>
      </c>
      <c r="AT52" s="270">
        <f t="shared" si="4"/>
        <v>0.45213792478000103</v>
      </c>
      <c r="AU52" s="270">
        <f t="shared" si="5"/>
        <v>0.2033058440486615</v>
      </c>
      <c r="AV52" s="279"/>
      <c r="AW52" s="279">
        <v>5.1000000000000005</v>
      </c>
      <c r="AX52" s="270">
        <f t="shared" si="6"/>
        <v>112.83343841818977</v>
      </c>
      <c r="AY52" s="270">
        <f t="shared" si="7"/>
        <v>113.90574887899102</v>
      </c>
    </row>
    <row r="53" spans="43:51">
      <c r="AQ53" s="279">
        <v>5.2</v>
      </c>
      <c r="AR53" s="270">
        <f t="shared" si="2"/>
        <v>111.7432347021891</v>
      </c>
      <c r="AS53" s="270">
        <f t="shared" si="3"/>
        <v>126.48047480223235</v>
      </c>
      <c r="AT53" s="270">
        <f t="shared" si="4"/>
        <v>0.45175721471999397</v>
      </c>
      <c r="AU53" s="270">
        <f t="shared" si="5"/>
        <v>0.20313465606409858</v>
      </c>
      <c r="AV53" s="279"/>
      <c r="AW53" s="279">
        <v>5.2</v>
      </c>
      <c r="AX53" s="270">
        <f t="shared" si="6"/>
        <v>111.7432347021891</v>
      </c>
      <c r="AY53" s="270">
        <f t="shared" si="7"/>
        <v>112.84662484553435</v>
      </c>
    </row>
    <row r="54" spans="43:51">
      <c r="AQ54" s="279">
        <v>5.3000000000000007</v>
      </c>
      <c r="AR54" s="270">
        <f t="shared" si="2"/>
        <v>110.68403321718739</v>
      </c>
      <c r="AS54" s="270">
        <f t="shared" si="3"/>
        <v>125.75414337479457</v>
      </c>
      <c r="AT54" s="270">
        <f t="shared" si="4"/>
        <v>0.45252232102000178</v>
      </c>
      <c r="AU54" s="270">
        <f t="shared" si="5"/>
        <v>0.20347868954057752</v>
      </c>
      <c r="AV54" s="279"/>
      <c r="AW54" s="279">
        <v>5.3000000000000007</v>
      </c>
      <c r="AX54" s="270">
        <f t="shared" si="6"/>
        <v>110.68403321718739</v>
      </c>
      <c r="AY54" s="270">
        <f t="shared" si="7"/>
        <v>111.81876259994564</v>
      </c>
    </row>
    <row r="55" spans="43:51">
      <c r="AQ55" s="279">
        <v>5.4</v>
      </c>
      <c r="AR55" s="270">
        <f t="shared" si="2"/>
        <v>109.65439192440904</v>
      </c>
      <c r="AS55" s="270">
        <f t="shared" si="3"/>
        <v>125.05602774778004</v>
      </c>
      <c r="AT55" s="270">
        <f t="shared" si="4"/>
        <v>0.45437949567999869</v>
      </c>
      <c r="AU55" s="270">
        <f t="shared" si="5"/>
        <v>0.20431377644902515</v>
      </c>
      <c r="AV55" s="279"/>
      <c r="AW55" s="279">
        <v>5.4</v>
      </c>
      <c r="AX55" s="270">
        <f t="shared" si="6"/>
        <v>109.65439192440904</v>
      </c>
      <c r="AY55" s="270">
        <f t="shared" si="7"/>
        <v>110.82071580826519</v>
      </c>
    </row>
    <row r="56" spans="43:51">
      <c r="AQ56" s="279">
        <v>5.5</v>
      </c>
      <c r="AR56" s="270">
        <f t="shared" si="2"/>
        <v>108.65296097616512</v>
      </c>
      <c r="AS56" s="270">
        <f t="shared" si="3"/>
        <v>124.38470716880963</v>
      </c>
      <c r="AT56" s="270">
        <f t="shared" si="4"/>
        <v>0.45725718749999267</v>
      </c>
      <c r="AU56" s="270">
        <f t="shared" si="5"/>
        <v>0.20560774347172178</v>
      </c>
      <c r="AV56" s="279"/>
      <c r="AW56" s="279">
        <v>5.5</v>
      </c>
      <c r="AX56" s="270">
        <f t="shared" si="6"/>
        <v>108.65296097616512</v>
      </c>
      <c r="AY56" s="270">
        <f t="shared" si="7"/>
        <v>109.85113040510494</v>
      </c>
    </row>
    <row r="57" spans="43:51">
      <c r="AQ57" s="279">
        <v>5.6000000000000005</v>
      </c>
      <c r="AR57" s="270">
        <f t="shared" si="2"/>
        <v>107.67847527384831</v>
      </c>
      <c r="AS57" s="270">
        <f t="shared" si="3"/>
        <v>123.73885035728233</v>
      </c>
      <c r="AT57" s="270">
        <f t="shared" si="4"/>
        <v>0.46106656767999876</v>
      </c>
      <c r="AU57" s="270">
        <f t="shared" si="5"/>
        <v>0.20732064834068453</v>
      </c>
      <c r="AV57" s="279"/>
      <c r="AW57" s="279">
        <v>5.6000000000000005</v>
      </c>
      <c r="AX57" s="270">
        <f t="shared" si="6"/>
        <v>107.67847527384831</v>
      </c>
      <c r="AY57" s="270">
        <f t="shared" si="7"/>
        <v>108.90873714825969</v>
      </c>
    </row>
    <row r="58" spans="43:51">
      <c r="AQ58" s="279">
        <v>5.7</v>
      </c>
      <c r="AR58" s="270">
        <f t="shared" si="2"/>
        <v>106.72974774724352</v>
      </c>
      <c r="AS58" s="270">
        <f t="shared" si="3"/>
        <v>123.11720858576606</v>
      </c>
      <c r="AT58" s="270">
        <f t="shared" si="4"/>
        <v>0.46570218502000493</v>
      </c>
      <c r="AU58" s="270">
        <f t="shared" si="5"/>
        <v>0.20940507445126824</v>
      </c>
      <c r="AV58" s="279"/>
      <c r="AW58" s="279">
        <v>5.7</v>
      </c>
      <c r="AX58" s="270">
        <f t="shared" si="6"/>
        <v>106.72974774724352</v>
      </c>
      <c r="AY58" s="270">
        <f t="shared" si="7"/>
        <v>107.99234489486399</v>
      </c>
    </row>
    <row r="59" spans="43:51">
      <c r="AQ59" s="279">
        <v>5.8000000000000007</v>
      </c>
      <c r="AR59" s="270">
        <f t="shared" si="2"/>
        <v>105.80566327395765</v>
      </c>
      <c r="AS59" s="270">
        <f t="shared" si="3"/>
        <v>122.51860940616666</v>
      </c>
      <c r="AT59" s="270">
        <f t="shared" si="4"/>
        <v>0.47104275071997925</v>
      </c>
      <c r="AU59" s="270">
        <f t="shared" si="5"/>
        <v>0.21180648375100553</v>
      </c>
      <c r="AV59" s="279"/>
      <c r="AW59" s="279">
        <v>5.8000000000000007</v>
      </c>
      <c r="AX59" s="270">
        <f t="shared" si="6"/>
        <v>105.80566327395765</v>
      </c>
      <c r="AY59" s="270">
        <f t="shared" si="7"/>
        <v>107.10083451788083</v>
      </c>
    </row>
    <row r="60" spans="43:51">
      <c r="AQ60" s="279">
        <v>5.9</v>
      </c>
      <c r="AR60" s="270">
        <f t="shared" si="2"/>
        <v>104.90517316814277</v>
      </c>
      <c r="AS60" s="270">
        <f t="shared" si="3"/>
        <v>121.94195095001845</v>
      </c>
      <c r="AT60" s="270">
        <f t="shared" si="4"/>
        <v>0.47695205277999175</v>
      </c>
      <c r="AU60" s="270">
        <f t="shared" si="5"/>
        <v>0.21446362790371931</v>
      </c>
      <c r="AV60" s="279"/>
      <c r="AW60" s="279">
        <v>5.9</v>
      </c>
      <c r="AX60" s="270">
        <f t="shared" si="6"/>
        <v>104.90517316814277</v>
      </c>
      <c r="AY60" s="270">
        <f t="shared" si="7"/>
        <v>106.23315339207804</v>
      </c>
    </row>
    <row r="61" spans="43:51">
      <c r="AQ61" s="279">
        <v>6</v>
      </c>
      <c r="AR61" s="270">
        <f t="shared" si="2"/>
        <v>104.02729017657207</v>
      </c>
      <c r="AS61" s="270">
        <f t="shared" si="3"/>
        <v>121.38619674109779</v>
      </c>
      <c r="AT61" s="270">
        <f t="shared" si="4"/>
        <v>0.48327999999999349</v>
      </c>
      <c r="AU61" s="270">
        <f t="shared" si="5"/>
        <v>0.21730901772870209</v>
      </c>
      <c r="AV61" s="279"/>
      <c r="AW61" s="279">
        <v>6</v>
      </c>
      <c r="AX61" s="270">
        <f t="shared" si="6"/>
        <v>104.02729017657207</v>
      </c>
      <c r="AY61" s="270">
        <f t="shared" si="7"/>
        <v>105.38831038753753</v>
      </c>
    </row>
    <row r="62" spans="43:51">
      <c r="AQ62" s="279">
        <v>6.1</v>
      </c>
      <c r="AR62" s="270">
        <f t="shared" si="2"/>
        <v>103.17108392778229</v>
      </c>
      <c r="AS62" s="270">
        <f t="shared" si="3"/>
        <v>120.85037096618811</v>
      </c>
      <c r="AT62" s="270">
        <f t="shared" si="4"/>
        <v>0.48986379557999449</v>
      </c>
      <c r="AU62" s="270">
        <f t="shared" si="5"/>
        <v>0.22026945091529496</v>
      </c>
      <c r="AV62" s="279"/>
      <c r="AW62" s="279">
        <v>6.1</v>
      </c>
      <c r="AX62" s="270">
        <f t="shared" si="6"/>
        <v>103.17108392778229</v>
      </c>
      <c r="AY62" s="270">
        <f t="shared" si="7"/>
        <v>104.56537131639739</v>
      </c>
    </row>
    <row r="63" spans="43:51">
      <c r="AQ63" s="279">
        <v>6.2</v>
      </c>
      <c r="AR63" s="270">
        <f t="shared" si="2"/>
        <v>102.33567678658524</v>
      </c>
      <c r="AS63" s="270">
        <f t="shared" si="3"/>
        <v>120.333554156388</v>
      </c>
      <c r="AT63" s="270">
        <f t="shared" si="4"/>
        <v>0.49652924032000278</v>
      </c>
      <c r="AU63" s="270">
        <f t="shared" si="5"/>
        <v>0.22326659801258053</v>
      </c>
      <c r="AV63" s="279"/>
      <c r="AW63" s="279">
        <v>6.2</v>
      </c>
      <c r="AX63" s="270">
        <f t="shared" si="6"/>
        <v>102.33567678658524</v>
      </c>
      <c r="AY63" s="270">
        <f t="shared" si="7"/>
        <v>103.76345478511507</v>
      </c>
    </row>
    <row r="64" spans="43:51">
      <c r="AQ64" s="279">
        <v>6.3000000000000007</v>
      </c>
      <c r="AR64" s="270">
        <f t="shared" si="2"/>
        <v>101.5202400719549</v>
      </c>
      <c r="AS64" s="270">
        <f t="shared" si="3"/>
        <v>119.8348792370347</v>
      </c>
      <c r="AT64" s="270">
        <f t="shared" si="4"/>
        <v>0.50309216541999824</v>
      </c>
      <c r="AU64" s="270">
        <f t="shared" si="5"/>
        <v>0.22621764669431177</v>
      </c>
      <c r="AV64" s="279"/>
      <c r="AW64" s="279">
        <v>6.3000000000000007</v>
      </c>
      <c r="AX64" s="270">
        <f t="shared" si="6"/>
        <v>101.5202400719549</v>
      </c>
      <c r="AY64" s="270">
        <f t="shared" si="7"/>
        <v>102.98172841024919</v>
      </c>
    </row>
    <row r="65" spans="43:51">
      <c r="AQ65" s="279">
        <v>6.4</v>
      </c>
      <c r="AR65" s="270">
        <f t="shared" si="2"/>
        <v>100.72399060123742</v>
      </c>
      <c r="AS65" s="270">
        <f t="shared" si="3"/>
        <v>119.35352790923011</v>
      </c>
      <c r="AT65" s="270">
        <f t="shared" si="4"/>
        <v>0.50935999488001649</v>
      </c>
      <c r="AU65" s="270">
        <f t="shared" si="5"/>
        <v>0.22903600429911147</v>
      </c>
      <c r="AV65" s="279"/>
      <c r="AW65" s="279">
        <v>6.4</v>
      </c>
      <c r="AX65" s="270">
        <f t="shared" si="6"/>
        <v>100.72399060123742</v>
      </c>
      <c r="AY65" s="270">
        <f t="shared" si="7"/>
        <v>102.21940536069474</v>
      </c>
    </row>
    <row r="66" spans="43:51">
      <c r="AQ66" s="279">
        <v>6.5</v>
      </c>
      <c r="AR66" s="270">
        <f t="shared" si="2"/>
        <v>99.946187527923371</v>
      </c>
      <c r="AS66" s="270">
        <f t="shared" si="3"/>
        <v>118.8887273302288</v>
      </c>
      <c r="AT66" s="270">
        <f t="shared" si="4"/>
        <v>0.51513343749999052</v>
      </c>
      <c r="AU66" s="270">
        <f t="shared" si="5"/>
        <v>0.23163205864578337</v>
      </c>
      <c r="AV66" s="279"/>
      <c r="AW66" s="279">
        <v>6.5</v>
      </c>
      <c r="AX66" s="270">
        <f t="shared" si="6"/>
        <v>99.946187527923371</v>
      </c>
      <c r="AY66" s="270">
        <f t="shared" si="7"/>
        <v>101.47574119360262</v>
      </c>
    </row>
    <row r="67" spans="43:51">
      <c r="AQ67" s="279"/>
      <c r="AR67" s="279"/>
      <c r="AS67" s="279"/>
      <c r="AT67" s="279"/>
      <c r="AU67" s="279"/>
      <c r="AV67" s="279"/>
      <c r="AW67" s="279"/>
      <c r="AX67" s="279"/>
      <c r="AY67" s="279"/>
    </row>
    <row r="68" spans="43:51">
      <c r="AQ68" s="279"/>
      <c r="AR68" s="279"/>
      <c r="AS68" s="279"/>
      <c r="AT68" s="279"/>
      <c r="AU68" s="279"/>
      <c r="AV68" s="279"/>
      <c r="AW68" s="279"/>
      <c r="AX68" s="279"/>
      <c r="AY68" s="279"/>
    </row>
    <row r="69" spans="43:51">
      <c r="AQ69" s="279"/>
      <c r="AR69" s="279"/>
      <c r="AS69" s="279"/>
      <c r="AT69" s="279" t="s">
        <v>1215</v>
      </c>
      <c r="AU69" s="279">
        <v>5778</v>
      </c>
      <c r="AV69" s="279" t="s">
        <v>27</v>
      </c>
      <c r="AW69" s="279"/>
      <c r="AX69" s="279"/>
      <c r="AY69" s="279"/>
    </row>
    <row r="70" spans="43:51">
      <c r="AQ70" s="279"/>
      <c r="AR70" s="279"/>
      <c r="AS70" s="279"/>
      <c r="AT70" s="279" t="s">
        <v>35</v>
      </c>
      <c r="AU70" s="279">
        <v>149597870700</v>
      </c>
      <c r="AV70" s="279" t="s">
        <v>32</v>
      </c>
      <c r="AW70" s="279"/>
      <c r="AX70" s="279"/>
      <c r="AY70" s="279"/>
    </row>
    <row r="71" spans="43:51">
      <c r="AQ71" s="279"/>
      <c r="AR71" s="279"/>
      <c r="AS71" s="279"/>
      <c r="AT71" s="279" t="s">
        <v>1216</v>
      </c>
      <c r="AU71" s="279">
        <v>695500000</v>
      </c>
      <c r="AV71" s="279" t="s">
        <v>32</v>
      </c>
      <c r="AW71" s="279"/>
      <c r="AX71" s="279"/>
      <c r="AY71" s="279"/>
    </row>
  </sheetData>
  <conditionalFormatting sqref="AA5:AA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66"/>
  <sheetViews>
    <sheetView workbookViewId="0">
      <selection activeCell="R21" sqref="R21"/>
    </sheetView>
  </sheetViews>
  <sheetFormatPr defaultColWidth="8.85546875" defaultRowHeight="15"/>
  <cols>
    <col min="1" max="1" width="7.85546875" style="2" customWidth="1"/>
    <col min="2" max="2" width="11.42578125" style="2" customWidth="1"/>
    <col min="3" max="3" width="10.7109375" style="2" customWidth="1"/>
    <col min="4" max="5" width="12.42578125" style="2" customWidth="1"/>
    <col min="6" max="6" width="12.42578125" style="75" customWidth="1"/>
    <col min="7" max="7" width="9.85546875" style="2" customWidth="1"/>
    <col min="8" max="8" width="10.7109375" style="2" customWidth="1"/>
    <col min="9" max="9" width="11.140625" style="2" customWidth="1"/>
    <col min="10" max="10" width="12.42578125" style="2" customWidth="1"/>
    <col min="11" max="11" width="9" style="2" customWidth="1"/>
    <col min="12" max="12" width="8.7109375" style="2" customWidth="1"/>
    <col min="13" max="13" width="10" style="2" customWidth="1"/>
    <col min="14" max="14" width="9.42578125" style="2" customWidth="1"/>
    <col min="15" max="15" width="12.42578125" style="2" customWidth="1"/>
    <col min="16" max="16" width="17.85546875" style="76" customWidth="1"/>
    <col min="17" max="18" width="9.42578125" style="3" customWidth="1"/>
    <col min="19" max="19" width="13.7109375" customWidth="1"/>
    <col min="20" max="20" width="1.7109375" style="89" customWidth="1"/>
    <col min="21" max="21" width="1.28515625" customWidth="1"/>
    <col min="261" max="274" width="15" customWidth="1"/>
    <col min="517" max="530" width="15" customWidth="1"/>
    <col min="773" max="786" width="15" customWidth="1"/>
    <col min="1029" max="1042" width="15" customWidth="1"/>
    <col min="1285" max="1298" width="15" customWidth="1"/>
    <col min="1541" max="1554" width="15" customWidth="1"/>
    <col min="1797" max="1810" width="15" customWidth="1"/>
    <col min="2053" max="2066" width="15" customWidth="1"/>
    <col min="2309" max="2322" width="15" customWidth="1"/>
    <col min="2565" max="2578" width="15" customWidth="1"/>
    <col min="2821" max="2834" width="15" customWidth="1"/>
    <col min="3077" max="3090" width="15" customWidth="1"/>
    <col min="3333" max="3346" width="15" customWidth="1"/>
    <col min="3589" max="3602" width="15" customWidth="1"/>
    <col min="3845" max="3858" width="15" customWidth="1"/>
    <col min="4101" max="4114" width="15" customWidth="1"/>
    <col min="4357" max="4370" width="15" customWidth="1"/>
    <col min="4613" max="4626" width="15" customWidth="1"/>
    <col min="4869" max="4882" width="15" customWidth="1"/>
    <col min="5125" max="5138" width="15" customWidth="1"/>
    <col min="5381" max="5394" width="15" customWidth="1"/>
    <col min="5637" max="5650" width="15" customWidth="1"/>
    <col min="5893" max="5906" width="15" customWidth="1"/>
    <col min="6149" max="6162" width="15" customWidth="1"/>
    <col min="6405" max="6418" width="15" customWidth="1"/>
    <col min="6661" max="6674" width="15" customWidth="1"/>
    <col min="6917" max="6930" width="15" customWidth="1"/>
    <col min="7173" max="7186" width="15" customWidth="1"/>
    <col min="7429" max="7442" width="15" customWidth="1"/>
    <col min="7685" max="7698" width="15" customWidth="1"/>
    <col min="7941" max="7954" width="15" customWidth="1"/>
    <col min="8197" max="8210" width="15" customWidth="1"/>
    <col min="8453" max="8466" width="15" customWidth="1"/>
    <col min="8709" max="8722" width="15" customWidth="1"/>
    <col min="8965" max="8978" width="15" customWidth="1"/>
    <col min="9221" max="9234" width="15" customWidth="1"/>
    <col min="9477" max="9490" width="15" customWidth="1"/>
    <col min="9733" max="9746" width="15" customWidth="1"/>
    <col min="9989" max="10002" width="15" customWidth="1"/>
    <col min="10245" max="10258" width="15" customWidth="1"/>
    <col min="10501" max="10514" width="15" customWidth="1"/>
    <col min="10757" max="10770" width="15" customWidth="1"/>
    <col min="11013" max="11026" width="15" customWidth="1"/>
    <col min="11269" max="11282" width="15" customWidth="1"/>
    <col min="11525" max="11538" width="15" customWidth="1"/>
    <col min="11781" max="11794" width="15" customWidth="1"/>
    <col min="12037" max="12050" width="15" customWidth="1"/>
    <col min="12293" max="12306" width="15" customWidth="1"/>
    <col min="12549" max="12562" width="15" customWidth="1"/>
    <col min="12805" max="12818" width="15" customWidth="1"/>
    <col min="13061" max="13074" width="15" customWidth="1"/>
    <col min="13317" max="13330" width="15" customWidth="1"/>
    <col min="13573" max="13586" width="15" customWidth="1"/>
    <col min="13829" max="13842" width="15" customWidth="1"/>
    <col min="14085" max="14098" width="15" customWidth="1"/>
    <col min="14341" max="14354" width="15" customWidth="1"/>
    <col min="14597" max="14610" width="15" customWidth="1"/>
    <col min="14853" max="14866" width="15" customWidth="1"/>
    <col min="15109" max="15122" width="15" customWidth="1"/>
    <col min="15365" max="15378" width="15" customWidth="1"/>
    <col min="15621" max="15634" width="15" customWidth="1"/>
    <col min="15877" max="15890" width="15" customWidth="1"/>
    <col min="16133" max="16146" width="15" customWidth="1"/>
  </cols>
  <sheetData>
    <row r="1" spans="1:23" s="212" customFormat="1" ht="21" customHeight="1">
      <c r="A1" s="212" t="s">
        <v>812</v>
      </c>
      <c r="Q1" s="502"/>
      <c r="R1" s="502"/>
    </row>
    <row r="2" spans="1:23" s="16" customFormat="1" ht="15.75">
      <c r="A2" s="480" t="s">
        <v>204</v>
      </c>
      <c r="B2" s="481" t="s">
        <v>205</v>
      </c>
      <c r="C2" s="481" t="s">
        <v>206</v>
      </c>
      <c r="D2" s="481" t="s">
        <v>207</v>
      </c>
      <c r="E2" s="481" t="s">
        <v>208</v>
      </c>
      <c r="F2" s="482" t="s">
        <v>209</v>
      </c>
      <c r="G2" s="481" t="s">
        <v>210</v>
      </c>
      <c r="H2" s="481" t="s">
        <v>211</v>
      </c>
      <c r="I2" s="481" t="s">
        <v>212</v>
      </c>
      <c r="J2" s="481" t="s">
        <v>213</v>
      </c>
      <c r="K2" s="481" t="s">
        <v>214</v>
      </c>
      <c r="L2" s="481" t="s">
        <v>215</v>
      </c>
      <c r="M2" s="481" t="s">
        <v>216</v>
      </c>
      <c r="N2" s="481" t="s">
        <v>217</v>
      </c>
      <c r="O2" s="481" t="s">
        <v>218</v>
      </c>
      <c r="P2" s="483" t="s">
        <v>219</v>
      </c>
      <c r="Q2" s="484" t="s">
        <v>797</v>
      </c>
      <c r="R2" s="484" t="s">
        <v>1166</v>
      </c>
      <c r="S2" s="204" t="s">
        <v>1022</v>
      </c>
      <c r="T2" s="89"/>
      <c r="U2"/>
    </row>
    <row r="3" spans="1:23">
      <c r="A3" s="479">
        <v>1</v>
      </c>
      <c r="B3" s="92">
        <v>11.98</v>
      </c>
      <c r="C3" s="205">
        <v>15.3139</v>
      </c>
      <c r="D3" s="206">
        <v>130.24680000000001</v>
      </c>
      <c r="E3" s="206">
        <v>-23.456499999999998</v>
      </c>
      <c r="F3" s="207" t="s">
        <v>220</v>
      </c>
      <c r="G3" s="206">
        <v>2</v>
      </c>
      <c r="H3" s="206">
        <v>12.945</v>
      </c>
      <c r="I3" s="92">
        <v>0.4</v>
      </c>
      <c r="J3" s="92">
        <v>10000</v>
      </c>
      <c r="K3" s="92">
        <v>30</v>
      </c>
      <c r="L3" s="92">
        <v>0.81</v>
      </c>
      <c r="M3" s="208">
        <v>1.9590000000000001</v>
      </c>
      <c r="N3" s="208">
        <v>3.5457999999999998</v>
      </c>
      <c r="O3" s="92" t="s">
        <v>221</v>
      </c>
      <c r="P3" s="209">
        <f>(K3*AU)/(C3*pc)/Photometry!$AB$19</f>
        <v>34.104738601401351</v>
      </c>
      <c r="Q3" s="503" t="s">
        <v>90</v>
      </c>
      <c r="R3" s="92">
        <v>999</v>
      </c>
      <c r="S3" s="95"/>
      <c r="U3" s="16"/>
    </row>
    <row r="4" spans="1:23">
      <c r="A4" s="479">
        <v>2</v>
      </c>
      <c r="B4" s="92">
        <v>3.73</v>
      </c>
      <c r="C4" s="205">
        <v>3.2161</v>
      </c>
      <c r="D4" s="206">
        <v>53.232700000000001</v>
      </c>
      <c r="E4" s="206">
        <v>-9.4582999999999995</v>
      </c>
      <c r="F4" s="207" t="s">
        <v>222</v>
      </c>
      <c r="G4" s="206">
        <v>1.55</v>
      </c>
      <c r="H4" s="206">
        <v>12.913</v>
      </c>
      <c r="I4" s="92">
        <v>0.4</v>
      </c>
      <c r="J4" s="92">
        <v>2502</v>
      </c>
      <c r="K4" s="92">
        <v>3.39</v>
      </c>
      <c r="L4" s="92">
        <v>0.7</v>
      </c>
      <c r="M4" s="208">
        <v>1.0541</v>
      </c>
      <c r="N4" s="208">
        <v>1.7919</v>
      </c>
      <c r="O4" s="92" t="s">
        <v>223</v>
      </c>
      <c r="P4" s="209">
        <f>(K4*AU)/(C4*pc)/Photometry!$AB$19</f>
        <v>18.350564622021707</v>
      </c>
      <c r="Q4" s="503" t="s">
        <v>87</v>
      </c>
      <c r="R4" s="92">
        <v>6</v>
      </c>
      <c r="S4" s="95" t="s">
        <v>1053</v>
      </c>
    </row>
    <row r="5" spans="1:23">
      <c r="A5" s="479">
        <v>3</v>
      </c>
      <c r="B5" s="92">
        <v>5.04</v>
      </c>
      <c r="C5" s="205">
        <v>14.0627</v>
      </c>
      <c r="D5" s="206">
        <v>164.86660000000001</v>
      </c>
      <c r="E5" s="206">
        <v>40.430300000000003</v>
      </c>
      <c r="F5" s="207" t="s">
        <v>224</v>
      </c>
      <c r="G5" s="206">
        <v>1.64</v>
      </c>
      <c r="H5" s="206">
        <v>12.919</v>
      </c>
      <c r="I5" s="92">
        <v>0.4</v>
      </c>
      <c r="J5" s="92">
        <v>14002</v>
      </c>
      <c r="K5" s="92">
        <v>11.6</v>
      </c>
      <c r="L5" s="92">
        <v>0.16</v>
      </c>
      <c r="M5" s="208">
        <v>0.82487999999999995</v>
      </c>
      <c r="N5" s="208">
        <v>0.95686000000000004</v>
      </c>
      <c r="O5" s="92" t="s">
        <v>225</v>
      </c>
      <c r="P5" s="209">
        <f>(K5*AU)/(C5*pc)/Photometry!$AB$19</f>
        <v>14.360466707504727</v>
      </c>
      <c r="Q5" s="503" t="s">
        <v>85</v>
      </c>
      <c r="R5" s="92">
        <v>999</v>
      </c>
      <c r="S5" s="95"/>
    </row>
    <row r="6" spans="1:23">
      <c r="A6" s="479">
        <v>4</v>
      </c>
      <c r="B6" s="92">
        <v>8.6720000000000006</v>
      </c>
      <c r="C6" s="205">
        <v>4.9537000000000004</v>
      </c>
      <c r="D6" s="206">
        <v>323.39159999999998</v>
      </c>
      <c r="E6" s="206">
        <v>-49.009</v>
      </c>
      <c r="F6" s="207" t="s">
        <v>226</v>
      </c>
      <c r="G6" s="206">
        <v>0.64</v>
      </c>
      <c r="H6" s="206">
        <v>12.766999999999999</v>
      </c>
      <c r="I6" s="92">
        <v>0.4</v>
      </c>
      <c r="J6" s="92">
        <v>3416</v>
      </c>
      <c r="K6" s="92">
        <v>3.4</v>
      </c>
      <c r="L6" s="92">
        <v>0.12</v>
      </c>
      <c r="M6" s="208">
        <v>0.68635999999999997</v>
      </c>
      <c r="N6" s="208">
        <v>0.76871999999999996</v>
      </c>
      <c r="O6" s="92" t="s">
        <v>227</v>
      </c>
      <c r="P6" s="209">
        <f>(K6*AU)/(C6*pc)/Photometry!$AB$19</f>
        <v>11.948915571466449</v>
      </c>
      <c r="Q6" s="503" t="s">
        <v>89</v>
      </c>
      <c r="R6" s="92">
        <v>29</v>
      </c>
      <c r="S6" s="95" t="s">
        <v>1043</v>
      </c>
    </row>
    <row r="7" spans="1:23">
      <c r="A7" s="479">
        <v>5</v>
      </c>
      <c r="B7" s="92">
        <v>5.95</v>
      </c>
      <c r="C7" s="205">
        <v>12.341100000000001</v>
      </c>
      <c r="D7" s="206">
        <v>133.14920000000001</v>
      </c>
      <c r="E7" s="206">
        <v>28.3308</v>
      </c>
      <c r="F7" s="207" t="s">
        <v>228</v>
      </c>
      <c r="G7" s="206">
        <v>3.835</v>
      </c>
      <c r="H7" s="206">
        <v>13.129</v>
      </c>
      <c r="I7" s="92">
        <v>0.4</v>
      </c>
      <c r="J7" s="92">
        <v>5218</v>
      </c>
      <c r="K7" s="92">
        <v>5.76</v>
      </c>
      <c r="L7" s="92">
        <v>0.03</v>
      </c>
      <c r="M7" s="208">
        <v>0.46672999999999998</v>
      </c>
      <c r="N7" s="208">
        <v>0.48072999999999999</v>
      </c>
      <c r="O7" s="92" t="s">
        <v>229</v>
      </c>
      <c r="P7" s="209">
        <f>(K7*AU)/(C7*pc)/Photometry!$AB$19</f>
        <v>8.1254587388365742</v>
      </c>
      <c r="Q7" s="503" t="s">
        <v>86</v>
      </c>
      <c r="R7" s="92">
        <v>17</v>
      </c>
      <c r="S7" s="95" t="s">
        <v>1031</v>
      </c>
      <c r="W7" s="270"/>
    </row>
    <row r="8" spans="1:23">
      <c r="A8" s="479">
        <v>6</v>
      </c>
      <c r="B8" s="92">
        <v>10.375999999999999</v>
      </c>
      <c r="C8" s="205">
        <v>23.573799999999999</v>
      </c>
      <c r="D8" s="206">
        <v>217.32730000000001</v>
      </c>
      <c r="E8" s="206">
        <v>-46.463799999999999</v>
      </c>
      <c r="F8" s="207" t="s">
        <v>230</v>
      </c>
      <c r="G8" s="206">
        <v>9</v>
      </c>
      <c r="H8" s="206">
        <v>12.851000000000001</v>
      </c>
      <c r="I8" s="92">
        <v>0.4</v>
      </c>
      <c r="J8" s="92">
        <v>10000</v>
      </c>
      <c r="K8" s="92">
        <v>10</v>
      </c>
      <c r="L8" s="92">
        <v>0.6</v>
      </c>
      <c r="M8" s="208">
        <v>0.42420000000000002</v>
      </c>
      <c r="N8" s="208">
        <v>0.67871999999999999</v>
      </c>
      <c r="O8" s="92" t="s">
        <v>231</v>
      </c>
      <c r="P8" s="209">
        <f>(K8*AU)/(C8*pc)/Photometry!$AB$19</f>
        <v>7.3849861070058029</v>
      </c>
      <c r="Q8" s="503" t="s">
        <v>88</v>
      </c>
      <c r="R8" s="92">
        <v>999</v>
      </c>
      <c r="S8" s="95"/>
      <c r="W8" s="270"/>
    </row>
    <row r="9" spans="1:23">
      <c r="A9" s="479">
        <v>7</v>
      </c>
      <c r="B9" s="92">
        <v>9.8130000000000006</v>
      </c>
      <c r="C9" s="205">
        <v>8.8826000000000001</v>
      </c>
      <c r="D9" s="206">
        <v>173.8623</v>
      </c>
      <c r="E9" s="206">
        <v>-32.54</v>
      </c>
      <c r="F9" s="207" t="s">
        <v>232</v>
      </c>
      <c r="G9" s="206">
        <v>0.14000000000000001</v>
      </c>
      <c r="H9" s="206">
        <v>11.249000000000001</v>
      </c>
      <c r="I9" s="92">
        <v>0.4</v>
      </c>
      <c r="J9" s="92">
        <v>3693</v>
      </c>
      <c r="K9" s="92">
        <v>3.6</v>
      </c>
      <c r="L9" s="92">
        <v>0.17</v>
      </c>
      <c r="M9" s="208">
        <v>0.40528999999999998</v>
      </c>
      <c r="N9" s="208">
        <v>0.47419</v>
      </c>
      <c r="O9" s="92" t="s">
        <v>227</v>
      </c>
      <c r="P9" s="209">
        <f>(K9*AU)/(C9*pc)/Photometry!$AB$19</f>
        <v>7.0557254380654326</v>
      </c>
      <c r="Q9" s="503" t="s">
        <v>89</v>
      </c>
      <c r="R9" s="92">
        <v>999</v>
      </c>
      <c r="S9" s="95"/>
      <c r="W9" s="270"/>
    </row>
    <row r="10" spans="1:23">
      <c r="A10" s="479">
        <v>8</v>
      </c>
      <c r="B10" s="92">
        <v>4.0999999999999996</v>
      </c>
      <c r="C10" s="205">
        <v>13.4916</v>
      </c>
      <c r="D10" s="206">
        <v>24.199300000000001</v>
      </c>
      <c r="E10" s="206">
        <v>41.405500000000004</v>
      </c>
      <c r="F10" s="207" t="s">
        <v>233</v>
      </c>
      <c r="G10" s="206">
        <v>1.0589999999999999</v>
      </c>
      <c r="H10" s="206">
        <v>12.85</v>
      </c>
      <c r="I10" s="92">
        <v>0.4</v>
      </c>
      <c r="J10" s="92">
        <v>3848.9</v>
      </c>
      <c r="K10" s="92">
        <v>5.25</v>
      </c>
      <c r="L10" s="92">
        <v>0.01</v>
      </c>
      <c r="M10" s="208">
        <v>0.38912999999999998</v>
      </c>
      <c r="N10" s="208">
        <v>0.39301999999999998</v>
      </c>
      <c r="O10" s="92" t="s">
        <v>234</v>
      </c>
      <c r="P10" s="209">
        <f>(K10*AU)/(C10*pc)/Photometry!$AB$19</f>
        <v>6.7744668817560578</v>
      </c>
      <c r="Q10" s="503" t="s">
        <v>84</v>
      </c>
      <c r="R10" s="92">
        <v>999</v>
      </c>
      <c r="S10" s="95"/>
      <c r="W10" s="270"/>
    </row>
    <row r="11" spans="1:23">
      <c r="A11" s="479">
        <v>9</v>
      </c>
      <c r="B11" s="92">
        <v>5.15</v>
      </c>
      <c r="C11" s="205">
        <v>15.511100000000001</v>
      </c>
      <c r="D11" s="206">
        <v>266.03629999999998</v>
      </c>
      <c r="E11" s="206">
        <v>-51.834099999999999</v>
      </c>
      <c r="F11" s="207" t="s">
        <v>235</v>
      </c>
      <c r="G11" s="206">
        <v>1.8140000000000001</v>
      </c>
      <c r="H11" s="206">
        <v>12.932</v>
      </c>
      <c r="I11" s="92">
        <v>0.4</v>
      </c>
      <c r="J11" s="92">
        <v>4205.8</v>
      </c>
      <c r="K11" s="92">
        <v>5.24</v>
      </c>
      <c r="L11" s="92">
        <v>0.1</v>
      </c>
      <c r="M11" s="208">
        <v>0.33782000000000001</v>
      </c>
      <c r="N11" s="208">
        <v>0.37161</v>
      </c>
      <c r="O11" s="92" t="s">
        <v>236</v>
      </c>
      <c r="P11" s="209">
        <f>(K11*AU)/(C11*pc)/Photometry!$AB$19</f>
        <v>5.8812273272953357</v>
      </c>
      <c r="Q11" s="503" t="s">
        <v>86</v>
      </c>
      <c r="R11" s="92">
        <v>14</v>
      </c>
      <c r="S11" s="95" t="s">
        <v>1029</v>
      </c>
      <c r="W11" s="270"/>
    </row>
    <row r="12" spans="1:23">
      <c r="A12" s="479">
        <v>10</v>
      </c>
      <c r="B12" s="92">
        <v>7.53</v>
      </c>
      <c r="C12" s="205">
        <v>17.956499999999998</v>
      </c>
      <c r="D12" s="206">
        <v>171.69280000000001</v>
      </c>
      <c r="E12" s="206">
        <v>3.0063</v>
      </c>
      <c r="F12" s="207" t="s">
        <v>237</v>
      </c>
      <c r="G12" s="206">
        <v>0.36</v>
      </c>
      <c r="H12" s="206">
        <v>12.382999999999999</v>
      </c>
      <c r="I12" s="92">
        <v>0.4</v>
      </c>
      <c r="J12" s="92">
        <v>4970</v>
      </c>
      <c r="K12" s="92">
        <v>5.4</v>
      </c>
      <c r="L12" s="92">
        <v>0.11</v>
      </c>
      <c r="M12" s="208">
        <v>0.30073</v>
      </c>
      <c r="N12" s="208">
        <v>0.33381</v>
      </c>
      <c r="O12" s="92" t="s">
        <v>238</v>
      </c>
      <c r="P12" s="209">
        <f>(K12*AU)/(C12*pc)/Photometry!$AB$19</f>
        <v>5.2354178244223561</v>
      </c>
      <c r="Q12" s="503" t="s">
        <v>87</v>
      </c>
      <c r="R12" s="92">
        <v>999</v>
      </c>
      <c r="S12" s="95"/>
    </row>
    <row r="13" spans="1:23">
      <c r="A13" s="479">
        <v>11</v>
      </c>
      <c r="B13" s="92">
        <v>6.18</v>
      </c>
      <c r="C13" s="205">
        <v>19.856999999999999</v>
      </c>
      <c r="D13" s="206">
        <v>344.56479999999999</v>
      </c>
      <c r="E13" s="206">
        <v>-2.3954</v>
      </c>
      <c r="F13" s="207" t="s">
        <v>239</v>
      </c>
      <c r="G13" s="206">
        <v>2.4900000000000002</v>
      </c>
      <c r="H13" s="206">
        <v>12.984999999999999</v>
      </c>
      <c r="I13" s="92">
        <v>0.4</v>
      </c>
      <c r="J13" s="92">
        <v>4210</v>
      </c>
      <c r="K13" s="92">
        <v>5.27</v>
      </c>
      <c r="L13" s="92">
        <v>0.52</v>
      </c>
      <c r="M13" s="208">
        <v>0.26540000000000002</v>
      </c>
      <c r="N13" s="208">
        <v>0.40339999999999998</v>
      </c>
      <c r="O13" s="92" t="s">
        <v>240</v>
      </c>
      <c r="P13" s="209">
        <f>(K13*AU)/(C13*pc)/Photometry!$AB$19</f>
        <v>4.6203646952147199</v>
      </c>
      <c r="Q13" s="503" t="s">
        <v>86</v>
      </c>
      <c r="R13" s="92">
        <v>19</v>
      </c>
      <c r="S13" s="95" t="s">
        <v>1033</v>
      </c>
    </row>
    <row r="14" spans="1:23">
      <c r="A14" s="479">
        <v>12</v>
      </c>
      <c r="B14" s="92">
        <v>5.7</v>
      </c>
      <c r="C14" s="205">
        <v>25.7136</v>
      </c>
      <c r="D14" s="206">
        <v>1.5799000000000001</v>
      </c>
      <c r="E14" s="206">
        <v>-49.075200000000002</v>
      </c>
      <c r="F14" s="207" t="s">
        <v>241</v>
      </c>
      <c r="G14" s="206">
        <v>5.3</v>
      </c>
      <c r="H14" s="206">
        <v>13.09</v>
      </c>
      <c r="I14" s="92">
        <v>0.4</v>
      </c>
      <c r="J14" s="92">
        <v>6005</v>
      </c>
      <c r="K14" s="92">
        <v>6.8</v>
      </c>
      <c r="L14" s="92">
        <v>0.21</v>
      </c>
      <c r="M14" s="208">
        <v>0.26445000000000002</v>
      </c>
      <c r="N14" s="208">
        <v>0.31999</v>
      </c>
      <c r="O14" s="92" t="s">
        <v>242</v>
      </c>
      <c r="P14" s="209">
        <f>(K14*AU)/(C14*pc)/Photometry!$AB$19</f>
        <v>4.603893897888538</v>
      </c>
      <c r="Q14" s="503" t="s">
        <v>84</v>
      </c>
      <c r="R14" s="92">
        <v>31</v>
      </c>
      <c r="S14" s="95" t="s">
        <v>1045</v>
      </c>
    </row>
    <row r="15" spans="1:23">
      <c r="A15" s="479">
        <v>13</v>
      </c>
      <c r="B15" s="92">
        <v>10.366</v>
      </c>
      <c r="C15" s="205">
        <v>9.0959000000000003</v>
      </c>
      <c r="D15" s="206">
        <v>332.41809999999998</v>
      </c>
      <c r="E15" s="206">
        <v>-4.6406999999999998</v>
      </c>
      <c r="F15" s="207" t="s">
        <v>243</v>
      </c>
      <c r="G15" s="206">
        <v>0.99</v>
      </c>
      <c r="H15" s="206">
        <v>12.839</v>
      </c>
      <c r="I15" s="92">
        <v>0.4</v>
      </c>
      <c r="J15" s="92">
        <v>1852</v>
      </c>
      <c r="K15" s="92">
        <v>2.35</v>
      </c>
      <c r="L15" s="92">
        <v>0.04</v>
      </c>
      <c r="M15" s="208">
        <v>0.25835999999999998</v>
      </c>
      <c r="N15" s="208">
        <v>0.26868999999999998</v>
      </c>
      <c r="O15" s="92" t="s">
        <v>244</v>
      </c>
      <c r="P15" s="209">
        <f>(K15*AU)/(C15*pc)/Photometry!$AB$19</f>
        <v>4.4978136951806134</v>
      </c>
      <c r="Q15" s="503" t="s">
        <v>90</v>
      </c>
      <c r="R15" s="92">
        <v>999</v>
      </c>
      <c r="S15" s="95"/>
    </row>
    <row r="16" spans="1:23">
      <c r="A16" s="479">
        <v>14</v>
      </c>
      <c r="B16" s="92">
        <v>5.04</v>
      </c>
      <c r="C16" s="205">
        <v>14.0627</v>
      </c>
      <c r="D16" s="206">
        <v>164.86660000000001</v>
      </c>
      <c r="E16" s="206">
        <v>40.430300000000003</v>
      </c>
      <c r="F16" s="207" t="s">
        <v>224</v>
      </c>
      <c r="G16" s="206">
        <v>0.54</v>
      </c>
      <c r="H16" s="206">
        <v>12.659000000000001</v>
      </c>
      <c r="I16" s="92">
        <v>0.4</v>
      </c>
      <c r="J16" s="92">
        <v>2391</v>
      </c>
      <c r="K16" s="92">
        <v>3.6</v>
      </c>
      <c r="L16" s="92">
        <v>0.1</v>
      </c>
      <c r="M16" s="208">
        <v>0.25600000000000001</v>
      </c>
      <c r="N16" s="208">
        <v>0.28160000000000002</v>
      </c>
      <c r="O16" s="92" t="s">
        <v>225</v>
      </c>
      <c r="P16" s="209">
        <f>(K16*AU)/(C16*pc)/Photometry!$AB$19</f>
        <v>4.456696564398019</v>
      </c>
      <c r="Q16" s="503" t="s">
        <v>85</v>
      </c>
      <c r="R16" s="92">
        <v>9</v>
      </c>
      <c r="S16" s="95" t="s">
        <v>1051</v>
      </c>
    </row>
    <row r="17" spans="1:19">
      <c r="A17" s="479">
        <v>15</v>
      </c>
      <c r="B17" s="92">
        <v>5.71</v>
      </c>
      <c r="C17" s="205">
        <v>15.857900000000001</v>
      </c>
      <c r="D17" s="206">
        <v>300.90589999999997</v>
      </c>
      <c r="E17" s="206">
        <v>29.896799999999999</v>
      </c>
      <c r="F17" s="207" t="s">
        <v>245</v>
      </c>
      <c r="G17" s="206">
        <v>1.502</v>
      </c>
      <c r="H17" s="206">
        <v>12.909000000000001</v>
      </c>
      <c r="I17" s="92">
        <v>0.4</v>
      </c>
      <c r="J17" s="92">
        <v>2891</v>
      </c>
      <c r="K17" s="92">
        <v>3.92</v>
      </c>
      <c r="L17" s="92">
        <v>0.36</v>
      </c>
      <c r="M17" s="208">
        <v>0.2472</v>
      </c>
      <c r="N17" s="208">
        <v>0.33618999999999999</v>
      </c>
      <c r="O17" s="92" t="s">
        <v>246</v>
      </c>
      <c r="P17" s="209">
        <f>(K17*AU)/(C17*pc)/Photometry!$AB$19</f>
        <v>4.3034788157207879</v>
      </c>
      <c r="Q17" s="503" t="s">
        <v>86</v>
      </c>
      <c r="R17" s="92">
        <v>13</v>
      </c>
      <c r="S17" s="95" t="s">
        <v>1286</v>
      </c>
    </row>
    <row r="18" spans="1:19">
      <c r="A18" s="479">
        <v>16</v>
      </c>
      <c r="B18" s="92">
        <v>7.0289999999999999</v>
      </c>
      <c r="C18" s="205">
        <v>28.224699999999999</v>
      </c>
      <c r="D18" s="206">
        <v>247.82329999999999</v>
      </c>
      <c r="E18" s="206">
        <v>79.7898</v>
      </c>
      <c r="F18" s="207" t="s">
        <v>247</v>
      </c>
      <c r="G18" s="206">
        <v>2.71</v>
      </c>
      <c r="H18" s="206">
        <v>13.009</v>
      </c>
      <c r="I18" s="92">
        <v>0.4</v>
      </c>
      <c r="J18" s="92">
        <v>5894</v>
      </c>
      <c r="K18" s="92">
        <v>6.7</v>
      </c>
      <c r="L18" s="92">
        <v>0.38</v>
      </c>
      <c r="M18" s="208">
        <v>0.23738000000000001</v>
      </c>
      <c r="N18" s="208">
        <v>0.32758999999999999</v>
      </c>
      <c r="O18" s="92" t="s">
        <v>248</v>
      </c>
      <c r="P18" s="209">
        <f>(K18*AU)/(C18*pc)/Photometry!$AB$19</f>
        <v>4.1326130757050876</v>
      </c>
      <c r="Q18" s="503" t="s">
        <v>86</v>
      </c>
      <c r="R18" s="92">
        <v>999</v>
      </c>
      <c r="S18" s="95"/>
    </row>
    <row r="19" spans="1:19">
      <c r="A19" s="479">
        <v>17</v>
      </c>
      <c r="B19" s="92">
        <v>6.74</v>
      </c>
      <c r="C19" s="205">
        <v>18.587399999999999</v>
      </c>
      <c r="D19" s="206">
        <v>255.65170000000001</v>
      </c>
      <c r="E19" s="206">
        <v>47.081899999999997</v>
      </c>
      <c r="F19" s="207" t="s">
        <v>249</v>
      </c>
      <c r="G19" s="206">
        <v>1</v>
      </c>
      <c r="H19" s="206">
        <v>12.840999999999999</v>
      </c>
      <c r="I19" s="92">
        <v>0.4</v>
      </c>
      <c r="J19" s="92">
        <v>3538</v>
      </c>
      <c r="K19" s="92">
        <v>4.3</v>
      </c>
      <c r="L19" s="92">
        <v>0.26</v>
      </c>
      <c r="M19" s="208">
        <v>0.23133999999999999</v>
      </c>
      <c r="N19" s="208">
        <v>0.29149000000000003</v>
      </c>
      <c r="O19" s="92" t="s">
        <v>229</v>
      </c>
      <c r="P19" s="209">
        <f>(K19*AU)/(C19*pc)/Photometry!$AB$19</f>
        <v>4.027440080937267</v>
      </c>
      <c r="Q19" s="503" t="s">
        <v>86</v>
      </c>
      <c r="R19" s="92">
        <v>20</v>
      </c>
      <c r="S19" s="95" t="s">
        <v>1034</v>
      </c>
    </row>
    <row r="20" spans="1:19">
      <c r="A20" s="479">
        <v>18</v>
      </c>
      <c r="B20" s="92">
        <v>6.46</v>
      </c>
      <c r="C20" s="205">
        <v>26.205500000000001</v>
      </c>
      <c r="D20" s="206">
        <v>228.36940000000001</v>
      </c>
      <c r="E20" s="206">
        <v>-25.3093</v>
      </c>
      <c r="F20" s="207" t="s">
        <v>250</v>
      </c>
      <c r="G20" s="206">
        <v>0.82</v>
      </c>
      <c r="H20" s="206">
        <v>12.808999999999999</v>
      </c>
      <c r="I20" s="92">
        <v>0.4</v>
      </c>
      <c r="J20" s="92">
        <v>5000</v>
      </c>
      <c r="K20" s="92">
        <v>5.8</v>
      </c>
      <c r="L20" s="92">
        <v>0.12</v>
      </c>
      <c r="M20" s="208">
        <v>0.22133</v>
      </c>
      <c r="N20" s="208">
        <v>0.24789</v>
      </c>
      <c r="O20" s="92" t="s">
        <v>251</v>
      </c>
      <c r="P20" s="209">
        <f>(K20*AU)/(C20*pc)/Photometry!$AB$19</f>
        <v>3.8531402790945934</v>
      </c>
      <c r="Q20" s="503" t="s">
        <v>86</v>
      </c>
      <c r="R20" s="92">
        <v>22</v>
      </c>
      <c r="S20" s="95" t="s">
        <v>1036</v>
      </c>
    </row>
    <row r="21" spans="1:19">
      <c r="A21" s="479">
        <v>19</v>
      </c>
      <c r="B21" s="92">
        <v>7.55</v>
      </c>
      <c r="C21" s="205">
        <v>18.204999999999998</v>
      </c>
      <c r="D21" s="206">
        <v>152.1797</v>
      </c>
      <c r="E21" s="206">
        <v>34.2423</v>
      </c>
      <c r="F21" s="207" t="s">
        <v>252</v>
      </c>
      <c r="G21" s="206">
        <v>12.1</v>
      </c>
      <c r="H21" s="206">
        <v>12.605</v>
      </c>
      <c r="I21" s="92">
        <v>0.4</v>
      </c>
      <c r="J21" s="92">
        <v>2754</v>
      </c>
      <c r="K21" s="92">
        <v>3.6</v>
      </c>
      <c r="L21" s="92">
        <v>0.53</v>
      </c>
      <c r="M21" s="208">
        <v>0.19775000000000001</v>
      </c>
      <c r="N21" s="208">
        <v>0.30254999999999999</v>
      </c>
      <c r="O21" s="92" t="s">
        <v>253</v>
      </c>
      <c r="P21" s="209">
        <f>(K21*AU)/(C21*pc)/Photometry!$AB$19</f>
        <v>3.4426359119011272</v>
      </c>
      <c r="Q21" s="503" t="s">
        <v>87</v>
      </c>
      <c r="R21" s="92">
        <v>23</v>
      </c>
      <c r="S21" s="95" t="s">
        <v>1037</v>
      </c>
    </row>
    <row r="22" spans="1:19">
      <c r="A22" s="479">
        <v>20</v>
      </c>
      <c r="B22" s="92">
        <v>12.018000000000001</v>
      </c>
      <c r="C22" s="205">
        <v>12.288</v>
      </c>
      <c r="D22" s="206">
        <v>73.023499999999999</v>
      </c>
      <c r="E22" s="206">
        <v>6.4772999999999996</v>
      </c>
      <c r="F22" s="207" t="s">
        <v>254</v>
      </c>
      <c r="G22" s="206">
        <v>0.82</v>
      </c>
      <c r="H22" s="206">
        <v>12.808999999999999</v>
      </c>
      <c r="I22" s="92">
        <v>0.4</v>
      </c>
      <c r="J22" s="92">
        <v>2288</v>
      </c>
      <c r="K22" s="92">
        <v>2.41</v>
      </c>
      <c r="L22" s="92">
        <v>0.21</v>
      </c>
      <c r="M22" s="208">
        <v>0.19613</v>
      </c>
      <c r="N22" s="208">
        <v>0.23730999999999999</v>
      </c>
      <c r="O22" s="92" t="s">
        <v>221</v>
      </c>
      <c r="P22" s="209">
        <f>(K22*AU)/(C22*pc)/Photometry!$AB$19</f>
        <v>3.4144056561628697</v>
      </c>
      <c r="Q22" s="503" t="s">
        <v>90</v>
      </c>
      <c r="R22" s="92">
        <v>999</v>
      </c>
      <c r="S22" s="95"/>
    </row>
    <row r="23" spans="1:19">
      <c r="A23" s="479">
        <v>21</v>
      </c>
      <c r="B23" s="92">
        <v>4.0999999999999996</v>
      </c>
      <c r="C23" s="205">
        <v>13.4916</v>
      </c>
      <c r="D23" s="206">
        <v>24.199300000000001</v>
      </c>
      <c r="E23" s="206">
        <v>41.405500000000004</v>
      </c>
      <c r="F23" s="207" t="s">
        <v>233</v>
      </c>
      <c r="G23" s="206">
        <v>10.19</v>
      </c>
      <c r="H23" s="206">
        <v>12.757</v>
      </c>
      <c r="I23" s="92">
        <v>0.4</v>
      </c>
      <c r="J23" s="92">
        <v>1302.5999999999999</v>
      </c>
      <c r="K23" s="92">
        <v>2.5499999999999998</v>
      </c>
      <c r="L23" s="92">
        <v>0.27</v>
      </c>
      <c r="M23" s="208">
        <v>0.18901000000000001</v>
      </c>
      <c r="N23" s="208">
        <v>0.24004</v>
      </c>
      <c r="O23" s="92" t="s">
        <v>234</v>
      </c>
      <c r="P23" s="209">
        <f>(K23*AU)/(C23*pc)/Photometry!$AB$19</f>
        <v>3.290455342567228</v>
      </c>
      <c r="Q23" s="503" t="s">
        <v>84</v>
      </c>
      <c r="R23" s="92">
        <v>5</v>
      </c>
      <c r="S23" s="95" t="s">
        <v>1054</v>
      </c>
    </row>
    <row r="24" spans="1:19">
      <c r="A24" s="479">
        <v>22</v>
      </c>
      <c r="B24" s="92">
        <v>10.210000000000001</v>
      </c>
      <c r="C24" s="205">
        <v>41.186199999999999</v>
      </c>
      <c r="D24" s="206">
        <v>16.508500000000002</v>
      </c>
      <c r="E24" s="206">
        <v>-22.453199999999999</v>
      </c>
      <c r="F24" s="207" t="s">
        <v>255</v>
      </c>
      <c r="G24" s="206">
        <v>15.04</v>
      </c>
      <c r="H24" s="206">
        <v>12.371</v>
      </c>
      <c r="I24" s="92">
        <v>0.4</v>
      </c>
      <c r="J24" s="92">
        <v>9018</v>
      </c>
      <c r="K24" s="92">
        <v>7.7</v>
      </c>
      <c r="L24" s="92">
        <v>0.14000000000000001</v>
      </c>
      <c r="M24" s="208">
        <v>0.18695999999999999</v>
      </c>
      <c r="N24" s="208">
        <v>0.21312999999999999</v>
      </c>
      <c r="O24" s="92" t="s">
        <v>256</v>
      </c>
      <c r="P24" s="209">
        <f>(K24*AU)/(C24*pc)/Photometry!$AB$19</f>
        <v>3.2547548165838731</v>
      </c>
      <c r="Q24" s="503" t="s">
        <v>88</v>
      </c>
      <c r="R24" s="92">
        <v>999</v>
      </c>
      <c r="S24" s="95"/>
    </row>
    <row r="25" spans="1:19">
      <c r="A25" s="479">
        <v>23</v>
      </c>
      <c r="B25" s="92">
        <v>5.67</v>
      </c>
      <c r="C25" s="205">
        <v>18.315000000000001</v>
      </c>
      <c r="D25" s="206">
        <v>84.291200000000003</v>
      </c>
      <c r="E25" s="206">
        <v>-80.469099999999997</v>
      </c>
      <c r="F25" s="207" t="s">
        <v>257</v>
      </c>
      <c r="G25" s="206">
        <v>10.3</v>
      </c>
      <c r="H25" s="206">
        <v>12.747999999999999</v>
      </c>
      <c r="I25" s="92">
        <v>0.4</v>
      </c>
      <c r="J25" s="92">
        <v>2049</v>
      </c>
      <c r="K25" s="92">
        <v>3.28</v>
      </c>
      <c r="L25" s="92">
        <v>0.61</v>
      </c>
      <c r="M25" s="208">
        <v>0.17909</v>
      </c>
      <c r="N25" s="208">
        <v>0.28832999999999998</v>
      </c>
      <c r="O25" s="92" t="s">
        <v>258</v>
      </c>
      <c r="P25" s="209">
        <f>(K25*AU)/(C25*pc)/Photometry!$AB$19</f>
        <v>3.1177852492766225</v>
      </c>
      <c r="Q25" s="503" t="s">
        <v>85</v>
      </c>
      <c r="R25" s="92">
        <v>10</v>
      </c>
      <c r="S25" s="95" t="s">
        <v>1026</v>
      </c>
    </row>
    <row r="26" spans="1:19">
      <c r="A26" s="479">
        <v>24</v>
      </c>
      <c r="B26" s="92">
        <v>1.1499999999999999</v>
      </c>
      <c r="C26" s="205">
        <v>10.3584</v>
      </c>
      <c r="D26" s="206">
        <v>116.32899999999999</v>
      </c>
      <c r="E26" s="206">
        <v>28.026199999999999</v>
      </c>
      <c r="F26" s="207" t="s">
        <v>259</v>
      </c>
      <c r="G26" s="206">
        <v>2.9</v>
      </c>
      <c r="H26" s="206">
        <v>13.029</v>
      </c>
      <c r="I26" s="92">
        <v>0.4</v>
      </c>
      <c r="J26" s="92">
        <v>589.6</v>
      </c>
      <c r="K26" s="92">
        <v>1.69</v>
      </c>
      <c r="L26" s="92">
        <v>0.02</v>
      </c>
      <c r="M26" s="208">
        <v>0.16314999999999999</v>
      </c>
      <c r="N26" s="208">
        <v>0.16642000000000001</v>
      </c>
      <c r="O26" s="92" t="s">
        <v>260</v>
      </c>
      <c r="P26" s="209">
        <f>(K26*AU)/(C26*pc)/Photometry!$AB$19</f>
        <v>2.8403594520097064</v>
      </c>
      <c r="Q26" s="503" t="s">
        <v>87</v>
      </c>
      <c r="R26" s="92">
        <v>1</v>
      </c>
      <c r="S26" s="95" t="s">
        <v>1058</v>
      </c>
    </row>
    <row r="27" spans="1:19">
      <c r="A27" s="479">
        <v>25</v>
      </c>
      <c r="B27" s="92">
        <v>6.67</v>
      </c>
      <c r="C27" s="205">
        <v>17.5716</v>
      </c>
      <c r="D27" s="206">
        <v>242.60130000000001</v>
      </c>
      <c r="E27" s="206">
        <v>43.817599999999999</v>
      </c>
      <c r="F27" s="207" t="s">
        <v>261</v>
      </c>
      <c r="G27" s="206">
        <v>4.6399999999999997</v>
      </c>
      <c r="H27" s="206">
        <v>13.113</v>
      </c>
      <c r="I27" s="92">
        <v>0.4</v>
      </c>
      <c r="J27" s="92">
        <v>1773.4</v>
      </c>
      <c r="K27" s="92">
        <v>2.77</v>
      </c>
      <c r="L27" s="92">
        <v>0.37</v>
      </c>
      <c r="M27" s="208">
        <v>0.15764</v>
      </c>
      <c r="N27" s="208">
        <v>0.21597</v>
      </c>
      <c r="O27" s="92" t="s">
        <v>253</v>
      </c>
      <c r="P27" s="209">
        <f>(K27*AU)/(C27*pc)/Photometry!$AB$19</f>
        <v>2.7444020681409405</v>
      </c>
      <c r="Q27" s="503" t="s">
        <v>87</v>
      </c>
      <c r="R27" s="92">
        <v>999</v>
      </c>
      <c r="S27" s="95"/>
    </row>
    <row r="28" spans="1:19">
      <c r="A28" s="479">
        <v>26</v>
      </c>
      <c r="B28" s="92">
        <v>9.0570000000000004</v>
      </c>
      <c r="C28" s="205">
        <v>15.865500000000001</v>
      </c>
      <c r="D28" s="206">
        <v>196.23949999999999</v>
      </c>
      <c r="E28" s="206">
        <v>-52.442900000000002</v>
      </c>
      <c r="F28" s="207" t="s">
        <v>262</v>
      </c>
      <c r="G28" s="206">
        <v>0.71</v>
      </c>
      <c r="H28" s="206">
        <v>12.79</v>
      </c>
      <c r="I28" s="92">
        <v>0.4</v>
      </c>
      <c r="J28" s="92">
        <v>1657</v>
      </c>
      <c r="K28" s="92">
        <v>2.4300000000000002</v>
      </c>
      <c r="L28" s="92">
        <v>0.32</v>
      </c>
      <c r="M28" s="208">
        <v>0.15315999999999999</v>
      </c>
      <c r="N28" s="208">
        <v>0.20218</v>
      </c>
      <c r="O28" s="92" t="s">
        <v>263</v>
      </c>
      <c r="P28" s="209">
        <f>(K28*AU)/(C28*pc)/Photometry!$AB$19</f>
        <v>2.6664398269142486</v>
      </c>
      <c r="Q28" s="503" t="s">
        <v>88</v>
      </c>
      <c r="R28" s="92">
        <v>999</v>
      </c>
      <c r="S28" s="95"/>
    </row>
    <row r="29" spans="1:19">
      <c r="A29" s="479">
        <v>27</v>
      </c>
      <c r="B29" s="92">
        <v>5.04</v>
      </c>
      <c r="C29" s="205">
        <v>14.0627</v>
      </c>
      <c r="D29" s="206">
        <v>164.86660000000001</v>
      </c>
      <c r="E29" s="206">
        <v>40.430300000000003</v>
      </c>
      <c r="F29" s="207" t="s">
        <v>224</v>
      </c>
      <c r="G29" s="206">
        <v>2.5299999999999998</v>
      </c>
      <c r="H29" s="206">
        <v>12.989000000000001</v>
      </c>
      <c r="I29" s="92">
        <v>0.4</v>
      </c>
      <c r="J29" s="92">
        <v>1078</v>
      </c>
      <c r="K29" s="92">
        <v>2.1</v>
      </c>
      <c r="L29" s="92">
        <v>0.03</v>
      </c>
      <c r="M29" s="208">
        <v>0.14932999999999999</v>
      </c>
      <c r="N29" s="208">
        <v>0.15381</v>
      </c>
      <c r="O29" s="92" t="s">
        <v>225</v>
      </c>
      <c r="P29" s="209">
        <f>(K29*AU)/(C29*pc)/Photometry!$AB$19</f>
        <v>2.5997396625655114</v>
      </c>
      <c r="Q29" s="503" t="s">
        <v>85</v>
      </c>
      <c r="R29" s="92">
        <v>7</v>
      </c>
      <c r="S29" s="95" t="s">
        <v>1052</v>
      </c>
    </row>
    <row r="30" spans="1:19">
      <c r="A30" s="479">
        <v>28</v>
      </c>
      <c r="B30" s="92">
        <v>3.22</v>
      </c>
      <c r="C30" s="205">
        <v>14.102399999999999</v>
      </c>
      <c r="D30" s="206">
        <v>354.83690000000001</v>
      </c>
      <c r="E30" s="206">
        <v>77.632300000000001</v>
      </c>
      <c r="F30" s="207" t="s">
        <v>264</v>
      </c>
      <c r="G30" s="206">
        <v>1.85</v>
      </c>
      <c r="H30" s="206">
        <v>12.933999999999999</v>
      </c>
      <c r="I30" s="92">
        <v>0.4</v>
      </c>
      <c r="J30" s="92">
        <v>903.3</v>
      </c>
      <c r="K30" s="92">
        <v>2.0499999999999998</v>
      </c>
      <c r="L30" s="92">
        <v>0.05</v>
      </c>
      <c r="M30" s="208">
        <v>0.14537</v>
      </c>
      <c r="N30" s="208">
        <v>0.15262999999999999</v>
      </c>
      <c r="O30" s="92" t="s">
        <v>265</v>
      </c>
      <c r="P30" s="209">
        <f>(K30*AU)/(C30*pc)/Photometry!$AB$19</f>
        <v>2.5306967626300025</v>
      </c>
      <c r="Q30" s="503" t="s">
        <v>87</v>
      </c>
      <c r="R30" s="92">
        <v>2</v>
      </c>
      <c r="S30" s="95" t="s">
        <v>1057</v>
      </c>
    </row>
    <row r="31" spans="1:19">
      <c r="A31" s="479">
        <v>29</v>
      </c>
      <c r="B31" s="92">
        <v>5.7229999999999999</v>
      </c>
      <c r="C31" s="205">
        <v>8.9110999999999994</v>
      </c>
      <c r="D31" s="206">
        <v>303.82249999999999</v>
      </c>
      <c r="E31" s="206">
        <v>-27.033000000000001</v>
      </c>
      <c r="F31" s="207" t="s">
        <v>266</v>
      </c>
      <c r="G31" s="206">
        <v>7.4999999999999997E-2</v>
      </c>
      <c r="H31" s="206">
        <v>9.673</v>
      </c>
      <c r="I31" s="92">
        <v>0.4</v>
      </c>
      <c r="J31" s="92">
        <v>525.79999999999995</v>
      </c>
      <c r="K31" s="92">
        <v>1.18</v>
      </c>
      <c r="L31" s="92">
        <v>0.32</v>
      </c>
      <c r="M31" s="208">
        <v>0.13242000000000001</v>
      </c>
      <c r="N31" s="208">
        <v>0.17479</v>
      </c>
      <c r="O31" s="92" t="s">
        <v>267</v>
      </c>
      <c r="P31" s="209">
        <f>(K31*AU)/(C31*pc)/Photometry!$AB$19</f>
        <v>2.3053133606110738</v>
      </c>
      <c r="Q31" s="503" t="s">
        <v>87</v>
      </c>
      <c r="R31" s="92">
        <v>4</v>
      </c>
      <c r="S31" s="95" t="s">
        <v>1055</v>
      </c>
    </row>
    <row r="32" spans="1:19">
      <c r="A32" s="479">
        <v>30</v>
      </c>
      <c r="B32" s="92">
        <v>3.3090000000000002</v>
      </c>
      <c r="C32" s="205">
        <v>46.210700000000003</v>
      </c>
      <c r="D32" s="206">
        <v>269.75659999999999</v>
      </c>
      <c r="E32" s="206">
        <v>-9.7736000000000001</v>
      </c>
      <c r="F32" s="207" t="s">
        <v>268</v>
      </c>
      <c r="G32" s="206">
        <v>27</v>
      </c>
      <c r="H32" s="206">
        <v>11.419</v>
      </c>
      <c r="I32" s="92">
        <v>0.4</v>
      </c>
      <c r="J32" s="92">
        <v>3186</v>
      </c>
      <c r="K32" s="92">
        <v>6.1</v>
      </c>
      <c r="L32" s="92">
        <v>0.18</v>
      </c>
      <c r="M32" s="208">
        <v>0.13200000000000001</v>
      </c>
      <c r="N32" s="208">
        <v>0.15576000000000001</v>
      </c>
      <c r="O32" s="92" t="s">
        <v>269</v>
      </c>
      <c r="P32" s="209">
        <f>(K32*AU)/(C32*pc)/Photometry!$AB$19</f>
        <v>2.2980875240689573</v>
      </c>
      <c r="Q32" s="503" t="s">
        <v>86</v>
      </c>
      <c r="R32" s="92">
        <v>32</v>
      </c>
      <c r="S32" s="95" t="s">
        <v>1046</v>
      </c>
    </row>
    <row r="33" spans="1:19">
      <c r="A33" s="479">
        <v>31</v>
      </c>
      <c r="B33" s="92">
        <v>7.48</v>
      </c>
      <c r="C33" s="205">
        <v>38.925699999999999</v>
      </c>
      <c r="D33" s="206">
        <v>18.622199999999999</v>
      </c>
      <c r="E33" s="206">
        <v>-5.0473999999999997</v>
      </c>
      <c r="F33" s="207" t="s">
        <v>270</v>
      </c>
      <c r="G33" s="206">
        <v>2</v>
      </c>
      <c r="H33" s="206">
        <v>12.945</v>
      </c>
      <c r="I33" s="92">
        <v>0.4</v>
      </c>
      <c r="J33" s="92">
        <v>4046</v>
      </c>
      <c r="K33" s="92">
        <v>4.96</v>
      </c>
      <c r="L33" s="92">
        <v>0.53</v>
      </c>
      <c r="M33" s="208">
        <v>0.12742000000000001</v>
      </c>
      <c r="N33" s="208">
        <v>0.19495999999999999</v>
      </c>
      <c r="O33" s="92" t="s">
        <v>271</v>
      </c>
      <c r="P33" s="209">
        <f>(K33*AU)/(C33*pc)/Photometry!$AB$19</f>
        <v>2.2183216744389793</v>
      </c>
      <c r="Q33" s="503" t="s">
        <v>84</v>
      </c>
      <c r="R33" s="92">
        <v>999</v>
      </c>
      <c r="S33" s="95"/>
    </row>
    <row r="34" spans="1:19">
      <c r="A34" s="479">
        <v>32</v>
      </c>
      <c r="B34" s="92">
        <v>7.35</v>
      </c>
      <c r="C34" s="205">
        <v>35.186500000000002</v>
      </c>
      <c r="D34" s="206">
        <v>183.7774</v>
      </c>
      <c r="E34" s="206">
        <v>-7.2572999999999999</v>
      </c>
      <c r="F34" s="207" t="s">
        <v>272</v>
      </c>
      <c r="G34" s="206">
        <v>9.33</v>
      </c>
      <c r="H34" s="206">
        <v>12.824999999999999</v>
      </c>
      <c r="I34" s="92">
        <v>0.4</v>
      </c>
      <c r="J34" s="92">
        <v>3567</v>
      </c>
      <c r="K34" s="92">
        <v>4.43</v>
      </c>
      <c r="L34" s="92">
        <v>0.6</v>
      </c>
      <c r="M34" s="208">
        <v>0.12590000000000001</v>
      </c>
      <c r="N34" s="208">
        <v>0.20144000000000001</v>
      </c>
      <c r="O34" s="92" t="s">
        <v>273</v>
      </c>
      <c r="P34" s="209">
        <f>(K34*AU)/(C34*pc)/Photometry!$AB$19</f>
        <v>2.1918303375378247</v>
      </c>
      <c r="Q34" s="503" t="s">
        <v>86</v>
      </c>
      <c r="R34" s="92">
        <v>999</v>
      </c>
      <c r="S34" s="95"/>
    </row>
    <row r="35" spans="1:19">
      <c r="A35" s="479">
        <v>33</v>
      </c>
      <c r="B35" s="92">
        <v>5.25</v>
      </c>
      <c r="C35" s="205">
        <v>14.8721</v>
      </c>
      <c r="D35" s="206">
        <v>284.25670000000002</v>
      </c>
      <c r="E35" s="206">
        <v>32.901299999999999</v>
      </c>
      <c r="F35" s="207" t="s">
        <v>274</v>
      </c>
      <c r="G35" s="206">
        <v>1.5</v>
      </c>
      <c r="H35" s="206">
        <v>12.909000000000001</v>
      </c>
      <c r="I35" s="92">
        <v>0.4</v>
      </c>
      <c r="J35" s="92">
        <v>1016</v>
      </c>
      <c r="K35" s="92">
        <v>1.76</v>
      </c>
      <c r="L35" s="92">
        <v>0</v>
      </c>
      <c r="M35" s="208">
        <v>0.11834</v>
      </c>
      <c r="N35" s="208">
        <v>0.11834</v>
      </c>
      <c r="O35" s="92" t="s">
        <v>275</v>
      </c>
      <c r="P35" s="209">
        <f>(K35*AU)/(C35*pc)/Photometry!$AB$19</f>
        <v>2.0602486969642939</v>
      </c>
      <c r="Q35" s="503" t="s">
        <v>85</v>
      </c>
      <c r="R35" s="92">
        <v>999</v>
      </c>
      <c r="S35" s="95"/>
    </row>
    <row r="36" spans="1:19">
      <c r="A36" s="479">
        <v>34</v>
      </c>
      <c r="B36" s="92">
        <v>7.18</v>
      </c>
      <c r="C36" s="205">
        <v>28.066199999999998</v>
      </c>
      <c r="D36" s="206">
        <v>125.3672</v>
      </c>
      <c r="E36" s="206">
        <v>-39.705399999999997</v>
      </c>
      <c r="F36" s="207" t="s">
        <v>276</v>
      </c>
      <c r="G36" s="206">
        <v>2</v>
      </c>
      <c r="H36" s="206">
        <v>12.945</v>
      </c>
      <c r="I36" s="92">
        <v>0.4</v>
      </c>
      <c r="J36" s="92">
        <v>2231</v>
      </c>
      <c r="K36" s="92">
        <v>3.3</v>
      </c>
      <c r="L36" s="92">
        <v>0.1</v>
      </c>
      <c r="M36" s="208">
        <v>0.11758</v>
      </c>
      <c r="N36" s="208">
        <v>0.12934000000000001</v>
      </c>
      <c r="O36" s="92" t="s">
        <v>277</v>
      </c>
      <c r="P36" s="209">
        <f>(K36*AU)/(C36*pc)/Photometry!$AB$19</f>
        <v>2.0469611565327699</v>
      </c>
      <c r="Q36" s="503" t="s">
        <v>86</v>
      </c>
      <c r="R36" s="92">
        <v>18</v>
      </c>
      <c r="S36" s="95" t="s">
        <v>1032</v>
      </c>
    </row>
    <row r="37" spans="1:19">
      <c r="A37" s="479">
        <v>35</v>
      </c>
      <c r="B37" s="92">
        <v>7.6</v>
      </c>
      <c r="C37" s="205">
        <v>44.228200000000001</v>
      </c>
      <c r="D37" s="206">
        <v>34.197400000000002</v>
      </c>
      <c r="E37" s="206">
        <v>43.773000000000003</v>
      </c>
      <c r="F37" s="207" t="s">
        <v>278</v>
      </c>
      <c r="G37" s="206">
        <v>1.88</v>
      </c>
      <c r="H37" s="206">
        <v>12.936</v>
      </c>
      <c r="I37" s="92">
        <v>0.4</v>
      </c>
      <c r="J37" s="92">
        <v>4218</v>
      </c>
      <c r="K37" s="92">
        <v>5.15</v>
      </c>
      <c r="L37" s="92">
        <v>0.02</v>
      </c>
      <c r="M37" s="208">
        <v>0.11644</v>
      </c>
      <c r="N37" s="208">
        <v>0.11877</v>
      </c>
      <c r="O37" s="92" t="s">
        <v>279</v>
      </c>
      <c r="P37" s="209">
        <f>(K37*AU)/(C37*pc)/Photometry!$AB$19</f>
        <v>2.0271563284738403</v>
      </c>
      <c r="Q37" s="503" t="s">
        <v>85</v>
      </c>
      <c r="R37" s="92">
        <v>27</v>
      </c>
      <c r="S37" s="95" t="s">
        <v>1041</v>
      </c>
    </row>
    <row r="38" spans="1:19">
      <c r="A38" s="479">
        <v>36</v>
      </c>
      <c r="B38" s="92">
        <v>5.52</v>
      </c>
      <c r="C38" s="205">
        <v>17.433800000000002</v>
      </c>
      <c r="D38" s="206">
        <v>25.6221</v>
      </c>
      <c r="E38" s="206">
        <v>-53.7408</v>
      </c>
      <c r="F38" s="207" t="s">
        <v>280</v>
      </c>
      <c r="G38" s="206">
        <v>0.93</v>
      </c>
      <c r="H38" s="206">
        <v>12.829000000000001</v>
      </c>
      <c r="I38" s="92">
        <v>0.4</v>
      </c>
      <c r="J38" s="92">
        <v>1003</v>
      </c>
      <c r="K38" s="92">
        <v>2.0299999999999998</v>
      </c>
      <c r="L38" s="92">
        <v>0.1</v>
      </c>
      <c r="M38" s="208">
        <v>0.11644</v>
      </c>
      <c r="N38" s="208">
        <v>0.12808</v>
      </c>
      <c r="O38" s="92" t="s">
        <v>234</v>
      </c>
      <c r="P38" s="209">
        <f>(K38*AU)/(C38*pc)/Photometry!$AB$19</f>
        <v>2.0271377240954167</v>
      </c>
      <c r="Q38" s="503" t="s">
        <v>84</v>
      </c>
      <c r="R38" s="92">
        <v>8</v>
      </c>
      <c r="S38" s="95" t="s">
        <v>1025</v>
      </c>
    </row>
    <row r="39" spans="1:19">
      <c r="A39" s="479">
        <v>37</v>
      </c>
      <c r="B39" s="92">
        <v>7.25</v>
      </c>
      <c r="C39" s="205">
        <v>33.046900000000001</v>
      </c>
      <c r="D39" s="206">
        <v>202.33799999999999</v>
      </c>
      <c r="E39" s="206">
        <v>-35.570999999999998</v>
      </c>
      <c r="F39" s="207" t="s">
        <v>281</v>
      </c>
      <c r="G39" s="206">
        <v>2.06</v>
      </c>
      <c r="H39" s="206">
        <v>12.949</v>
      </c>
      <c r="I39" s="92">
        <v>0.4</v>
      </c>
      <c r="J39" s="92">
        <v>2627.1</v>
      </c>
      <c r="K39" s="92">
        <v>3.78</v>
      </c>
      <c r="L39" s="92">
        <v>0.16</v>
      </c>
      <c r="M39" s="208">
        <v>0.11438</v>
      </c>
      <c r="N39" s="208">
        <v>0.13267999999999999</v>
      </c>
      <c r="O39" s="92" t="s">
        <v>246</v>
      </c>
      <c r="P39" s="209">
        <f>(K39*AU)/(C39*pc)/Photometry!$AB$19</f>
        <v>1.9913167684402475</v>
      </c>
      <c r="Q39" s="503" t="s">
        <v>86</v>
      </c>
      <c r="R39" s="92">
        <v>21</v>
      </c>
      <c r="S39" s="95" t="s">
        <v>1035</v>
      </c>
    </row>
    <row r="40" spans="1:19">
      <c r="A40" s="479">
        <v>38</v>
      </c>
      <c r="B40" s="92">
        <v>8.3800000000000008</v>
      </c>
      <c r="C40" s="205">
        <v>26.759399999999999</v>
      </c>
      <c r="D40" s="206">
        <v>291.28989999999999</v>
      </c>
      <c r="E40" s="206">
        <v>-66.468800000000002</v>
      </c>
      <c r="F40" s="207" t="s">
        <v>282</v>
      </c>
      <c r="G40" s="206">
        <v>0.54</v>
      </c>
      <c r="H40" s="206">
        <v>12.659000000000001</v>
      </c>
      <c r="I40" s="92">
        <v>0.4</v>
      </c>
      <c r="J40" s="92">
        <v>2172</v>
      </c>
      <c r="K40" s="92">
        <v>3</v>
      </c>
      <c r="L40" s="92">
        <v>0.48</v>
      </c>
      <c r="M40" s="208">
        <v>0.11211</v>
      </c>
      <c r="N40" s="208">
        <v>0.16592000000000001</v>
      </c>
      <c r="O40" s="92" t="s">
        <v>283</v>
      </c>
      <c r="P40" s="209">
        <f>(K40*AU)/(C40*pc)/Photometry!$AB$19</f>
        <v>1.951749876559266</v>
      </c>
      <c r="Q40" s="503" t="s">
        <v>88</v>
      </c>
      <c r="R40" s="92">
        <v>25</v>
      </c>
      <c r="S40" s="95" t="s">
        <v>1039</v>
      </c>
    </row>
    <row r="41" spans="1:19">
      <c r="A41" s="479">
        <v>39</v>
      </c>
      <c r="B41" s="92">
        <v>9.6549999999999994</v>
      </c>
      <c r="C41" s="205">
        <v>10.3445</v>
      </c>
      <c r="D41" s="206">
        <v>254.5369</v>
      </c>
      <c r="E41" s="206">
        <v>25.744199999999999</v>
      </c>
      <c r="F41" s="207" t="s">
        <v>284</v>
      </c>
      <c r="G41" s="206">
        <v>0.32800000000000001</v>
      </c>
      <c r="H41" s="206">
        <v>12.262</v>
      </c>
      <c r="I41" s="92">
        <v>0.4</v>
      </c>
      <c r="J41" s="92">
        <v>598.29999999999995</v>
      </c>
      <c r="K41" s="92">
        <v>1.1399999999999999</v>
      </c>
      <c r="L41" s="92">
        <v>0.3</v>
      </c>
      <c r="M41" s="208">
        <v>0.11020000000000001</v>
      </c>
      <c r="N41" s="208">
        <v>0.14326</v>
      </c>
      <c r="O41" s="92" t="s">
        <v>285</v>
      </c>
      <c r="P41" s="209">
        <f>(K41*AU)/(C41*pc)/Photometry!$AB$19</f>
        <v>1.9185566383860029</v>
      </c>
      <c r="Q41" s="503" t="s">
        <v>89</v>
      </c>
      <c r="R41" s="92">
        <v>999</v>
      </c>
      <c r="S41" s="95"/>
    </row>
    <row r="42" spans="1:19">
      <c r="A42" s="479">
        <v>40</v>
      </c>
      <c r="B42" s="92">
        <v>7.4459999999999997</v>
      </c>
      <c r="C42" s="205">
        <v>16.5017</v>
      </c>
      <c r="D42" s="206">
        <v>219.00229999999999</v>
      </c>
      <c r="E42" s="206">
        <v>9.7464999999999993</v>
      </c>
      <c r="F42" s="207" t="s">
        <v>286</v>
      </c>
      <c r="G42" s="206">
        <v>3.21</v>
      </c>
      <c r="H42" s="206">
        <v>13.061999999999999</v>
      </c>
      <c r="I42" s="92">
        <v>0.4</v>
      </c>
      <c r="J42" s="92">
        <v>919</v>
      </c>
      <c r="K42" s="92">
        <v>1.76</v>
      </c>
      <c r="L42" s="92">
        <v>0.17</v>
      </c>
      <c r="M42" s="208">
        <v>0.10666</v>
      </c>
      <c r="N42" s="208">
        <v>0.12479</v>
      </c>
      <c r="O42" s="92" t="s">
        <v>287</v>
      </c>
      <c r="P42" s="209">
        <f>(K42*AU)/(C42*pc)/Photometry!$AB$19</f>
        <v>1.856792006043176</v>
      </c>
      <c r="Q42" s="503" t="s">
        <v>88</v>
      </c>
      <c r="R42" s="92">
        <v>12</v>
      </c>
      <c r="S42" s="95" t="s">
        <v>1027</v>
      </c>
    </row>
    <row r="43" spans="1:19">
      <c r="A43" s="479">
        <v>41</v>
      </c>
      <c r="B43" s="92">
        <v>7.52</v>
      </c>
      <c r="C43" s="205">
        <v>46.598300000000002</v>
      </c>
      <c r="D43" s="206">
        <v>57.595700000000001</v>
      </c>
      <c r="E43" s="206">
        <v>17.476400000000002</v>
      </c>
      <c r="F43" s="207" t="s">
        <v>288</v>
      </c>
      <c r="G43" s="206">
        <v>4.01</v>
      </c>
      <c r="H43" s="206">
        <v>13.134</v>
      </c>
      <c r="I43" s="92">
        <v>0.4</v>
      </c>
      <c r="J43" s="92">
        <v>3668</v>
      </c>
      <c r="K43" s="92">
        <v>4.92</v>
      </c>
      <c r="L43" s="92">
        <v>0.04</v>
      </c>
      <c r="M43" s="208">
        <v>0.10557999999999999</v>
      </c>
      <c r="N43" s="208">
        <v>0.10981</v>
      </c>
      <c r="O43" s="92" t="s">
        <v>279</v>
      </c>
      <c r="P43" s="209">
        <f>(K43*AU)/(C43*pc)/Photometry!$AB$19</f>
        <v>1.8381218898704894</v>
      </c>
      <c r="Q43" s="503" t="s">
        <v>85</v>
      </c>
      <c r="R43" s="92">
        <v>26</v>
      </c>
      <c r="S43" s="95" t="s">
        <v>1040</v>
      </c>
    </row>
    <row r="44" spans="1:19">
      <c r="A44" s="479">
        <v>42</v>
      </c>
      <c r="B44" s="92">
        <v>7.12</v>
      </c>
      <c r="C44" s="205">
        <v>49.067700000000002</v>
      </c>
      <c r="D44" s="206">
        <v>354.50130000000001</v>
      </c>
      <c r="E44" s="206">
        <v>48.996499999999997</v>
      </c>
      <c r="F44" s="207" t="s">
        <v>289</v>
      </c>
      <c r="G44" s="206">
        <v>1.9</v>
      </c>
      <c r="H44" s="206">
        <v>12.938000000000001</v>
      </c>
      <c r="I44" s="92">
        <v>0.4</v>
      </c>
      <c r="J44" s="92">
        <v>3999</v>
      </c>
      <c r="K44" s="92">
        <v>5.0999999999999996</v>
      </c>
      <c r="L44" s="92">
        <v>0.16</v>
      </c>
      <c r="M44" s="208">
        <v>0.10394</v>
      </c>
      <c r="N44" s="208">
        <v>0.12057</v>
      </c>
      <c r="O44" s="92" t="s">
        <v>279</v>
      </c>
      <c r="P44" s="209">
        <f>(K44*AU)/(C44*pc)/Photometry!$AB$19</f>
        <v>1.8094798533365128</v>
      </c>
      <c r="Q44" s="503" t="s">
        <v>85</v>
      </c>
      <c r="R44" s="92">
        <v>24</v>
      </c>
      <c r="S44" s="95" t="s">
        <v>1038</v>
      </c>
    </row>
    <row r="45" spans="1:19">
      <c r="A45" s="479">
        <v>43</v>
      </c>
      <c r="B45" s="92">
        <v>5.3760000000000003</v>
      </c>
      <c r="C45" s="205">
        <v>12.777900000000001</v>
      </c>
      <c r="D45" s="206">
        <v>246.00540000000001</v>
      </c>
      <c r="E45" s="206">
        <v>-39.192999999999998</v>
      </c>
      <c r="F45" s="207" t="s">
        <v>290</v>
      </c>
      <c r="G45" s="206">
        <v>1.21</v>
      </c>
      <c r="H45" s="206">
        <v>12.872999999999999</v>
      </c>
      <c r="I45" s="92">
        <v>0.4</v>
      </c>
      <c r="J45" s="92">
        <v>528.4</v>
      </c>
      <c r="K45" s="92">
        <v>1.32</v>
      </c>
      <c r="L45" s="92">
        <v>0.26</v>
      </c>
      <c r="M45" s="208">
        <v>0.1033</v>
      </c>
      <c r="N45" s="208">
        <v>0.13016</v>
      </c>
      <c r="O45" s="92" t="s">
        <v>291</v>
      </c>
      <c r="P45" s="209">
        <f>(K45*AU)/(C45*pc)/Photometry!$AB$19</f>
        <v>1.7984307659781347</v>
      </c>
      <c r="Q45" s="503" t="s">
        <v>86</v>
      </c>
      <c r="R45" s="92">
        <v>3</v>
      </c>
      <c r="S45" s="95" t="s">
        <v>1056</v>
      </c>
    </row>
    <row r="46" spans="1:19">
      <c r="A46" s="479">
        <v>44</v>
      </c>
      <c r="B46" s="92">
        <v>7.03</v>
      </c>
      <c r="C46" s="205">
        <v>32.362499999999997</v>
      </c>
      <c r="D46" s="206">
        <v>154.58869999999999</v>
      </c>
      <c r="E46" s="206">
        <v>12.6211</v>
      </c>
      <c r="F46" s="207" t="s">
        <v>292</v>
      </c>
      <c r="G46" s="206">
        <v>2</v>
      </c>
      <c r="H46" s="206">
        <v>12.945</v>
      </c>
      <c r="I46" s="92">
        <v>0.4</v>
      </c>
      <c r="J46" s="92">
        <v>2199</v>
      </c>
      <c r="K46" s="92">
        <v>3.34</v>
      </c>
      <c r="L46" s="92">
        <v>0.25</v>
      </c>
      <c r="M46" s="208">
        <v>0.10321</v>
      </c>
      <c r="N46" s="208">
        <v>0.12901000000000001</v>
      </c>
      <c r="O46" s="92" t="s">
        <v>258</v>
      </c>
      <c r="P46" s="209">
        <f>(K46*AU)/(C46*pc)/Photometry!$AB$19</f>
        <v>1.7967335636442598</v>
      </c>
      <c r="Q46" s="503" t="s">
        <v>85</v>
      </c>
      <c r="R46" s="92">
        <v>16</v>
      </c>
      <c r="S46" s="95" t="s">
        <v>1030</v>
      </c>
    </row>
    <row r="47" spans="1:19">
      <c r="A47" s="479">
        <v>45</v>
      </c>
      <c r="B47" s="92">
        <v>7.83</v>
      </c>
      <c r="C47" s="205">
        <v>48.262500000000003</v>
      </c>
      <c r="D47" s="206">
        <v>296.74209999999999</v>
      </c>
      <c r="E47" s="206">
        <v>34.419499999999999</v>
      </c>
      <c r="F47" s="207" t="s">
        <v>293</v>
      </c>
      <c r="G47" s="206">
        <v>1.99</v>
      </c>
      <c r="H47" s="206">
        <v>12.944000000000001</v>
      </c>
      <c r="I47" s="92">
        <v>0.4</v>
      </c>
      <c r="J47" s="92">
        <v>3810</v>
      </c>
      <c r="K47" s="92">
        <v>4.8899999999999997</v>
      </c>
      <c r="L47" s="92">
        <v>0.25</v>
      </c>
      <c r="M47" s="208">
        <v>0.10131999999999999</v>
      </c>
      <c r="N47" s="208">
        <v>0.12665000000000001</v>
      </c>
      <c r="O47" s="92" t="s">
        <v>273</v>
      </c>
      <c r="P47" s="209">
        <f>(K47*AU)/(C47*pc)/Photometry!$AB$19</f>
        <v>1.7639177146704796</v>
      </c>
      <c r="Q47" s="503" t="s">
        <v>86</v>
      </c>
      <c r="R47" s="92">
        <v>28</v>
      </c>
      <c r="S47" s="95" t="s">
        <v>1042</v>
      </c>
    </row>
    <row r="48" spans="1:19">
      <c r="A48" s="479">
        <v>46</v>
      </c>
      <c r="B48" s="92">
        <v>5.9109999999999996</v>
      </c>
      <c r="C48" s="205">
        <v>36.603200000000001</v>
      </c>
      <c r="D48" s="206">
        <v>276.95620000000002</v>
      </c>
      <c r="E48" s="206">
        <v>-29.8169</v>
      </c>
      <c r="F48" s="207" t="s">
        <v>294</v>
      </c>
      <c r="G48" s="206">
        <v>4.04</v>
      </c>
      <c r="H48" s="206">
        <v>13.132999999999999</v>
      </c>
      <c r="I48" s="92">
        <v>0.4</v>
      </c>
      <c r="J48" s="92">
        <v>2102</v>
      </c>
      <c r="K48" s="92">
        <v>3.6</v>
      </c>
      <c r="L48" s="92">
        <v>0.33</v>
      </c>
      <c r="M48" s="208">
        <v>9.8351999999999995E-2</v>
      </c>
      <c r="N48" s="208">
        <v>0.13081000000000001</v>
      </c>
      <c r="O48" s="92" t="s">
        <v>242</v>
      </c>
      <c r="P48" s="209">
        <f>(K48*AU)/(C48*pc)/Photometry!$AB$19</f>
        <v>1.7122324489705822</v>
      </c>
      <c r="Q48" s="503" t="s">
        <v>84</v>
      </c>
      <c r="R48" s="92">
        <v>34</v>
      </c>
      <c r="S48" s="95" t="s">
        <v>1047</v>
      </c>
    </row>
    <row r="49" spans="1:19">
      <c r="A49" s="479">
        <v>47</v>
      </c>
      <c r="B49" s="92">
        <v>7.1</v>
      </c>
      <c r="C49" s="205">
        <v>50.890599999999999</v>
      </c>
      <c r="D49" s="206">
        <v>351.61439999999999</v>
      </c>
      <c r="E49" s="206">
        <v>8.6438000000000006</v>
      </c>
      <c r="F49" s="207" t="s">
        <v>295</v>
      </c>
      <c r="G49" s="206">
        <v>1.45</v>
      </c>
      <c r="H49" s="206">
        <v>12.906000000000001</v>
      </c>
      <c r="I49" s="92">
        <v>0.4</v>
      </c>
      <c r="J49" s="92">
        <v>3724.7</v>
      </c>
      <c r="K49" s="92">
        <v>4.9400000000000004</v>
      </c>
      <c r="L49" s="92">
        <v>0.51</v>
      </c>
      <c r="M49" s="208">
        <v>9.7071000000000005E-2</v>
      </c>
      <c r="N49" s="208">
        <v>0.14657999999999999</v>
      </c>
      <c r="O49" s="92" t="s">
        <v>279</v>
      </c>
      <c r="P49" s="209">
        <f>(K49*AU)/(C49*pc)/Photometry!$AB$19</f>
        <v>1.6899297636838768</v>
      </c>
      <c r="Q49" s="503" t="s">
        <v>85</v>
      </c>
      <c r="R49" s="92">
        <v>999</v>
      </c>
      <c r="S49" s="95"/>
    </row>
    <row r="50" spans="1:19">
      <c r="A50" s="479">
        <v>48</v>
      </c>
      <c r="B50" s="92">
        <v>5.15</v>
      </c>
      <c r="C50" s="205">
        <v>15.511100000000001</v>
      </c>
      <c r="D50" s="206">
        <v>266.03629999999998</v>
      </c>
      <c r="E50" s="206">
        <v>-51.834099999999999</v>
      </c>
      <c r="F50" s="207" t="s">
        <v>235</v>
      </c>
      <c r="G50" s="206">
        <v>1.6759999999999999</v>
      </c>
      <c r="H50" s="206">
        <v>12.922000000000001</v>
      </c>
      <c r="I50" s="92">
        <v>0.4</v>
      </c>
      <c r="J50" s="92">
        <v>643.20000000000005</v>
      </c>
      <c r="K50" s="92">
        <v>1.5</v>
      </c>
      <c r="L50" s="92">
        <v>0.13</v>
      </c>
      <c r="M50" s="208">
        <v>9.6704999999999999E-2</v>
      </c>
      <c r="N50" s="208">
        <v>0.10928</v>
      </c>
      <c r="O50" s="92" t="s">
        <v>236</v>
      </c>
      <c r="P50" s="209">
        <f>(K50*AU)/(C50*pc)/Photometry!$AB$19</f>
        <v>1.6835574410196574</v>
      </c>
      <c r="Q50" s="503" t="s">
        <v>86</v>
      </c>
      <c r="R50" s="92">
        <v>999</v>
      </c>
      <c r="S50" s="95"/>
    </row>
    <row r="51" spans="1:19">
      <c r="A51" s="479">
        <v>49</v>
      </c>
      <c r="B51" s="92">
        <v>3.95</v>
      </c>
      <c r="C51" s="205">
        <v>19.751100000000001</v>
      </c>
      <c r="D51" s="206">
        <v>99.171000000000006</v>
      </c>
      <c r="E51" s="206">
        <v>-19.2559</v>
      </c>
      <c r="F51" s="207" t="s">
        <v>296</v>
      </c>
      <c r="G51" s="206">
        <v>2.6</v>
      </c>
      <c r="H51" s="206">
        <v>12.997</v>
      </c>
      <c r="I51" s="92">
        <v>0.4</v>
      </c>
      <c r="J51" s="92">
        <v>763</v>
      </c>
      <c r="K51" s="92">
        <v>1.9</v>
      </c>
      <c r="L51" s="92">
        <v>0.14000000000000001</v>
      </c>
      <c r="M51" s="208">
        <v>9.6197000000000005E-2</v>
      </c>
      <c r="N51" s="208">
        <v>0.10965999999999999</v>
      </c>
      <c r="O51" s="92" t="s">
        <v>297</v>
      </c>
      <c r="P51" s="209">
        <f>(K51*AU)/(C51*pc)/Photometry!$AB$19</f>
        <v>1.6747176229664849</v>
      </c>
      <c r="Q51" s="503" t="s">
        <v>87</v>
      </c>
      <c r="R51" s="92">
        <v>999</v>
      </c>
      <c r="S51" s="95"/>
    </row>
    <row r="52" spans="1:19">
      <c r="A52" s="479">
        <v>50</v>
      </c>
      <c r="B52" s="92">
        <v>6.42</v>
      </c>
      <c r="C52" s="205">
        <v>32.851500000000001</v>
      </c>
      <c r="D52" s="206">
        <v>29.29</v>
      </c>
      <c r="E52" s="206">
        <v>-10.2424</v>
      </c>
      <c r="F52" s="207" t="s">
        <v>298</v>
      </c>
      <c r="G52" s="206">
        <v>0.622</v>
      </c>
      <c r="H52" s="206">
        <v>12.747</v>
      </c>
      <c r="I52" s="92">
        <v>0.4</v>
      </c>
      <c r="J52" s="92">
        <v>1945</v>
      </c>
      <c r="K52" s="92">
        <v>3.16</v>
      </c>
      <c r="L52" s="92">
        <v>0.04</v>
      </c>
      <c r="M52" s="208">
        <v>9.6189999999999998E-2</v>
      </c>
      <c r="N52" s="208">
        <v>0.10004</v>
      </c>
      <c r="O52" s="92" t="s">
        <v>299</v>
      </c>
      <c r="P52" s="209">
        <f>(K52*AU)/(C52*pc)/Photometry!$AB$19</f>
        <v>1.6746002652734076</v>
      </c>
      <c r="Q52" s="503" t="s">
        <v>86</v>
      </c>
      <c r="R52" s="92">
        <v>999</v>
      </c>
      <c r="S52" s="95"/>
    </row>
    <row r="53" spans="1:19">
      <c r="A53" s="479">
        <v>51</v>
      </c>
      <c r="B53" s="92">
        <v>6.99</v>
      </c>
      <c r="C53" s="205">
        <v>22.119</v>
      </c>
      <c r="D53" s="206">
        <v>270.62860000000001</v>
      </c>
      <c r="E53" s="206">
        <v>26.312999999999999</v>
      </c>
      <c r="F53" s="207" t="s">
        <v>300</v>
      </c>
      <c r="G53" s="206">
        <v>0.36</v>
      </c>
      <c r="H53" s="206">
        <v>12.382999999999999</v>
      </c>
      <c r="I53" s="92">
        <v>0.4</v>
      </c>
      <c r="J53" s="92">
        <v>1155</v>
      </c>
      <c r="K53" s="92">
        <v>2.11</v>
      </c>
      <c r="L53" s="92">
        <v>0.05</v>
      </c>
      <c r="M53" s="208">
        <v>9.5393000000000006E-2</v>
      </c>
      <c r="N53" s="208">
        <v>0.10016</v>
      </c>
      <c r="O53" s="92" t="s">
        <v>253</v>
      </c>
      <c r="P53" s="209">
        <f>(K53*AU)/(C53*pc)/Photometry!$AB$19</f>
        <v>1.6607193425674465</v>
      </c>
      <c r="Q53" s="503" t="s">
        <v>87</v>
      </c>
      <c r="R53" s="92">
        <v>999</v>
      </c>
      <c r="S53" s="95"/>
    </row>
    <row r="54" spans="1:19">
      <c r="A54" s="479">
        <v>52</v>
      </c>
      <c r="B54" s="92">
        <v>8.48</v>
      </c>
      <c r="C54" s="205">
        <v>26.903400000000001</v>
      </c>
      <c r="D54" s="206">
        <v>323.09800000000001</v>
      </c>
      <c r="E54" s="206">
        <v>-20.9574</v>
      </c>
      <c r="F54" s="207" t="s">
        <v>301</v>
      </c>
      <c r="G54" s="206">
        <v>0.26600000000000001</v>
      </c>
      <c r="H54" s="206">
        <v>12.029</v>
      </c>
      <c r="I54" s="92">
        <v>0.4</v>
      </c>
      <c r="J54" s="92">
        <v>1733</v>
      </c>
      <c r="K54" s="92">
        <v>2.56</v>
      </c>
      <c r="L54" s="92">
        <v>0.37</v>
      </c>
      <c r="M54" s="208">
        <v>9.5155000000000003E-2</v>
      </c>
      <c r="N54" s="208">
        <v>0.13036</v>
      </c>
      <c r="O54" s="92" t="s">
        <v>238</v>
      </c>
      <c r="P54" s="209">
        <f>(K54*AU)/(C54*pc)/Photometry!$AB$19</f>
        <v>1.656578703259415</v>
      </c>
      <c r="Q54" s="503" t="s">
        <v>87</v>
      </c>
      <c r="R54" s="92">
        <v>999</v>
      </c>
      <c r="S54" s="95"/>
    </row>
    <row r="55" spans="1:19">
      <c r="A55" s="479">
        <v>53</v>
      </c>
      <c r="B55" s="92">
        <v>7.47</v>
      </c>
      <c r="C55" s="205">
        <v>49.825600000000001</v>
      </c>
      <c r="D55" s="206">
        <v>128.51329999999999</v>
      </c>
      <c r="E55" s="206">
        <v>-1.5682</v>
      </c>
      <c r="F55" s="207" t="s">
        <v>302</v>
      </c>
      <c r="G55" s="206">
        <v>3.15</v>
      </c>
      <c r="H55" s="206">
        <v>13.055999999999999</v>
      </c>
      <c r="I55" s="92">
        <v>0.4</v>
      </c>
      <c r="J55" s="92">
        <v>3658</v>
      </c>
      <c r="K55" s="92">
        <v>4.74</v>
      </c>
      <c r="L55" s="92">
        <v>0.22</v>
      </c>
      <c r="M55" s="208">
        <v>9.5131999999999994E-2</v>
      </c>
      <c r="N55" s="208">
        <v>0.11606</v>
      </c>
      <c r="O55" s="92" t="s">
        <v>279</v>
      </c>
      <c r="P55" s="209">
        <f>(K55*AU)/(C55*pc)/Photometry!$AB$19</f>
        <v>1.65617064163691</v>
      </c>
      <c r="Q55" s="503" t="s">
        <v>85</v>
      </c>
      <c r="R55" s="92">
        <v>999</v>
      </c>
      <c r="S55" s="95"/>
    </row>
    <row r="56" spans="1:19">
      <c r="A56" s="479">
        <v>54</v>
      </c>
      <c r="B56" s="92">
        <v>5.9379999999999997</v>
      </c>
      <c r="C56" s="205">
        <v>39.277299999999997</v>
      </c>
      <c r="D56" s="206">
        <v>86.645499999999998</v>
      </c>
      <c r="E56" s="206">
        <v>1.1681999999999999</v>
      </c>
      <c r="F56" s="207" t="s">
        <v>303</v>
      </c>
      <c r="G56" s="206">
        <v>17.7</v>
      </c>
      <c r="H56" s="206">
        <v>12.159000000000001</v>
      </c>
      <c r="I56" s="92">
        <v>0.4</v>
      </c>
      <c r="J56" s="92">
        <v>2134.8000000000002</v>
      </c>
      <c r="K56" s="92">
        <v>3.7</v>
      </c>
      <c r="L56" s="92">
        <v>0.36</v>
      </c>
      <c r="M56" s="208">
        <v>9.4201999999999994E-2</v>
      </c>
      <c r="N56" s="208">
        <v>0.12811</v>
      </c>
      <c r="O56" s="92" t="s">
        <v>304</v>
      </c>
      <c r="P56" s="209">
        <f>(K56*AU)/(C56*pc)/Photometry!$AB$19</f>
        <v>1.6399831106275982</v>
      </c>
      <c r="Q56" s="503" t="s">
        <v>86</v>
      </c>
      <c r="R56" s="92">
        <v>999</v>
      </c>
      <c r="S56" s="95"/>
    </row>
    <row r="57" spans="1:19">
      <c r="A57" s="479">
        <v>55</v>
      </c>
      <c r="B57" s="92">
        <v>6.2850000000000001</v>
      </c>
      <c r="C57" s="205">
        <v>24.2014</v>
      </c>
      <c r="D57" s="206">
        <v>227.68639999999999</v>
      </c>
      <c r="E57" s="206">
        <v>-61.4223</v>
      </c>
      <c r="F57" s="207" t="s">
        <v>305</v>
      </c>
      <c r="G57" s="206">
        <v>0.151</v>
      </c>
      <c r="H57" s="206">
        <v>11.324</v>
      </c>
      <c r="I57" s="92">
        <v>0.4</v>
      </c>
      <c r="J57" s="92">
        <v>1160.9000000000001</v>
      </c>
      <c r="K57" s="92">
        <v>2.23</v>
      </c>
      <c r="L57" s="92">
        <v>0.75</v>
      </c>
      <c r="M57" s="208">
        <v>9.2144000000000004E-2</v>
      </c>
      <c r="N57" s="208">
        <v>0.16125</v>
      </c>
      <c r="O57" s="92" t="s">
        <v>306</v>
      </c>
      <c r="P57" s="209">
        <f>(K57*AU)/(C57*pc)/Photometry!$AB$19</f>
        <v>1.6041451058253386</v>
      </c>
      <c r="Q57" s="503" t="s">
        <v>85</v>
      </c>
      <c r="R57" s="92">
        <v>999</v>
      </c>
      <c r="S57" s="95"/>
    </row>
    <row r="58" spans="1:19">
      <c r="A58" s="479">
        <v>56</v>
      </c>
      <c r="B58" s="92">
        <v>6.63</v>
      </c>
      <c r="C58" s="205">
        <v>38.022799999999997</v>
      </c>
      <c r="D58" s="206">
        <v>341.5335</v>
      </c>
      <c r="E58" s="206">
        <v>-48.9788</v>
      </c>
      <c r="F58" s="207" t="s">
        <v>307</v>
      </c>
      <c r="G58" s="206">
        <v>0.246</v>
      </c>
      <c r="H58" s="206">
        <v>11.952999999999999</v>
      </c>
      <c r="I58" s="92">
        <v>0.4</v>
      </c>
      <c r="J58" s="92">
        <v>2277</v>
      </c>
      <c r="K58" s="92">
        <v>3.39</v>
      </c>
      <c r="L58" s="92">
        <v>0.19</v>
      </c>
      <c r="M58" s="208">
        <v>8.9157E-2</v>
      </c>
      <c r="N58" s="208">
        <v>0.1061</v>
      </c>
      <c r="O58" s="92" t="s">
        <v>308</v>
      </c>
      <c r="P58" s="209">
        <f>(K58*AU)/(C58*pc)/Photometry!$AB$19</f>
        <v>1.5521542569427822</v>
      </c>
      <c r="Q58" s="503" t="s">
        <v>85</v>
      </c>
      <c r="R58" s="92">
        <v>999</v>
      </c>
      <c r="S58" s="95"/>
    </row>
    <row r="59" spans="1:19">
      <c r="A59" s="479">
        <v>57</v>
      </c>
      <c r="B59" s="92">
        <v>7.69</v>
      </c>
      <c r="C59" s="205">
        <v>34.328899999999997</v>
      </c>
      <c r="D59" s="206">
        <v>242.5626</v>
      </c>
      <c r="E59" s="206">
        <v>-84.2316</v>
      </c>
      <c r="F59" s="207" t="s">
        <v>309</v>
      </c>
      <c r="G59" s="206">
        <v>5.0999999999999996</v>
      </c>
      <c r="H59" s="206">
        <v>13.097</v>
      </c>
      <c r="I59" s="92">
        <v>0.4</v>
      </c>
      <c r="J59" s="92">
        <v>1928</v>
      </c>
      <c r="K59" s="92">
        <v>3.03</v>
      </c>
      <c r="L59" s="92">
        <v>0.53</v>
      </c>
      <c r="M59" s="208">
        <v>8.8263999999999995E-2</v>
      </c>
      <c r="N59" s="208">
        <v>0.13503999999999999</v>
      </c>
      <c r="O59" s="92" t="s">
        <v>310</v>
      </c>
      <c r="P59" s="209">
        <f>(K59*AU)/(C59*pc)/Photometry!$AB$19</f>
        <v>1.5366042082113911</v>
      </c>
      <c r="Q59" s="503" t="s">
        <v>86</v>
      </c>
      <c r="R59" s="92">
        <v>999</v>
      </c>
      <c r="S59" s="95"/>
    </row>
    <row r="60" spans="1:19">
      <c r="A60" s="479">
        <v>58</v>
      </c>
      <c r="B60" s="92">
        <v>7.32</v>
      </c>
      <c r="C60" s="205">
        <v>39.016800000000003</v>
      </c>
      <c r="D60" s="206">
        <v>24.473199999999999</v>
      </c>
      <c r="E60" s="206">
        <v>-60.511499999999998</v>
      </c>
      <c r="F60" s="207" t="s">
        <v>311</v>
      </c>
      <c r="G60" s="206">
        <v>0.20300000000000001</v>
      </c>
      <c r="H60" s="206">
        <v>11.69</v>
      </c>
      <c r="I60" s="92">
        <v>0.4</v>
      </c>
      <c r="J60" s="92">
        <v>2222</v>
      </c>
      <c r="K60" s="92">
        <v>3.4</v>
      </c>
      <c r="L60" s="92">
        <v>0.08</v>
      </c>
      <c r="M60" s="208">
        <v>8.7141999999999997E-2</v>
      </c>
      <c r="N60" s="208">
        <v>9.4113000000000002E-2</v>
      </c>
      <c r="O60" s="92" t="s">
        <v>225</v>
      </c>
      <c r="P60" s="209">
        <f>(K60*AU)/(C60*pc)/Photometry!$AB$19</f>
        <v>1.5170732368203785</v>
      </c>
      <c r="Q60" s="503" t="s">
        <v>85</v>
      </c>
      <c r="R60" s="92">
        <v>999</v>
      </c>
      <c r="S60" s="95"/>
    </row>
    <row r="61" spans="1:19">
      <c r="A61" s="479">
        <v>59</v>
      </c>
      <c r="B61" s="92">
        <v>5.77</v>
      </c>
      <c r="C61" s="205">
        <v>26.420100000000001</v>
      </c>
      <c r="D61" s="206">
        <v>72.151600000000002</v>
      </c>
      <c r="E61" s="206">
        <v>-5.6740000000000004</v>
      </c>
      <c r="F61" s="207" t="s">
        <v>312</v>
      </c>
      <c r="G61" s="206">
        <v>1.29</v>
      </c>
      <c r="H61" s="206">
        <v>12.885</v>
      </c>
      <c r="I61" s="92">
        <v>0.4</v>
      </c>
      <c r="J61" s="92">
        <v>1157</v>
      </c>
      <c r="K61" s="92">
        <v>2.2999999999999998</v>
      </c>
      <c r="L61" s="92">
        <v>0.76</v>
      </c>
      <c r="M61" s="208">
        <v>8.7054999999999993E-2</v>
      </c>
      <c r="N61" s="208">
        <v>0.15322</v>
      </c>
      <c r="O61" s="92" t="s">
        <v>313</v>
      </c>
      <c r="P61" s="209">
        <f>(K61*AU)/(C61*pc)/Photometry!$AB$19</f>
        <v>1.5155583310641019</v>
      </c>
      <c r="Q61" s="503" t="s">
        <v>84</v>
      </c>
      <c r="R61" s="92">
        <v>30</v>
      </c>
      <c r="S61" s="95" t="s">
        <v>1044</v>
      </c>
    </row>
    <row r="62" spans="1:19">
      <c r="A62" s="479">
        <v>60</v>
      </c>
      <c r="B62" s="92">
        <v>8.69</v>
      </c>
      <c r="C62" s="205">
        <v>43.9754</v>
      </c>
      <c r="D62" s="206">
        <v>85.007199999999997</v>
      </c>
      <c r="E62" s="206">
        <v>6.0606</v>
      </c>
      <c r="F62" s="207" t="s">
        <v>314</v>
      </c>
      <c r="G62" s="206">
        <v>3.379</v>
      </c>
      <c r="H62" s="206">
        <v>13.08</v>
      </c>
      <c r="I62" s="92">
        <v>0.4</v>
      </c>
      <c r="J62" s="92">
        <v>2720</v>
      </c>
      <c r="K62" s="92">
        <v>3.82</v>
      </c>
      <c r="L62" s="92">
        <v>0.01</v>
      </c>
      <c r="M62" s="208">
        <v>8.6867E-2</v>
      </c>
      <c r="N62" s="208">
        <v>8.7734999999999994E-2</v>
      </c>
      <c r="O62" s="92" t="s">
        <v>315</v>
      </c>
      <c r="P62" s="209">
        <f>(K62*AU)/(C62*pc)/Photometry!$AB$19</f>
        <v>1.5122822045262887</v>
      </c>
      <c r="Q62" s="503" t="s">
        <v>87</v>
      </c>
      <c r="R62" s="92">
        <v>999</v>
      </c>
      <c r="S62" s="95"/>
    </row>
    <row r="63" spans="1:19">
      <c r="A63" s="479">
        <v>61</v>
      </c>
      <c r="B63" s="92">
        <v>6.0640000000000001</v>
      </c>
      <c r="C63" s="205">
        <v>26.745100000000001</v>
      </c>
      <c r="D63" s="206">
        <v>343.66449999999998</v>
      </c>
      <c r="E63" s="206">
        <v>-70.073700000000002</v>
      </c>
      <c r="F63" s="207" t="s">
        <v>316</v>
      </c>
      <c r="G63" s="206">
        <v>1.82</v>
      </c>
      <c r="H63" s="206">
        <v>12.932</v>
      </c>
      <c r="I63" s="92">
        <v>0.4</v>
      </c>
      <c r="J63" s="92">
        <v>1256</v>
      </c>
      <c r="K63" s="92">
        <v>2.3199999999999998</v>
      </c>
      <c r="L63" s="92">
        <v>0.28999999999999998</v>
      </c>
      <c r="M63" s="208">
        <v>8.6745000000000003E-2</v>
      </c>
      <c r="N63" s="208">
        <v>0.1119</v>
      </c>
      <c r="O63" s="92" t="s">
        <v>317</v>
      </c>
      <c r="P63" s="209">
        <f>(K63*AU)/(C63*pc)/Photometry!$AB$19</f>
        <v>1.510160254907454</v>
      </c>
      <c r="Q63" s="503" t="s">
        <v>85</v>
      </c>
      <c r="R63" s="92">
        <v>999</v>
      </c>
      <c r="S63" s="95"/>
    </row>
    <row r="64" spans="1:19">
      <c r="A64" s="479">
        <v>62</v>
      </c>
      <c r="B64" s="92">
        <v>4.7960000000000003</v>
      </c>
      <c r="C64" s="205">
        <v>30.4971</v>
      </c>
      <c r="D64" s="206">
        <v>237.80799999999999</v>
      </c>
      <c r="E64" s="206">
        <v>35.657400000000003</v>
      </c>
      <c r="F64" s="207" t="s">
        <v>318</v>
      </c>
      <c r="G64" s="206">
        <v>1.6</v>
      </c>
      <c r="H64" s="206">
        <v>12.916</v>
      </c>
      <c r="I64" s="92">
        <v>0.4</v>
      </c>
      <c r="J64" s="92">
        <v>1251</v>
      </c>
      <c r="K64" s="92">
        <v>2.6</v>
      </c>
      <c r="L64" s="92">
        <v>0.19</v>
      </c>
      <c r="M64" s="208">
        <v>8.5253999999999996E-2</v>
      </c>
      <c r="N64" s="208">
        <v>0.10145</v>
      </c>
      <c r="O64" s="92" t="s">
        <v>319</v>
      </c>
      <c r="P64" s="209">
        <f>(K64*AU)/(C64*pc)/Photometry!$AB$19</f>
        <v>1.4842056532334773</v>
      </c>
      <c r="Q64" s="503" t="s">
        <v>87</v>
      </c>
      <c r="R64" s="92">
        <v>999</v>
      </c>
      <c r="S64" s="95"/>
    </row>
    <row r="65" spans="1:19">
      <c r="A65" s="479">
        <v>63</v>
      </c>
      <c r="B65" s="92">
        <v>6.31</v>
      </c>
      <c r="C65" s="205">
        <v>36.061999999999998</v>
      </c>
      <c r="D65" s="206">
        <v>21.5366</v>
      </c>
      <c r="E65" s="206">
        <v>34.579700000000003</v>
      </c>
      <c r="F65" s="207" t="s">
        <v>320</v>
      </c>
      <c r="G65" s="206">
        <v>14.2</v>
      </c>
      <c r="H65" s="206">
        <v>12.438000000000001</v>
      </c>
      <c r="I65" s="92">
        <v>0.4</v>
      </c>
      <c r="J65" s="92">
        <v>1634</v>
      </c>
      <c r="K65" s="92">
        <v>3.02</v>
      </c>
      <c r="L65" s="92">
        <v>0.72</v>
      </c>
      <c r="M65" s="208">
        <v>8.3745E-2</v>
      </c>
      <c r="N65" s="208">
        <v>0.14404</v>
      </c>
      <c r="O65" s="92" t="s">
        <v>242</v>
      </c>
      <c r="P65" s="209">
        <f>(K65*AU)/(C65*pc)/Photometry!$AB$19</f>
        <v>1.4579291225605535</v>
      </c>
      <c r="Q65" s="503" t="s">
        <v>84</v>
      </c>
      <c r="R65" s="92">
        <v>999</v>
      </c>
      <c r="S65" s="95"/>
    </row>
    <row r="66" spans="1:19">
      <c r="A66" s="479">
        <v>64</v>
      </c>
      <c r="B66" s="92">
        <v>7.2</v>
      </c>
      <c r="C66" s="205">
        <v>46.125500000000002</v>
      </c>
      <c r="D66" s="206">
        <v>103.00839999999999</v>
      </c>
      <c r="E66" s="206">
        <v>-33.915599999999998</v>
      </c>
      <c r="F66" s="207" t="s">
        <v>321</v>
      </c>
      <c r="G66" s="206">
        <v>1.71</v>
      </c>
      <c r="H66" s="206">
        <v>12.923999999999999</v>
      </c>
      <c r="I66" s="92">
        <v>0.4</v>
      </c>
      <c r="J66" s="92">
        <v>2482.6999999999998</v>
      </c>
      <c r="K66" s="92">
        <v>3.86</v>
      </c>
      <c r="L66" s="92">
        <v>0.23</v>
      </c>
      <c r="M66" s="208">
        <v>8.3684999999999996E-2</v>
      </c>
      <c r="N66" s="208">
        <v>0.10292999999999999</v>
      </c>
      <c r="O66" s="92" t="s">
        <v>225</v>
      </c>
      <c r="P66" s="209">
        <f>(K66*AU)/(C66*pc)/Photometry!$AB$19</f>
        <v>1.456885748639748</v>
      </c>
      <c r="Q66" s="503" t="s">
        <v>85</v>
      </c>
      <c r="R66" s="92">
        <v>999</v>
      </c>
      <c r="S66" s="95"/>
    </row>
    <row r="67" spans="1:19">
      <c r="A67" s="479">
        <v>65</v>
      </c>
      <c r="B67" s="92">
        <v>7.68</v>
      </c>
      <c r="C67" s="205">
        <v>33.67</v>
      </c>
      <c r="D67" s="206">
        <v>84.260400000000004</v>
      </c>
      <c r="E67" s="206">
        <v>20.730799999999999</v>
      </c>
      <c r="F67" s="207" t="s">
        <v>322</v>
      </c>
      <c r="G67" s="206">
        <v>0.69599999999999995</v>
      </c>
      <c r="H67" s="206">
        <v>12.787000000000001</v>
      </c>
      <c r="I67" s="92">
        <v>0.4</v>
      </c>
      <c r="J67" s="92">
        <v>1862</v>
      </c>
      <c r="K67" s="92">
        <v>2.81</v>
      </c>
      <c r="L67" s="92">
        <v>0.16</v>
      </c>
      <c r="M67" s="208">
        <v>8.3457000000000003E-2</v>
      </c>
      <c r="N67" s="208">
        <v>9.6809999999999993E-2</v>
      </c>
      <c r="O67" s="92" t="s">
        <v>323</v>
      </c>
      <c r="P67" s="209">
        <f>(K67*AU)/(C67*pc)/Photometry!$AB$19</f>
        <v>1.452922605360935</v>
      </c>
      <c r="Q67" s="503" t="s">
        <v>86</v>
      </c>
      <c r="R67" s="92">
        <v>999</v>
      </c>
      <c r="S67" s="95"/>
    </row>
    <row r="68" spans="1:19">
      <c r="A68" s="479">
        <v>66</v>
      </c>
      <c r="B68" s="92">
        <v>8.02</v>
      </c>
      <c r="C68" s="205">
        <v>47.370899999999999</v>
      </c>
      <c r="D68" s="206">
        <v>322.05090000000001</v>
      </c>
      <c r="E68" s="206">
        <v>-21.726299999999998</v>
      </c>
      <c r="F68" s="207" t="s">
        <v>324</v>
      </c>
      <c r="G68" s="206">
        <v>1.68</v>
      </c>
      <c r="H68" s="206">
        <v>12.922000000000001</v>
      </c>
      <c r="I68" s="92">
        <v>0.4</v>
      </c>
      <c r="J68" s="92">
        <v>2831.6</v>
      </c>
      <c r="K68" s="92">
        <v>3.93</v>
      </c>
      <c r="L68" s="92">
        <v>0.28000000000000003</v>
      </c>
      <c r="M68" s="208">
        <v>8.2961999999999994E-2</v>
      </c>
      <c r="N68" s="208">
        <v>0.10619000000000001</v>
      </c>
      <c r="O68" s="92" t="s">
        <v>291</v>
      </c>
      <c r="P68" s="209">
        <f>(K68*AU)/(C68*pc)/Photometry!$AB$19</f>
        <v>1.4443092467592555</v>
      </c>
      <c r="Q68" s="503" t="s">
        <v>86</v>
      </c>
      <c r="R68" s="92">
        <v>999</v>
      </c>
      <c r="S68" s="95"/>
    </row>
    <row r="69" spans="1:19">
      <c r="A69" s="479">
        <v>67</v>
      </c>
      <c r="B69" s="92">
        <v>6.84</v>
      </c>
      <c r="C69" s="205">
        <v>29.9133</v>
      </c>
      <c r="D69" s="206">
        <v>103.6784</v>
      </c>
      <c r="E69" s="206">
        <v>24.2456</v>
      </c>
      <c r="F69" s="207" t="s">
        <v>325</v>
      </c>
      <c r="G69" s="206">
        <v>5.16</v>
      </c>
      <c r="H69" s="206">
        <v>13.095000000000001</v>
      </c>
      <c r="I69" s="92">
        <v>0.4</v>
      </c>
      <c r="J69" s="92">
        <v>1293</v>
      </c>
      <c r="K69" s="92">
        <v>2.41</v>
      </c>
      <c r="L69" s="92">
        <v>0.5</v>
      </c>
      <c r="M69" s="208">
        <v>8.0565999999999999E-2</v>
      </c>
      <c r="N69" s="208">
        <v>0.12085</v>
      </c>
      <c r="O69" s="92" t="s">
        <v>313</v>
      </c>
      <c r="P69" s="209">
        <f>(K69*AU)/(C69*pc)/Photometry!$AB$19</f>
        <v>1.4025940535791552</v>
      </c>
      <c r="Q69" s="503" t="s">
        <v>84</v>
      </c>
      <c r="R69" s="92">
        <v>999</v>
      </c>
      <c r="S69" s="95"/>
    </row>
    <row r="70" spans="1:19">
      <c r="A70" s="479">
        <v>68</v>
      </c>
      <c r="B70" s="92">
        <v>6.03</v>
      </c>
      <c r="C70" s="205">
        <v>32.6158</v>
      </c>
      <c r="D70" s="206">
        <v>343.40800000000002</v>
      </c>
      <c r="E70" s="206">
        <v>-48.598300000000002</v>
      </c>
      <c r="F70" s="207" t="s">
        <v>326</v>
      </c>
      <c r="G70" s="206">
        <v>1.26</v>
      </c>
      <c r="H70" s="206">
        <v>12.88</v>
      </c>
      <c r="I70" s="92">
        <v>0.4</v>
      </c>
      <c r="J70" s="92">
        <v>1311</v>
      </c>
      <c r="K70" s="92">
        <v>2.56</v>
      </c>
      <c r="L70" s="92">
        <v>7.0000000000000007E-2</v>
      </c>
      <c r="M70" s="208">
        <v>7.8490000000000004E-2</v>
      </c>
      <c r="N70" s="208">
        <v>8.3984000000000003E-2</v>
      </c>
      <c r="O70" s="92" t="s">
        <v>258</v>
      </c>
      <c r="P70" s="209">
        <f>(K70*AU)/(C70*pc)/Photometry!$AB$19</f>
        <v>1.3664420153811756</v>
      </c>
      <c r="Q70" s="503" t="s">
        <v>85</v>
      </c>
      <c r="R70" s="92">
        <v>999</v>
      </c>
      <c r="S70" s="95"/>
    </row>
    <row r="71" spans="1:19">
      <c r="A71" s="479">
        <v>69</v>
      </c>
      <c r="B71" s="92">
        <v>6.3849999999999998</v>
      </c>
      <c r="C71" s="205">
        <v>33.523299999999999</v>
      </c>
      <c r="D71" s="206">
        <v>309.96609999999998</v>
      </c>
      <c r="E71" s="206">
        <v>11.249700000000001</v>
      </c>
      <c r="F71" s="207" t="s">
        <v>327</v>
      </c>
      <c r="G71" s="206">
        <v>2.98</v>
      </c>
      <c r="H71" s="206">
        <v>13.038</v>
      </c>
      <c r="I71" s="92">
        <v>0.4</v>
      </c>
      <c r="J71" s="92">
        <v>1326</v>
      </c>
      <c r="K71" s="92">
        <v>2.6</v>
      </c>
      <c r="L71" s="92">
        <v>0.48</v>
      </c>
      <c r="M71" s="208">
        <v>7.7558000000000002E-2</v>
      </c>
      <c r="N71" s="208">
        <v>0.11479</v>
      </c>
      <c r="O71" s="92" t="s">
        <v>328</v>
      </c>
      <c r="P71" s="209">
        <f>(K71*AU)/(C71*pc)/Photometry!$AB$19</f>
        <v>1.3502241195594313</v>
      </c>
      <c r="Q71" s="503" t="s">
        <v>84</v>
      </c>
      <c r="R71" s="92">
        <v>999</v>
      </c>
      <c r="S71" s="95"/>
    </row>
    <row r="72" spans="1:19">
      <c r="A72" s="479">
        <v>70</v>
      </c>
      <c r="B72" s="92">
        <v>8.32</v>
      </c>
      <c r="C72" s="205">
        <v>54.200499999999998</v>
      </c>
      <c r="D72" s="206">
        <v>215.22300000000001</v>
      </c>
      <c r="E72" s="206">
        <v>-17.4815</v>
      </c>
      <c r="F72" s="207" t="s">
        <v>329</v>
      </c>
      <c r="G72" s="206">
        <v>7.2</v>
      </c>
      <c r="H72" s="206">
        <v>12.994</v>
      </c>
      <c r="I72" s="92">
        <v>0.4</v>
      </c>
      <c r="J72" s="92">
        <v>3008</v>
      </c>
      <c r="K72" s="92">
        <v>4.2</v>
      </c>
      <c r="L72" s="92">
        <v>0.28000000000000003</v>
      </c>
      <c r="M72" s="208">
        <v>7.7490000000000003E-2</v>
      </c>
      <c r="N72" s="208">
        <v>9.9186999999999997E-2</v>
      </c>
      <c r="O72" s="92" t="s">
        <v>248</v>
      </c>
      <c r="P72" s="209">
        <f>(K72*AU)/(C72*pc)/Photometry!$AB$19</f>
        <v>1.3490413908639225</v>
      </c>
      <c r="Q72" s="503" t="s">
        <v>86</v>
      </c>
      <c r="R72" s="92">
        <v>999</v>
      </c>
      <c r="S72" s="95"/>
    </row>
    <row r="73" spans="1:19">
      <c r="A73" s="479">
        <v>71</v>
      </c>
      <c r="B73" s="92">
        <v>7.86</v>
      </c>
      <c r="C73" s="205">
        <v>55.096400000000003</v>
      </c>
      <c r="D73" s="206">
        <v>292.10239999999999</v>
      </c>
      <c r="E73" s="206">
        <v>8.3581000000000003</v>
      </c>
      <c r="F73" s="207" t="s">
        <v>330</v>
      </c>
      <c r="G73" s="206">
        <v>3.82</v>
      </c>
      <c r="H73" s="206">
        <v>13.127000000000001</v>
      </c>
      <c r="I73" s="92">
        <v>0.4</v>
      </c>
      <c r="J73" s="92">
        <v>2950</v>
      </c>
      <c r="K73" s="92">
        <v>4.25</v>
      </c>
      <c r="L73" s="92">
        <v>0.25</v>
      </c>
      <c r="M73" s="208">
        <v>7.7136999999999997E-2</v>
      </c>
      <c r="N73" s="208">
        <v>9.6421999999999994E-2</v>
      </c>
      <c r="O73" s="92" t="s">
        <v>331</v>
      </c>
      <c r="P73" s="209">
        <f>(K73*AU)/(C73*pc)/Photometry!$AB$19</f>
        <v>1.342904052405723</v>
      </c>
      <c r="Q73" s="503" t="s">
        <v>85</v>
      </c>
      <c r="R73" s="92">
        <v>999</v>
      </c>
      <c r="S73" s="95"/>
    </row>
    <row r="74" spans="1:19">
      <c r="A74" s="479">
        <v>72</v>
      </c>
      <c r="B74" s="92">
        <v>6.92</v>
      </c>
      <c r="C74" s="205">
        <v>37.4251</v>
      </c>
      <c r="D74" s="206">
        <v>275.01639999999998</v>
      </c>
      <c r="E74" s="206">
        <v>-9.5957000000000008</v>
      </c>
      <c r="F74" s="207" t="s">
        <v>332</v>
      </c>
      <c r="G74" s="206">
        <v>17.193000000000001</v>
      </c>
      <c r="H74" s="206">
        <v>12.199</v>
      </c>
      <c r="I74" s="92">
        <v>0.4</v>
      </c>
      <c r="J74" s="92">
        <v>1749.8</v>
      </c>
      <c r="K74" s="92">
        <v>2.84</v>
      </c>
      <c r="L74" s="92">
        <v>0.21</v>
      </c>
      <c r="M74" s="208">
        <v>7.5884999999999994E-2</v>
      </c>
      <c r="N74" s="208">
        <v>9.1821E-2</v>
      </c>
      <c r="O74" s="92" t="s">
        <v>333</v>
      </c>
      <c r="P74" s="209">
        <f>(K74*AU)/(C74*pc)/Photometry!$AB$19</f>
        <v>1.3210968221586765</v>
      </c>
      <c r="Q74" s="503" t="s">
        <v>86</v>
      </c>
      <c r="R74" s="92">
        <v>999</v>
      </c>
      <c r="S74" s="95"/>
    </row>
    <row r="75" spans="1:19">
      <c r="A75" s="479">
        <v>73</v>
      </c>
      <c r="B75" s="92">
        <v>11.98</v>
      </c>
      <c r="C75" s="205">
        <v>15.3139</v>
      </c>
      <c r="D75" s="206">
        <v>130.24680000000001</v>
      </c>
      <c r="E75" s="206">
        <v>-23.456499999999998</v>
      </c>
      <c r="F75" s="207" t="s">
        <v>220</v>
      </c>
      <c r="G75" s="206">
        <v>1.8</v>
      </c>
      <c r="H75" s="206">
        <v>12.930999999999999</v>
      </c>
      <c r="I75" s="92">
        <v>0.4</v>
      </c>
      <c r="J75" s="92">
        <v>691.8</v>
      </c>
      <c r="K75" s="92">
        <v>1.1499999999999999</v>
      </c>
      <c r="L75" s="92">
        <v>0.11</v>
      </c>
      <c r="M75" s="208">
        <v>7.5094999999999995E-2</v>
      </c>
      <c r="N75" s="208">
        <v>8.3354999999999999E-2</v>
      </c>
      <c r="O75" s="92" t="s">
        <v>221</v>
      </c>
      <c r="P75" s="209">
        <f>(K75*AU)/(C75*pc)/Photometry!$AB$19</f>
        <v>1.3073483130537185</v>
      </c>
      <c r="Q75" s="503" t="s">
        <v>90</v>
      </c>
      <c r="R75" s="92">
        <v>999</v>
      </c>
      <c r="S75" s="95"/>
    </row>
    <row r="76" spans="1:19">
      <c r="A76" s="479">
        <v>74</v>
      </c>
      <c r="B76" s="92">
        <v>7.44</v>
      </c>
      <c r="C76" s="205">
        <v>34.952800000000003</v>
      </c>
      <c r="D76" s="206">
        <v>31.142900000000001</v>
      </c>
      <c r="E76" s="206">
        <v>25.414300000000001</v>
      </c>
      <c r="F76" s="207" t="s">
        <v>334</v>
      </c>
      <c r="G76" s="206">
        <v>1.57</v>
      </c>
      <c r="H76" s="206">
        <v>12.914</v>
      </c>
      <c r="I76" s="92">
        <v>0.4</v>
      </c>
      <c r="J76" s="92">
        <v>1708</v>
      </c>
      <c r="K76" s="92">
        <v>2.56</v>
      </c>
      <c r="L76" s="92">
        <v>0.03</v>
      </c>
      <c r="M76" s="208">
        <v>7.3242000000000002E-2</v>
      </c>
      <c r="N76" s="208">
        <v>7.5439000000000006E-2</v>
      </c>
      <c r="O76" s="92" t="s">
        <v>253</v>
      </c>
      <c r="P76" s="209">
        <f>(K76*AU)/(C76*pc)/Photometry!$AB$19</f>
        <v>1.2750795211047281</v>
      </c>
      <c r="Q76" s="503" t="s">
        <v>87</v>
      </c>
      <c r="R76" s="92">
        <v>999</v>
      </c>
      <c r="S76" s="95"/>
    </row>
    <row r="77" spans="1:19">
      <c r="A77" s="479">
        <v>75</v>
      </c>
      <c r="B77" s="92">
        <v>7.36</v>
      </c>
      <c r="C77" s="205">
        <v>37.7074</v>
      </c>
      <c r="D77" s="206">
        <v>183.37299999999999</v>
      </c>
      <c r="E77" s="206">
        <v>10.041600000000001</v>
      </c>
      <c r="F77" s="207" t="s">
        <v>335</v>
      </c>
      <c r="G77" s="206">
        <v>7.56</v>
      </c>
      <c r="H77" s="206">
        <v>12.965999999999999</v>
      </c>
      <c r="I77" s="92">
        <v>0.4</v>
      </c>
      <c r="J77" s="92">
        <v>1600</v>
      </c>
      <c r="K77" s="92">
        <v>2.7</v>
      </c>
      <c r="L77" s="92">
        <v>0.47</v>
      </c>
      <c r="M77" s="208">
        <v>7.1604000000000001E-2</v>
      </c>
      <c r="N77" s="208">
        <v>0.10526000000000001</v>
      </c>
      <c r="O77" s="92" t="s">
        <v>279</v>
      </c>
      <c r="P77" s="209">
        <f>(K77*AU)/(C77*pc)/Photometry!$AB$19</f>
        <v>1.2465693758286176</v>
      </c>
      <c r="Q77" s="503" t="s">
        <v>85</v>
      </c>
      <c r="R77" s="92">
        <v>999</v>
      </c>
      <c r="S77" s="95"/>
    </row>
    <row r="78" spans="1:19">
      <c r="A78" s="479">
        <v>76</v>
      </c>
      <c r="B78" s="92">
        <v>5.9660000000000002</v>
      </c>
      <c r="C78" s="205">
        <v>15.1768</v>
      </c>
      <c r="D78" s="206">
        <v>87.145600000000002</v>
      </c>
      <c r="E78" s="206">
        <v>-4.0945999999999998</v>
      </c>
      <c r="F78" s="207" t="s">
        <v>336</v>
      </c>
      <c r="G78" s="206">
        <v>9.6000000000000002E-2</v>
      </c>
      <c r="H78" s="206">
        <v>10.507</v>
      </c>
      <c r="I78" s="92">
        <v>0.4</v>
      </c>
      <c r="J78" s="92">
        <v>407.1</v>
      </c>
      <c r="K78" s="92">
        <v>1.04</v>
      </c>
      <c r="L78" s="92">
        <v>0.27</v>
      </c>
      <c r="M78" s="208">
        <v>6.8526000000000004E-2</v>
      </c>
      <c r="N78" s="208">
        <v>8.7027999999999994E-2</v>
      </c>
      <c r="O78" s="92" t="s">
        <v>304</v>
      </c>
      <c r="P78" s="209">
        <f>(K78*AU)/(C78*pc)/Photometry!$AB$19</f>
        <v>1.1929779196464783</v>
      </c>
      <c r="Q78" s="503" t="s">
        <v>86</v>
      </c>
      <c r="R78" s="92">
        <v>999</v>
      </c>
      <c r="S78" s="95"/>
    </row>
    <row r="79" spans="1:19">
      <c r="A79" s="479">
        <v>77</v>
      </c>
      <c r="B79" s="92">
        <v>8.02</v>
      </c>
      <c r="C79" s="205">
        <v>46.104199999999999</v>
      </c>
      <c r="D79" s="206">
        <v>138.78919999999999</v>
      </c>
      <c r="E79" s="206">
        <v>23.375599999999999</v>
      </c>
      <c r="F79" s="207" t="s">
        <v>337</v>
      </c>
      <c r="G79" s="206">
        <v>1.34</v>
      </c>
      <c r="H79" s="206">
        <v>12.891999999999999</v>
      </c>
      <c r="I79" s="92">
        <v>0.4</v>
      </c>
      <c r="J79" s="92">
        <v>1966</v>
      </c>
      <c r="K79" s="92">
        <v>3.13</v>
      </c>
      <c r="L79" s="92">
        <v>0.59</v>
      </c>
      <c r="M79" s="208">
        <v>6.7890000000000006E-2</v>
      </c>
      <c r="N79" s="208">
        <v>0.10793999999999999</v>
      </c>
      <c r="O79" s="92" t="s">
        <v>273</v>
      </c>
      <c r="P79" s="209">
        <f>(K79*AU)/(C79*pc)/Photometry!$AB$19</f>
        <v>1.1819065086946818</v>
      </c>
      <c r="Q79" s="503" t="s">
        <v>86</v>
      </c>
      <c r="R79" s="92">
        <v>999</v>
      </c>
      <c r="S79" s="95"/>
    </row>
    <row r="80" spans="1:19">
      <c r="A80" s="479">
        <v>78</v>
      </c>
      <c r="B80" s="92">
        <v>7.61</v>
      </c>
      <c r="C80" s="205">
        <v>29.342700000000001</v>
      </c>
      <c r="D80" s="206">
        <v>192.21559999999999</v>
      </c>
      <c r="E80" s="206">
        <v>-68.425200000000004</v>
      </c>
      <c r="F80" s="207" t="s">
        <v>338</v>
      </c>
      <c r="G80" s="206">
        <v>6.8</v>
      </c>
      <c r="H80" s="206">
        <v>13.026</v>
      </c>
      <c r="I80" s="92">
        <v>0.4</v>
      </c>
      <c r="J80" s="92">
        <v>1143</v>
      </c>
      <c r="K80" s="92">
        <v>1.97</v>
      </c>
      <c r="L80" s="92">
        <v>0.2</v>
      </c>
      <c r="M80" s="208">
        <v>6.7138000000000003E-2</v>
      </c>
      <c r="N80" s="208">
        <v>8.0564999999999998E-2</v>
      </c>
      <c r="O80" s="92" t="s">
        <v>339</v>
      </c>
      <c r="P80" s="209">
        <f>(K80*AU)/(C80*pc)/Photometry!$AB$19</f>
        <v>1.1688140676010959</v>
      </c>
      <c r="Q80" s="503" t="s">
        <v>86</v>
      </c>
      <c r="R80" s="92">
        <v>999</v>
      </c>
      <c r="S80" s="95"/>
    </row>
    <row r="81" spans="1:19">
      <c r="A81" s="479">
        <v>79</v>
      </c>
      <c r="B81" s="92">
        <v>7.4459999999999997</v>
      </c>
      <c r="C81" s="205">
        <v>16.5017</v>
      </c>
      <c r="D81" s="206">
        <v>219.00229999999999</v>
      </c>
      <c r="E81" s="206">
        <v>9.7464999999999993</v>
      </c>
      <c r="F81" s="207" t="s">
        <v>286</v>
      </c>
      <c r="G81" s="206">
        <v>2.1800000000000002</v>
      </c>
      <c r="H81" s="206">
        <v>12.958</v>
      </c>
      <c r="I81" s="92">
        <v>0.4</v>
      </c>
      <c r="J81" s="92">
        <v>448.6</v>
      </c>
      <c r="K81" s="92">
        <v>1.1000000000000001</v>
      </c>
      <c r="L81" s="92">
        <v>0.25</v>
      </c>
      <c r="M81" s="208">
        <v>6.6659999999999997E-2</v>
      </c>
      <c r="N81" s="208">
        <v>8.3324999999999996E-2</v>
      </c>
      <c r="O81" s="92" t="s">
        <v>287</v>
      </c>
      <c r="P81" s="209">
        <f>(K81*AU)/(C81*pc)/Photometry!$AB$19</f>
        <v>1.160495003776985</v>
      </c>
      <c r="Q81" s="503" t="s">
        <v>88</v>
      </c>
      <c r="R81" s="92">
        <v>999</v>
      </c>
      <c r="S81" s="95"/>
    </row>
    <row r="82" spans="1:19">
      <c r="A82" s="479">
        <v>80</v>
      </c>
      <c r="B82" s="92">
        <v>6.2919999999999998</v>
      </c>
      <c r="C82" s="205">
        <v>32.573300000000003</v>
      </c>
      <c r="D82" s="206">
        <v>26.232600000000001</v>
      </c>
      <c r="E82" s="206">
        <v>20.083100000000002</v>
      </c>
      <c r="F82" s="207" t="s">
        <v>340</v>
      </c>
      <c r="G82" s="206">
        <v>6.38</v>
      </c>
      <c r="H82" s="206">
        <v>13.053000000000001</v>
      </c>
      <c r="I82" s="92">
        <v>0.4</v>
      </c>
      <c r="J82" s="92">
        <v>1076.4000000000001</v>
      </c>
      <c r="K82" s="92">
        <v>2.16</v>
      </c>
      <c r="L82" s="92">
        <v>0.1</v>
      </c>
      <c r="M82" s="208">
        <v>6.6311999999999996E-2</v>
      </c>
      <c r="N82" s="208">
        <v>7.2942999999999994E-2</v>
      </c>
      <c r="O82" s="92" t="s">
        <v>341</v>
      </c>
      <c r="P82" s="209">
        <f>(K82*AU)/(C82*pc)/Photometry!$AB$19</f>
        <v>1.1544397425405473</v>
      </c>
      <c r="Q82" s="503" t="s">
        <v>86</v>
      </c>
      <c r="R82" s="92">
        <v>999</v>
      </c>
      <c r="S82" s="95"/>
    </row>
    <row r="83" spans="1:19">
      <c r="A83" s="479">
        <v>81</v>
      </c>
      <c r="B83" s="92">
        <v>8.3800000000000008</v>
      </c>
      <c r="C83" s="205">
        <v>26.759399999999999</v>
      </c>
      <c r="D83" s="206">
        <v>291.28989999999999</v>
      </c>
      <c r="E83" s="206">
        <v>-66.468800000000002</v>
      </c>
      <c r="F83" s="207" t="s">
        <v>282</v>
      </c>
      <c r="G83" s="206">
        <v>0.64</v>
      </c>
      <c r="H83" s="206">
        <v>12.766999999999999</v>
      </c>
      <c r="I83" s="92">
        <v>0.4</v>
      </c>
      <c r="J83" s="92">
        <v>962</v>
      </c>
      <c r="K83" s="92">
        <v>1.76</v>
      </c>
      <c r="L83" s="92">
        <v>0.28000000000000003</v>
      </c>
      <c r="M83" s="208">
        <v>6.5770999999999996E-2</v>
      </c>
      <c r="N83" s="208">
        <v>8.4186999999999998E-2</v>
      </c>
      <c r="O83" s="92" t="s">
        <v>283</v>
      </c>
      <c r="P83" s="209">
        <f>(K83*AU)/(C83*pc)/Photometry!$AB$19</f>
        <v>1.1450265942481028</v>
      </c>
      <c r="Q83" s="503" t="s">
        <v>88</v>
      </c>
      <c r="R83" s="92">
        <v>999</v>
      </c>
      <c r="S83" s="95"/>
    </row>
    <row r="84" spans="1:19">
      <c r="A84" s="479">
        <v>82</v>
      </c>
      <c r="B84" s="92">
        <v>7.22</v>
      </c>
      <c r="C84" s="205">
        <v>29.568300000000001</v>
      </c>
      <c r="D84" s="206">
        <v>250.2842</v>
      </c>
      <c r="E84" s="206">
        <v>-2.8573</v>
      </c>
      <c r="F84" s="207" t="s">
        <v>342</v>
      </c>
      <c r="G84" s="206">
        <v>0.16800000000000001</v>
      </c>
      <c r="H84" s="206">
        <v>11.446</v>
      </c>
      <c r="I84" s="92">
        <v>0.4</v>
      </c>
      <c r="J84" s="92">
        <v>1096.2</v>
      </c>
      <c r="K84" s="92">
        <v>1.93</v>
      </c>
      <c r="L84" s="92">
        <v>0</v>
      </c>
      <c r="M84" s="208">
        <v>6.5272999999999998E-2</v>
      </c>
      <c r="N84" s="208">
        <v>6.5272999999999998E-2</v>
      </c>
      <c r="O84" s="92" t="s">
        <v>279</v>
      </c>
      <c r="P84" s="209">
        <f>(K84*AU)/(C84*pc)/Photometry!$AB$19</f>
        <v>1.1363450654735425</v>
      </c>
      <c r="Q84" s="503" t="s">
        <v>85</v>
      </c>
      <c r="R84" s="92">
        <v>999</v>
      </c>
      <c r="S84" s="95"/>
    </row>
    <row r="85" spans="1:19">
      <c r="A85" s="479">
        <v>83</v>
      </c>
      <c r="B85" s="92">
        <v>8.4499999999999993</v>
      </c>
      <c r="C85" s="205">
        <v>54.854599999999998</v>
      </c>
      <c r="D85" s="206">
        <v>16.9528</v>
      </c>
      <c r="E85" s="206">
        <v>-8.2337000000000007</v>
      </c>
      <c r="F85" s="207" t="s">
        <v>343</v>
      </c>
      <c r="G85" s="206">
        <v>1.56</v>
      </c>
      <c r="H85" s="206">
        <v>12.913</v>
      </c>
      <c r="I85" s="92">
        <v>0.4</v>
      </c>
      <c r="J85" s="92">
        <v>2496</v>
      </c>
      <c r="K85" s="92">
        <v>3.56</v>
      </c>
      <c r="L85" s="92">
        <v>0.1</v>
      </c>
      <c r="M85" s="208">
        <v>6.4898999999999998E-2</v>
      </c>
      <c r="N85" s="208">
        <v>7.1388999999999994E-2</v>
      </c>
      <c r="O85" s="92" t="s">
        <v>279</v>
      </c>
      <c r="P85" s="209">
        <f>(K85*AU)/(C85*pc)/Photometry!$AB$19</f>
        <v>1.1298381181195869</v>
      </c>
      <c r="Q85" s="503" t="s">
        <v>85</v>
      </c>
      <c r="R85" s="92">
        <v>999</v>
      </c>
      <c r="S85" s="95"/>
    </row>
    <row r="86" spans="1:19">
      <c r="A86" s="479">
        <v>84</v>
      </c>
      <c r="B86" s="92">
        <v>8.02</v>
      </c>
      <c r="C86" s="205">
        <v>47.370899999999999</v>
      </c>
      <c r="D86" s="206">
        <v>322.05090000000001</v>
      </c>
      <c r="E86" s="206">
        <v>-21.726299999999998</v>
      </c>
      <c r="F86" s="207" t="s">
        <v>324</v>
      </c>
      <c r="G86" s="206">
        <v>3.55</v>
      </c>
      <c r="H86" s="206">
        <v>13.099</v>
      </c>
      <c r="I86" s="92">
        <v>0.4</v>
      </c>
      <c r="J86" s="92">
        <v>1920.1</v>
      </c>
      <c r="K86" s="92">
        <v>3.04</v>
      </c>
      <c r="L86" s="92">
        <v>0.23</v>
      </c>
      <c r="M86" s="208">
        <v>6.4173999999999995E-2</v>
      </c>
      <c r="N86" s="208">
        <v>7.8935000000000005E-2</v>
      </c>
      <c r="O86" s="92" t="s">
        <v>291</v>
      </c>
      <c r="P86" s="209">
        <f>(K86*AU)/(C86*pc)/Photometry!$AB$19</f>
        <v>1.1172264911318415</v>
      </c>
      <c r="Q86" s="503" t="s">
        <v>86</v>
      </c>
      <c r="R86" s="92">
        <v>999</v>
      </c>
      <c r="S86" s="95"/>
    </row>
    <row r="87" spans="1:19">
      <c r="A87" s="479">
        <v>85</v>
      </c>
      <c r="B87" s="92">
        <v>6.8129999999999997</v>
      </c>
      <c r="C87" s="205">
        <v>32.331099999999999</v>
      </c>
      <c r="D87" s="206">
        <v>309.88729999999998</v>
      </c>
      <c r="E87" s="206">
        <v>42.248600000000003</v>
      </c>
      <c r="F87" s="207" t="s">
        <v>344</v>
      </c>
      <c r="G87" s="206">
        <v>0.79</v>
      </c>
      <c r="H87" s="206">
        <v>12.804</v>
      </c>
      <c r="I87" s="92">
        <v>0.4</v>
      </c>
      <c r="J87" s="92">
        <v>1035.7</v>
      </c>
      <c r="K87" s="92">
        <v>2.0699999999999998</v>
      </c>
      <c r="L87" s="92">
        <v>0.22</v>
      </c>
      <c r="M87" s="208">
        <v>6.4024999999999999E-2</v>
      </c>
      <c r="N87" s="208">
        <v>7.8111E-2</v>
      </c>
      <c r="O87" s="92" t="s">
        <v>279</v>
      </c>
      <c r="P87" s="209">
        <f>(K87*AU)/(C87*pc)/Photometry!$AB$19</f>
        <v>1.1146259297175789</v>
      </c>
      <c r="Q87" s="503" t="s">
        <v>85</v>
      </c>
      <c r="R87" s="92">
        <v>999</v>
      </c>
      <c r="S87" s="95"/>
    </row>
    <row r="88" spans="1:19">
      <c r="A88" s="479">
        <v>86</v>
      </c>
      <c r="B88" s="92">
        <v>4.0999999999999996</v>
      </c>
      <c r="C88" s="205">
        <v>13.4916</v>
      </c>
      <c r="D88" s="206">
        <v>24.199300000000001</v>
      </c>
      <c r="E88" s="206">
        <v>41.405500000000004</v>
      </c>
      <c r="F88" s="207" t="s">
        <v>233</v>
      </c>
      <c r="G88" s="206">
        <v>1.8</v>
      </c>
      <c r="H88" s="206">
        <v>12.930999999999999</v>
      </c>
      <c r="I88" s="92">
        <v>0.4</v>
      </c>
      <c r="J88" s="92">
        <v>237.7</v>
      </c>
      <c r="K88" s="92">
        <v>0.86</v>
      </c>
      <c r="L88" s="92">
        <v>0.24</v>
      </c>
      <c r="M88" s="208">
        <v>6.3742999999999994E-2</v>
      </c>
      <c r="N88" s="208">
        <v>7.9042000000000001E-2</v>
      </c>
      <c r="O88" s="92" t="s">
        <v>234</v>
      </c>
      <c r="P88" s="209">
        <f>(K88*AU)/(C88*pc)/Photometry!$AB$19</f>
        <v>1.1097221939638495</v>
      </c>
      <c r="Q88" s="503" t="s">
        <v>84</v>
      </c>
      <c r="R88" s="92">
        <v>999</v>
      </c>
      <c r="S88" s="95"/>
    </row>
    <row r="89" spans="1:19">
      <c r="A89" s="479">
        <v>87</v>
      </c>
      <c r="B89" s="92">
        <v>4.4420000000000002</v>
      </c>
      <c r="C89" s="205">
        <v>18.238199999999999</v>
      </c>
      <c r="D89" s="206">
        <v>64.120999999999995</v>
      </c>
      <c r="E89" s="206">
        <v>-59.302199999999999</v>
      </c>
      <c r="F89" s="207" t="s">
        <v>345</v>
      </c>
      <c r="G89" s="206">
        <v>1.35</v>
      </c>
      <c r="H89" s="206">
        <v>12.894</v>
      </c>
      <c r="I89" s="92">
        <v>0.4</v>
      </c>
      <c r="J89" s="92">
        <v>415.2</v>
      </c>
      <c r="K89" s="92">
        <v>1.1599999999999999</v>
      </c>
      <c r="L89" s="92">
        <v>0.06</v>
      </c>
      <c r="M89" s="208">
        <v>6.3603000000000007E-2</v>
      </c>
      <c r="N89" s="208">
        <v>6.7419000000000007E-2</v>
      </c>
      <c r="O89" s="92" t="s">
        <v>346</v>
      </c>
      <c r="P89" s="209">
        <f>(K89*AU)/(C89*pc)/Photometry!$AB$19</f>
        <v>1.1072744852432079</v>
      </c>
      <c r="Q89" s="503" t="s">
        <v>87</v>
      </c>
      <c r="R89" s="92">
        <v>999</v>
      </c>
      <c r="S89" s="95"/>
    </row>
    <row r="90" spans="1:19">
      <c r="A90" s="479">
        <v>88</v>
      </c>
      <c r="B90" s="92">
        <v>5.95</v>
      </c>
      <c r="C90" s="205">
        <v>12.341100000000001</v>
      </c>
      <c r="D90" s="206">
        <v>133.14920000000001</v>
      </c>
      <c r="E90" s="206">
        <v>28.3308</v>
      </c>
      <c r="F90" s="207" t="s">
        <v>228</v>
      </c>
      <c r="G90" s="206">
        <v>0.14399999999999999</v>
      </c>
      <c r="H90" s="206">
        <v>11.276999999999999</v>
      </c>
      <c r="I90" s="92">
        <v>0.4</v>
      </c>
      <c r="J90" s="92">
        <v>260.7</v>
      </c>
      <c r="K90" s="92">
        <v>0.78</v>
      </c>
      <c r="L90" s="92">
        <v>0</v>
      </c>
      <c r="M90" s="208">
        <v>6.3202999999999995E-2</v>
      </c>
      <c r="N90" s="208">
        <v>6.3202999999999995E-2</v>
      </c>
      <c r="O90" s="92" t="s">
        <v>229</v>
      </c>
      <c r="P90" s="209">
        <f>(K90*AU)/(C90*pc)/Photometry!$AB$19</f>
        <v>1.1003225375507859</v>
      </c>
      <c r="Q90" s="503" t="s">
        <v>86</v>
      </c>
      <c r="R90" s="92">
        <v>999</v>
      </c>
      <c r="S90" s="95"/>
    </row>
    <row r="91" spans="1:19">
      <c r="A91" s="479">
        <v>89</v>
      </c>
      <c r="B91" s="92">
        <v>5.08</v>
      </c>
      <c r="C91" s="205">
        <v>22.578499999999998</v>
      </c>
      <c r="D91" s="206">
        <v>48.1935</v>
      </c>
      <c r="E91" s="206">
        <v>-1.1960999999999999</v>
      </c>
      <c r="F91" s="207" t="s">
        <v>347</v>
      </c>
      <c r="G91" s="206">
        <v>1.68</v>
      </c>
      <c r="H91" s="206">
        <v>12.922000000000001</v>
      </c>
      <c r="I91" s="92">
        <v>0.4</v>
      </c>
      <c r="J91" s="92">
        <v>535.70000000000005</v>
      </c>
      <c r="K91" s="92">
        <v>1.42</v>
      </c>
      <c r="L91" s="92">
        <v>0.3</v>
      </c>
      <c r="M91" s="208">
        <v>6.2892000000000003E-2</v>
      </c>
      <c r="N91" s="208">
        <v>8.1758999999999998E-2</v>
      </c>
      <c r="O91" s="92" t="s">
        <v>313</v>
      </c>
      <c r="P91" s="209">
        <f>(K91*AU)/(C91*pc)/Photometry!$AB$19</f>
        <v>1.0948951586458509</v>
      </c>
      <c r="Q91" s="503" t="s">
        <v>84</v>
      </c>
      <c r="R91" s="92">
        <v>999</v>
      </c>
      <c r="S91" s="95"/>
    </row>
    <row r="92" spans="1:19">
      <c r="A92" s="479">
        <v>90</v>
      </c>
      <c r="B92" s="92">
        <v>4.3899999999999997</v>
      </c>
      <c r="C92" s="205">
        <v>25.2972</v>
      </c>
      <c r="D92" s="206">
        <v>113.5133</v>
      </c>
      <c r="E92" s="206">
        <v>-22.296099999999999</v>
      </c>
      <c r="F92" s="207" t="s">
        <v>348</v>
      </c>
      <c r="G92" s="206">
        <v>7.46</v>
      </c>
      <c r="H92" s="206">
        <v>12.974</v>
      </c>
      <c r="I92" s="92">
        <v>0.4</v>
      </c>
      <c r="J92" s="92">
        <v>607.1</v>
      </c>
      <c r="K92" s="92">
        <v>1.58</v>
      </c>
      <c r="L92" s="92">
        <v>0.04</v>
      </c>
      <c r="M92" s="208">
        <v>6.2456999999999999E-2</v>
      </c>
      <c r="N92" s="208">
        <v>6.4956E-2</v>
      </c>
      <c r="O92" s="92" t="s">
        <v>349</v>
      </c>
      <c r="P92" s="209">
        <f>(K92*AU)/(C92*pc)/Photometry!$AB$19</f>
        <v>1.0873363576725754</v>
      </c>
      <c r="Q92" s="503" t="s">
        <v>84</v>
      </c>
      <c r="R92" s="92">
        <v>999</v>
      </c>
      <c r="S92" s="95"/>
    </row>
    <row r="93" spans="1:19">
      <c r="A93" s="479">
        <v>91</v>
      </c>
      <c r="B93" s="92">
        <v>7.63</v>
      </c>
      <c r="C93" s="205">
        <v>39.588299999999997</v>
      </c>
      <c r="D93" s="206">
        <v>99.036600000000007</v>
      </c>
      <c r="E93" s="206">
        <v>-27.622299999999999</v>
      </c>
      <c r="F93" s="207" t="s">
        <v>350</v>
      </c>
      <c r="G93" s="206">
        <v>0.35099999999999998</v>
      </c>
      <c r="H93" s="206">
        <v>12.347</v>
      </c>
      <c r="I93" s="92">
        <v>0.4</v>
      </c>
      <c r="J93" s="92">
        <v>1353.6</v>
      </c>
      <c r="K93" s="92">
        <v>2.4</v>
      </c>
      <c r="L93" s="92">
        <v>0.25</v>
      </c>
      <c r="M93" s="208">
        <v>6.0623999999999997E-2</v>
      </c>
      <c r="N93" s="208">
        <v>7.578E-2</v>
      </c>
      <c r="O93" s="92" t="s">
        <v>333</v>
      </c>
      <c r="P93" s="209">
        <f>(K93*AU)/(C93*pc)/Photometry!$AB$19</f>
        <v>1.0554159819300153</v>
      </c>
      <c r="Q93" s="503" t="s">
        <v>86</v>
      </c>
      <c r="R93" s="92">
        <v>999</v>
      </c>
      <c r="S93" s="95"/>
    </row>
    <row r="94" spans="1:19">
      <c r="A94" s="479">
        <v>92</v>
      </c>
      <c r="B94" s="92">
        <v>8.94</v>
      </c>
      <c r="C94" s="205">
        <v>56.657200000000003</v>
      </c>
      <c r="D94" s="206">
        <v>80.8399</v>
      </c>
      <c r="E94" s="206">
        <v>-2.2776000000000001</v>
      </c>
      <c r="F94" s="207" t="s">
        <v>351</v>
      </c>
      <c r="G94" s="206">
        <v>2.54</v>
      </c>
      <c r="H94" s="206">
        <v>12.99</v>
      </c>
      <c r="I94" s="92">
        <v>0.4</v>
      </c>
      <c r="J94" s="92">
        <v>2443</v>
      </c>
      <c r="K94" s="92">
        <v>3.43</v>
      </c>
      <c r="L94" s="92">
        <v>0.08</v>
      </c>
      <c r="M94" s="208">
        <v>6.0539999999999997E-2</v>
      </c>
      <c r="N94" s="208">
        <v>6.5382999999999997E-2</v>
      </c>
      <c r="O94" s="92" t="s">
        <v>341</v>
      </c>
      <c r="P94" s="209">
        <f>(K94*AU)/(C94*pc)/Photometry!$AB$19</f>
        <v>1.053945829000398</v>
      </c>
      <c r="Q94" s="503" t="s">
        <v>84</v>
      </c>
      <c r="R94" s="92">
        <v>999</v>
      </c>
      <c r="S94" s="95"/>
    </row>
    <row r="95" spans="1:19">
      <c r="A95" s="479">
        <v>93</v>
      </c>
      <c r="B95" s="92">
        <v>1.996</v>
      </c>
      <c r="C95" s="205">
        <v>20.177600000000002</v>
      </c>
      <c r="D95" s="206">
        <v>31.793399999999998</v>
      </c>
      <c r="E95" s="206">
        <v>23.462399999999999</v>
      </c>
      <c r="F95" s="207" t="s">
        <v>352</v>
      </c>
      <c r="G95" s="206">
        <v>1.8</v>
      </c>
      <c r="H95" s="206">
        <v>12.930999999999999</v>
      </c>
      <c r="I95" s="92">
        <v>0.4</v>
      </c>
      <c r="J95" s="92">
        <v>380.8</v>
      </c>
      <c r="K95" s="92">
        <v>1.2</v>
      </c>
      <c r="L95" s="92">
        <v>0.25</v>
      </c>
      <c r="M95" s="208">
        <v>5.9471999999999997E-2</v>
      </c>
      <c r="N95" s="208">
        <v>7.4340000000000003E-2</v>
      </c>
      <c r="O95" s="92" t="s">
        <v>346</v>
      </c>
      <c r="P95" s="209">
        <f>(K95*AU)/(C95*pc)/Photometry!$AB$19</f>
        <v>1.0353591239156295</v>
      </c>
      <c r="Q95" s="503" t="s">
        <v>87</v>
      </c>
      <c r="R95" s="92">
        <v>999</v>
      </c>
      <c r="S95" s="95"/>
    </row>
    <row r="96" spans="1:19">
      <c r="A96" s="479">
        <v>94</v>
      </c>
      <c r="B96" s="92">
        <v>5.15</v>
      </c>
      <c r="C96" s="205">
        <v>15.511100000000001</v>
      </c>
      <c r="D96" s="206">
        <v>266.03629999999998</v>
      </c>
      <c r="E96" s="206">
        <v>-51.834099999999999</v>
      </c>
      <c r="F96" s="207" t="s">
        <v>235</v>
      </c>
      <c r="G96" s="206">
        <v>0.52200000000000002</v>
      </c>
      <c r="H96" s="206">
        <v>12.64</v>
      </c>
      <c r="I96" s="92">
        <v>0.4</v>
      </c>
      <c r="J96" s="92">
        <v>310.5</v>
      </c>
      <c r="K96" s="92">
        <v>0.92</v>
      </c>
      <c r="L96" s="92">
        <v>7.0000000000000007E-2</v>
      </c>
      <c r="M96" s="208">
        <v>5.9311999999999997E-2</v>
      </c>
      <c r="N96" s="208">
        <v>6.3464000000000007E-2</v>
      </c>
      <c r="O96" s="92" t="s">
        <v>236</v>
      </c>
      <c r="P96" s="209">
        <f>(K96*AU)/(C96*pc)/Photometry!$AB$19</f>
        <v>1.0325818971587231</v>
      </c>
      <c r="Q96" s="503" t="s">
        <v>86</v>
      </c>
      <c r="R96" s="92">
        <v>999</v>
      </c>
      <c r="S96" s="95"/>
    </row>
    <row r="97" spans="1:19">
      <c r="A97" s="479">
        <v>95</v>
      </c>
      <c r="B97" s="92">
        <v>7.48</v>
      </c>
      <c r="C97" s="205">
        <v>38.925699999999999</v>
      </c>
      <c r="D97" s="206">
        <v>18.622199999999999</v>
      </c>
      <c r="E97" s="206">
        <v>-5.0473999999999997</v>
      </c>
      <c r="F97" s="207" t="s">
        <v>270</v>
      </c>
      <c r="G97" s="206">
        <v>1.1100000000000001</v>
      </c>
      <c r="H97" s="206">
        <v>12.856999999999999</v>
      </c>
      <c r="I97" s="92">
        <v>0.4</v>
      </c>
      <c r="J97" s="92">
        <v>1275</v>
      </c>
      <c r="K97" s="92">
        <v>2.2999999999999998</v>
      </c>
      <c r="L97" s="92">
        <v>0.82</v>
      </c>
      <c r="M97" s="208">
        <v>5.9087000000000001E-2</v>
      </c>
      <c r="N97" s="208">
        <v>0.10754</v>
      </c>
      <c r="O97" s="92" t="s">
        <v>271</v>
      </c>
      <c r="P97" s="209">
        <f>(K97*AU)/(C97*pc)/Photometry!$AB$19</f>
        <v>1.0286572280664621</v>
      </c>
      <c r="Q97" s="503" t="s">
        <v>84</v>
      </c>
      <c r="R97" s="92">
        <v>999</v>
      </c>
      <c r="S97" s="95"/>
    </row>
    <row r="98" spans="1:19">
      <c r="A98" s="479">
        <v>96</v>
      </c>
      <c r="B98" s="92">
        <v>7.73</v>
      </c>
      <c r="C98" s="205">
        <v>33.1126</v>
      </c>
      <c r="D98" s="206">
        <v>140.9462</v>
      </c>
      <c r="E98" s="206">
        <v>20.3645</v>
      </c>
      <c r="F98" s="207" t="s">
        <v>353</v>
      </c>
      <c r="G98" s="206">
        <v>6.86</v>
      </c>
      <c r="H98" s="206">
        <v>13.022</v>
      </c>
      <c r="I98" s="92">
        <v>0.4</v>
      </c>
      <c r="J98" s="92">
        <v>1001.7</v>
      </c>
      <c r="K98" s="92">
        <v>1.94</v>
      </c>
      <c r="L98" s="92">
        <v>0.53</v>
      </c>
      <c r="M98" s="208">
        <v>5.8588000000000001E-2</v>
      </c>
      <c r="N98" s="208">
        <v>8.9639999999999997E-2</v>
      </c>
      <c r="O98" s="92" t="s">
        <v>258</v>
      </c>
      <c r="P98" s="209">
        <f>(K98*AU)/(C98*pc)/Photometry!$AB$19</f>
        <v>1.0199707659601081</v>
      </c>
      <c r="Q98" s="503" t="s">
        <v>85</v>
      </c>
      <c r="R98" s="92">
        <v>999</v>
      </c>
      <c r="S98" s="95"/>
    </row>
    <row r="99" spans="1:19">
      <c r="A99" s="479">
        <v>97</v>
      </c>
      <c r="B99" s="92">
        <v>7.55</v>
      </c>
      <c r="C99" s="205">
        <v>20.5002</v>
      </c>
      <c r="D99" s="206">
        <v>198.1824</v>
      </c>
      <c r="E99" s="206">
        <v>-2.2650000000000001</v>
      </c>
      <c r="F99" s="207" t="s">
        <v>354</v>
      </c>
      <c r="G99" s="206">
        <v>1</v>
      </c>
      <c r="H99" s="206">
        <v>12.840999999999999</v>
      </c>
      <c r="I99" s="92">
        <v>0.4</v>
      </c>
      <c r="J99" s="92">
        <v>501</v>
      </c>
      <c r="K99" s="92">
        <v>1.2</v>
      </c>
      <c r="L99" s="92">
        <v>0.1</v>
      </c>
      <c r="M99" s="208">
        <v>5.8535999999999998E-2</v>
      </c>
      <c r="N99" s="208">
        <v>6.4390000000000003E-2</v>
      </c>
      <c r="O99" s="92" t="s">
        <v>355</v>
      </c>
      <c r="P99" s="209">
        <f>(K99*AU)/(C99*pc)/Photometry!$AB$19</f>
        <v>1.0190662656325307</v>
      </c>
      <c r="Q99" s="503" t="s">
        <v>87</v>
      </c>
      <c r="R99" s="92">
        <v>999</v>
      </c>
      <c r="S99" s="95"/>
    </row>
    <row r="100" spans="1:19">
      <c r="A100" s="479">
        <v>98</v>
      </c>
      <c r="B100" s="92">
        <v>4.2549999999999999</v>
      </c>
      <c r="C100" s="205">
        <v>6.0434000000000001</v>
      </c>
      <c r="D100" s="206">
        <v>49.981900000000003</v>
      </c>
      <c r="E100" s="206">
        <v>-43.069800000000001</v>
      </c>
      <c r="F100" s="207" t="s">
        <v>356</v>
      </c>
      <c r="G100" s="206">
        <v>1.4999999999999999E-2</v>
      </c>
      <c r="H100" s="206">
        <v>1.5189999999999999</v>
      </c>
      <c r="I100" s="92">
        <v>0.4</v>
      </c>
      <c r="J100" s="92">
        <v>90.3</v>
      </c>
      <c r="K100" s="92">
        <v>0.35</v>
      </c>
      <c r="L100" s="92">
        <v>0</v>
      </c>
      <c r="M100" s="208">
        <v>5.7915000000000001E-2</v>
      </c>
      <c r="N100" s="208">
        <v>5.7915000000000001E-2</v>
      </c>
      <c r="O100" s="92" t="s">
        <v>229</v>
      </c>
      <c r="P100" s="209">
        <f>(K100*AU)/(C100*pc)/Photometry!$AB$19</f>
        <v>1.008244778126</v>
      </c>
      <c r="Q100" s="503" t="s">
        <v>86</v>
      </c>
      <c r="R100" s="92">
        <v>999</v>
      </c>
      <c r="S100" s="95"/>
    </row>
    <row r="101" spans="1:19">
      <c r="A101" s="479">
        <v>99</v>
      </c>
      <c r="B101" s="92">
        <v>8.26</v>
      </c>
      <c r="C101" s="205">
        <v>54.914900000000003</v>
      </c>
      <c r="D101" s="206">
        <v>120.8694</v>
      </c>
      <c r="E101" s="206">
        <v>-1.1627000000000001</v>
      </c>
      <c r="F101" s="207" t="s">
        <v>357</v>
      </c>
      <c r="G101" s="206">
        <v>2.82</v>
      </c>
      <c r="H101" s="206">
        <v>13.02</v>
      </c>
      <c r="I101" s="92">
        <v>0.4</v>
      </c>
      <c r="J101" s="92">
        <v>1973</v>
      </c>
      <c r="K101" s="92">
        <v>3.18</v>
      </c>
      <c r="L101" s="92">
        <v>0.47</v>
      </c>
      <c r="M101" s="208">
        <v>5.7908000000000001E-2</v>
      </c>
      <c r="N101" s="208">
        <v>8.5124000000000005E-2</v>
      </c>
      <c r="O101" s="92" t="s">
        <v>273</v>
      </c>
      <c r="P101" s="209">
        <f>(K101*AU)/(C101*pc)/Photometry!$AB$19</f>
        <v>1.0081292142134104</v>
      </c>
      <c r="Q101" s="503" t="s">
        <v>86</v>
      </c>
      <c r="R101" s="92">
        <v>999</v>
      </c>
      <c r="S101" s="95"/>
    </row>
    <row r="102" spans="1:19">
      <c r="A102" s="479">
        <v>100</v>
      </c>
      <c r="B102" s="92">
        <v>7.93</v>
      </c>
      <c r="C102" s="205">
        <v>45.045000000000002</v>
      </c>
      <c r="D102" s="206">
        <v>149.12440000000001</v>
      </c>
      <c r="E102" s="206">
        <v>-24.099399999999999</v>
      </c>
      <c r="F102" s="207" t="s">
        <v>358</v>
      </c>
      <c r="G102" s="206">
        <v>1.5</v>
      </c>
      <c r="H102" s="206">
        <v>12.909000000000001</v>
      </c>
      <c r="I102" s="92">
        <v>0.4</v>
      </c>
      <c r="J102" s="92">
        <v>1534</v>
      </c>
      <c r="K102" s="92">
        <v>2.6</v>
      </c>
      <c r="L102" s="92">
        <v>0.73</v>
      </c>
      <c r="M102" s="208">
        <v>5.772E-2</v>
      </c>
      <c r="N102" s="208">
        <v>9.9856E-2</v>
      </c>
      <c r="O102" s="92" t="s">
        <v>359</v>
      </c>
      <c r="P102" s="209">
        <f>(K102*AU)/(C102*pc)/Photometry!$AB$19</f>
        <v>1.0048610995055318</v>
      </c>
      <c r="Q102" s="503" t="s">
        <v>85</v>
      </c>
      <c r="R102" s="92">
        <v>999</v>
      </c>
      <c r="S102" s="95"/>
    </row>
    <row r="103" spans="1:19">
      <c r="A103" s="479">
        <v>101</v>
      </c>
      <c r="B103" s="92">
        <v>6.69</v>
      </c>
      <c r="C103" s="205">
        <v>36.114100000000001</v>
      </c>
      <c r="D103" s="206">
        <v>198.18440000000001</v>
      </c>
      <c r="E103" s="206">
        <v>-31.8733</v>
      </c>
      <c r="F103" s="207" t="s">
        <v>360</v>
      </c>
      <c r="G103" s="206">
        <v>0.84</v>
      </c>
      <c r="H103" s="206">
        <v>12.813000000000001</v>
      </c>
      <c r="I103" s="92">
        <v>0.4</v>
      </c>
      <c r="J103" s="92">
        <v>1135</v>
      </c>
      <c r="K103" s="92">
        <v>2.08</v>
      </c>
      <c r="L103" s="92">
        <v>0.32</v>
      </c>
      <c r="M103" s="208">
        <v>5.7595E-2</v>
      </c>
      <c r="N103" s="208">
        <v>7.6025999999999996E-2</v>
      </c>
      <c r="O103" s="92" t="s">
        <v>258</v>
      </c>
      <c r="P103" s="209">
        <f>(K103*AU)/(C103*pc)/Photometry!$AB$19</f>
        <v>1.0026879967043716</v>
      </c>
      <c r="Q103" s="503" t="s">
        <v>85</v>
      </c>
      <c r="R103" s="92">
        <v>999</v>
      </c>
      <c r="S103" s="95"/>
    </row>
    <row r="104" spans="1:19">
      <c r="A104" s="479">
        <v>102</v>
      </c>
      <c r="B104" s="92">
        <v>7.24</v>
      </c>
      <c r="C104" s="205">
        <v>50.428600000000003</v>
      </c>
      <c r="D104" s="206">
        <v>57.001600000000003</v>
      </c>
      <c r="E104" s="206">
        <v>40.5306</v>
      </c>
      <c r="F104" s="207" t="s">
        <v>361</v>
      </c>
      <c r="G104" s="206">
        <v>8.1</v>
      </c>
      <c r="H104" s="206">
        <v>12.923</v>
      </c>
      <c r="I104" s="92">
        <v>0.4</v>
      </c>
      <c r="J104" s="92">
        <v>1565</v>
      </c>
      <c r="K104" s="92">
        <v>2.88</v>
      </c>
      <c r="L104" s="92">
        <v>0.28999999999999998</v>
      </c>
      <c r="M104" s="208">
        <v>5.7110000000000001E-2</v>
      </c>
      <c r="N104" s="208">
        <v>7.3672000000000001E-2</v>
      </c>
      <c r="O104" s="92" t="s">
        <v>362</v>
      </c>
      <c r="P104" s="209">
        <f>(K104*AU)/(C104*pc)/Photometry!$AB$19</f>
        <v>0.99424829205903031</v>
      </c>
      <c r="Q104" s="503" t="s">
        <v>84</v>
      </c>
      <c r="R104" s="92">
        <v>999</v>
      </c>
      <c r="S104" s="95"/>
    </row>
    <row r="105" spans="1:19">
      <c r="A105" s="479">
        <v>103</v>
      </c>
      <c r="B105" s="92">
        <v>8.07</v>
      </c>
      <c r="C105" s="205">
        <v>45.3309</v>
      </c>
      <c r="D105" s="206">
        <v>318.7407</v>
      </c>
      <c r="E105" s="206">
        <v>-20.789200000000001</v>
      </c>
      <c r="F105" s="207" t="s">
        <v>363</v>
      </c>
      <c r="G105" s="206">
        <v>2.44</v>
      </c>
      <c r="H105" s="206">
        <v>12.98</v>
      </c>
      <c r="I105" s="92">
        <v>0.4</v>
      </c>
      <c r="J105" s="92">
        <v>1383.4</v>
      </c>
      <c r="K105" s="92">
        <v>2.5499999999999998</v>
      </c>
      <c r="L105" s="92">
        <v>0.27</v>
      </c>
      <c r="M105" s="208">
        <v>5.6252999999999997E-2</v>
      </c>
      <c r="N105" s="208">
        <v>7.1441000000000004E-2</v>
      </c>
      <c r="O105" s="92" t="s">
        <v>333</v>
      </c>
      <c r="P105" s="209">
        <f>(K105*AU)/(C105*pc)/Photometry!$AB$19</f>
        <v>0.97932110987825105</v>
      </c>
      <c r="Q105" s="503" t="s">
        <v>86</v>
      </c>
      <c r="R105" s="92">
        <v>999</v>
      </c>
      <c r="S105" s="95"/>
    </row>
    <row r="106" spans="1:19">
      <c r="A106" s="479">
        <v>104</v>
      </c>
      <c r="B106" s="92">
        <v>4.74</v>
      </c>
      <c r="C106" s="205">
        <v>8.5550999999999995</v>
      </c>
      <c r="D106" s="206">
        <v>199.60130000000001</v>
      </c>
      <c r="E106" s="206">
        <v>-18.311199999999999</v>
      </c>
      <c r="F106" s="207" t="s">
        <v>364</v>
      </c>
      <c r="G106" s="206">
        <v>7.1999999999999995E-2</v>
      </c>
      <c r="H106" s="206">
        <v>9.4779999999999998</v>
      </c>
      <c r="I106" s="92">
        <v>0.4</v>
      </c>
      <c r="J106" s="92">
        <v>123</v>
      </c>
      <c r="K106" s="92">
        <v>0.48</v>
      </c>
      <c r="L106" s="92">
        <v>0.35</v>
      </c>
      <c r="M106" s="208">
        <v>5.6106999999999997E-2</v>
      </c>
      <c r="N106" s="208">
        <v>7.5745000000000007E-2</v>
      </c>
      <c r="O106" s="92" t="s">
        <v>365</v>
      </c>
      <c r="P106" s="209">
        <f>(K106*AU)/(C106*pc)/Photometry!$AB$19</f>
        <v>0.97677699892321579</v>
      </c>
      <c r="Q106" s="503" t="s">
        <v>86</v>
      </c>
      <c r="R106" s="92">
        <v>999</v>
      </c>
      <c r="S106" s="95"/>
    </row>
    <row r="107" spans="1:19">
      <c r="A107" s="479">
        <v>105</v>
      </c>
      <c r="B107" s="92">
        <v>7.78</v>
      </c>
      <c r="C107" s="205">
        <v>54.975299999999997</v>
      </c>
      <c r="D107" s="206">
        <v>58.956000000000003</v>
      </c>
      <c r="E107" s="206">
        <v>-65.186700000000002</v>
      </c>
      <c r="F107" s="207" t="s">
        <v>366</v>
      </c>
      <c r="G107" s="206">
        <v>0.95</v>
      </c>
      <c r="H107" s="206">
        <v>12.833</v>
      </c>
      <c r="I107" s="92">
        <v>0.4</v>
      </c>
      <c r="J107" s="92">
        <v>1845</v>
      </c>
      <c r="K107" s="92">
        <v>3.02</v>
      </c>
      <c r="L107" s="92">
        <v>0.08</v>
      </c>
      <c r="M107" s="208">
        <v>5.4933999999999997E-2</v>
      </c>
      <c r="N107" s="208">
        <v>5.9329E-2</v>
      </c>
      <c r="O107" s="92" t="s">
        <v>313</v>
      </c>
      <c r="P107" s="209">
        <f>(K107*AU)/(C107*pc)/Photometry!$AB$19</f>
        <v>0.95635385378121962</v>
      </c>
      <c r="Q107" s="503" t="s">
        <v>84</v>
      </c>
      <c r="R107" s="92">
        <v>999</v>
      </c>
      <c r="S107" s="95"/>
    </row>
    <row r="108" spans="1:19">
      <c r="A108" s="479">
        <v>106</v>
      </c>
      <c r="B108" s="92">
        <v>5.4</v>
      </c>
      <c r="C108" s="205">
        <v>17.167400000000001</v>
      </c>
      <c r="D108" s="206">
        <v>40.639400000000002</v>
      </c>
      <c r="E108" s="206">
        <v>-50.8003</v>
      </c>
      <c r="F108" s="207" t="s">
        <v>367</v>
      </c>
      <c r="G108" s="206">
        <v>2.2599999999999998</v>
      </c>
      <c r="H108" s="206">
        <v>12.962999999999999</v>
      </c>
      <c r="I108" s="92">
        <v>0.4</v>
      </c>
      <c r="J108" s="92">
        <v>320.10000000000002</v>
      </c>
      <c r="K108" s="92">
        <v>0.93</v>
      </c>
      <c r="L108" s="92">
        <v>0.16</v>
      </c>
      <c r="M108" s="208">
        <v>5.4172999999999999E-2</v>
      </c>
      <c r="N108" s="208">
        <v>6.2839999999999993E-2</v>
      </c>
      <c r="O108" s="92" t="s">
        <v>313</v>
      </c>
      <c r="P108" s="209">
        <f>(K108*AU)/(C108*pc)/Photometry!$AB$19</f>
        <v>0.94309990158719459</v>
      </c>
      <c r="Q108" s="503" t="s">
        <v>84</v>
      </c>
      <c r="R108" s="92">
        <v>999</v>
      </c>
      <c r="S108" s="95"/>
    </row>
    <row r="109" spans="1:19">
      <c r="A109" s="479">
        <v>107</v>
      </c>
      <c r="B109" s="92">
        <v>7.61</v>
      </c>
      <c r="C109" s="205">
        <v>64.433000000000007</v>
      </c>
      <c r="D109" s="206">
        <v>130.60470000000001</v>
      </c>
      <c r="E109" s="206">
        <v>4.5781000000000001</v>
      </c>
      <c r="F109" s="207" t="s">
        <v>368</v>
      </c>
      <c r="G109" s="206">
        <v>8.0299999999999994</v>
      </c>
      <c r="H109" s="206">
        <v>12.928000000000001</v>
      </c>
      <c r="I109" s="92">
        <v>0.4</v>
      </c>
      <c r="J109" s="92">
        <v>2476</v>
      </c>
      <c r="K109" s="92">
        <v>3.4</v>
      </c>
      <c r="L109" s="92">
        <v>0.43</v>
      </c>
      <c r="M109" s="208">
        <v>5.2768000000000002E-2</v>
      </c>
      <c r="N109" s="208">
        <v>7.5457999999999997E-2</v>
      </c>
      <c r="O109" s="92" t="s">
        <v>279</v>
      </c>
      <c r="P109" s="209">
        <f>(K109*AU)/(C109*pc)/Photometry!$AB$19</f>
        <v>0.91864949740619473</v>
      </c>
      <c r="Q109" s="503" t="s">
        <v>85</v>
      </c>
      <c r="R109" s="92">
        <v>999</v>
      </c>
      <c r="S109" s="95"/>
    </row>
    <row r="110" spans="1:19">
      <c r="A110" s="479">
        <v>108</v>
      </c>
      <c r="B110" s="92">
        <v>5.0949999999999998</v>
      </c>
      <c r="C110" s="205">
        <v>20.8855</v>
      </c>
      <c r="D110" s="206">
        <v>80.639700000000005</v>
      </c>
      <c r="E110" s="206">
        <v>79.231200000000001</v>
      </c>
      <c r="F110" s="207" t="s">
        <v>369</v>
      </c>
      <c r="G110" s="206">
        <v>9.1</v>
      </c>
      <c r="H110" s="206">
        <v>12.843</v>
      </c>
      <c r="I110" s="92">
        <v>0.4</v>
      </c>
      <c r="J110" s="92">
        <v>388</v>
      </c>
      <c r="K110" s="92">
        <v>1.1000000000000001</v>
      </c>
      <c r="L110" s="92">
        <v>0.34</v>
      </c>
      <c r="M110" s="208">
        <v>5.2668E-2</v>
      </c>
      <c r="N110" s="208">
        <v>7.0574999999999999E-2</v>
      </c>
      <c r="O110" s="92" t="s">
        <v>370</v>
      </c>
      <c r="P110" s="209">
        <f>(K110*AU)/(C110*pc)/Photometry!$AB$19</f>
        <v>0.91691079475361714</v>
      </c>
      <c r="Q110" s="503" t="s">
        <v>84</v>
      </c>
      <c r="R110" s="92">
        <v>999</v>
      </c>
      <c r="S110" s="95"/>
    </row>
    <row r="111" spans="1:19">
      <c r="A111" s="479">
        <v>109</v>
      </c>
      <c r="B111" s="92">
        <v>7.79</v>
      </c>
      <c r="C111" s="205">
        <v>32.372900000000001</v>
      </c>
      <c r="D111" s="206">
        <v>11.111000000000001</v>
      </c>
      <c r="E111" s="206">
        <v>-26.515699999999999</v>
      </c>
      <c r="F111" s="207" t="s">
        <v>371</v>
      </c>
      <c r="G111" s="206">
        <v>0.8</v>
      </c>
      <c r="H111" s="206">
        <v>12.805999999999999</v>
      </c>
      <c r="I111" s="92">
        <v>0.4</v>
      </c>
      <c r="J111" s="92">
        <v>829</v>
      </c>
      <c r="K111" s="92">
        <v>1.7</v>
      </c>
      <c r="L111" s="92">
        <v>0.04</v>
      </c>
      <c r="M111" s="208">
        <v>5.2512999999999997E-2</v>
      </c>
      <c r="N111" s="208">
        <v>5.4614000000000003E-2</v>
      </c>
      <c r="O111" s="92" t="s">
        <v>372</v>
      </c>
      <c r="P111" s="209">
        <f>(K111*AU)/(C111*pc)/Photometry!$AB$19</f>
        <v>0.91421131666259969</v>
      </c>
      <c r="Q111" s="503" t="s">
        <v>86</v>
      </c>
      <c r="R111" s="92">
        <v>999</v>
      </c>
      <c r="S111" s="95"/>
    </row>
    <row r="112" spans="1:19">
      <c r="A112" s="479">
        <v>110</v>
      </c>
      <c r="B112" s="92">
        <v>6.63</v>
      </c>
      <c r="C112" s="205">
        <v>21.561</v>
      </c>
      <c r="D112" s="206">
        <v>332.37439999999998</v>
      </c>
      <c r="E112" s="206">
        <v>-7.5487000000000002</v>
      </c>
      <c r="F112" s="207" t="s">
        <v>373</v>
      </c>
      <c r="G112" s="206">
        <v>1.23</v>
      </c>
      <c r="H112" s="206">
        <v>12.875999999999999</v>
      </c>
      <c r="I112" s="92">
        <v>0.4</v>
      </c>
      <c r="J112" s="92">
        <v>442.1</v>
      </c>
      <c r="K112" s="92">
        <v>1.1000000000000001</v>
      </c>
      <c r="L112" s="92">
        <v>0.47</v>
      </c>
      <c r="M112" s="208">
        <v>5.1018000000000001E-2</v>
      </c>
      <c r="N112" s="208">
        <v>7.4995999999999993E-2</v>
      </c>
      <c r="O112" s="92" t="s">
        <v>279</v>
      </c>
      <c r="P112" s="209">
        <f>(K112*AU)/(C112*pc)/Photometry!$AB$19</f>
        <v>0.88818424024055798</v>
      </c>
      <c r="Q112" s="503" t="s">
        <v>85</v>
      </c>
      <c r="R112" s="92">
        <v>999</v>
      </c>
      <c r="S112" s="95"/>
    </row>
    <row r="113" spans="1:19">
      <c r="A113" s="479">
        <v>111</v>
      </c>
      <c r="B113" s="92">
        <v>7.68</v>
      </c>
      <c r="C113" s="205">
        <v>33.67</v>
      </c>
      <c r="D113" s="206">
        <v>84.260400000000004</v>
      </c>
      <c r="E113" s="206">
        <v>20.730799999999999</v>
      </c>
      <c r="F113" s="207" t="s">
        <v>322</v>
      </c>
      <c r="G113" s="206">
        <v>0.65200000000000002</v>
      </c>
      <c r="H113" s="206">
        <v>12.779</v>
      </c>
      <c r="I113" s="92">
        <v>0.4</v>
      </c>
      <c r="J113" s="92">
        <v>885.5</v>
      </c>
      <c r="K113" s="92">
        <v>1.71</v>
      </c>
      <c r="L113" s="92">
        <v>0.13</v>
      </c>
      <c r="M113" s="208">
        <v>5.0786999999999999E-2</v>
      </c>
      <c r="N113" s="208">
        <v>5.7389000000000003E-2</v>
      </c>
      <c r="O113" s="92" t="s">
        <v>323</v>
      </c>
      <c r="P113" s="209">
        <f>(K113*AU)/(C113*pc)/Photometry!$AB$19</f>
        <v>0.88416286660754395</v>
      </c>
      <c r="Q113" s="503" t="s">
        <v>86</v>
      </c>
      <c r="R113" s="92">
        <v>999</v>
      </c>
      <c r="S113" s="95"/>
    </row>
    <row r="114" spans="1:19">
      <c r="A114" s="479">
        <v>112</v>
      </c>
      <c r="B114" s="92">
        <v>7.58</v>
      </c>
      <c r="C114" s="205">
        <v>84.889600000000002</v>
      </c>
      <c r="D114" s="206">
        <v>183.40539999999999</v>
      </c>
      <c r="E114" s="206">
        <v>-9.5134000000000007</v>
      </c>
      <c r="F114" s="207" t="s">
        <v>374</v>
      </c>
      <c r="G114" s="206">
        <v>11</v>
      </c>
      <c r="H114" s="206">
        <v>12.692</v>
      </c>
      <c r="I114" s="92">
        <v>0.4</v>
      </c>
      <c r="J114" s="92">
        <v>2890</v>
      </c>
      <c r="K114" s="92">
        <v>4.3</v>
      </c>
      <c r="L114" s="92">
        <v>0.4</v>
      </c>
      <c r="M114" s="208">
        <v>5.0653999999999998E-2</v>
      </c>
      <c r="N114" s="208">
        <v>7.0916000000000007E-2</v>
      </c>
      <c r="O114" s="92" t="s">
        <v>273</v>
      </c>
      <c r="P114" s="209">
        <f>(K114*AU)/(C114*pc)/Photometry!$AB$19</f>
        <v>0.88184700788333736</v>
      </c>
      <c r="Q114" s="503" t="s">
        <v>86</v>
      </c>
      <c r="R114" s="92">
        <v>999</v>
      </c>
      <c r="S114" s="95"/>
    </row>
    <row r="115" spans="1:19">
      <c r="A115" s="479">
        <v>113</v>
      </c>
      <c r="B115" s="92">
        <v>8.65</v>
      </c>
      <c r="C115" s="205">
        <v>50.276499999999999</v>
      </c>
      <c r="D115" s="206">
        <v>278.68200000000002</v>
      </c>
      <c r="E115" s="206">
        <v>-28.072299999999998</v>
      </c>
      <c r="F115" s="207" t="s">
        <v>375</v>
      </c>
      <c r="G115" s="206">
        <v>2.6</v>
      </c>
      <c r="H115" s="206">
        <v>12.997</v>
      </c>
      <c r="I115" s="92">
        <v>0.4</v>
      </c>
      <c r="J115" s="92">
        <v>1523</v>
      </c>
      <c r="K115" s="92">
        <v>2.54</v>
      </c>
      <c r="L115" s="92">
        <v>0.4</v>
      </c>
      <c r="M115" s="208">
        <v>5.0521000000000003E-2</v>
      </c>
      <c r="N115" s="208">
        <v>7.0729E-2</v>
      </c>
      <c r="O115" s="92" t="s">
        <v>229</v>
      </c>
      <c r="P115" s="209">
        <f>(K115*AU)/(C115*pc)/Photometry!$AB$19</f>
        <v>0.87952453162592237</v>
      </c>
      <c r="Q115" s="503" t="s">
        <v>86</v>
      </c>
      <c r="R115" s="92">
        <v>999</v>
      </c>
      <c r="S115" s="95"/>
    </row>
    <row r="116" spans="1:19">
      <c r="A116" s="479">
        <v>114</v>
      </c>
      <c r="B116" s="92">
        <v>5.95</v>
      </c>
      <c r="C116" s="205">
        <v>12.4938</v>
      </c>
      <c r="D116" s="206">
        <v>124.5998</v>
      </c>
      <c r="E116" s="206">
        <v>-12.632199999999999</v>
      </c>
      <c r="F116" s="207" t="s">
        <v>376</v>
      </c>
      <c r="G116" s="206">
        <v>5.8000000000000003E-2</v>
      </c>
      <c r="H116" s="206">
        <v>8.5649999999999995</v>
      </c>
      <c r="I116" s="92">
        <v>0.4</v>
      </c>
      <c r="J116" s="92">
        <v>197</v>
      </c>
      <c r="K116" s="92">
        <v>0.63</v>
      </c>
      <c r="L116" s="92">
        <v>7.0000000000000007E-2</v>
      </c>
      <c r="M116" s="208">
        <v>5.0424999999999998E-2</v>
      </c>
      <c r="N116" s="208">
        <v>5.3955000000000003E-2</v>
      </c>
      <c r="O116" s="92" t="s">
        <v>377</v>
      </c>
      <c r="P116" s="209">
        <f>(K116*AU)/(C116*pc)/Photometry!$AB$19</f>
        <v>0.87786003344282804</v>
      </c>
      <c r="Q116" s="503" t="s">
        <v>86</v>
      </c>
      <c r="R116" s="92">
        <v>999</v>
      </c>
      <c r="S116" s="95"/>
    </row>
    <row r="117" spans="1:19">
      <c r="A117" s="479">
        <v>115</v>
      </c>
      <c r="B117" s="92">
        <v>6.8</v>
      </c>
      <c r="C117" s="205">
        <v>40.633899999999997</v>
      </c>
      <c r="D117" s="206">
        <v>337.75150000000002</v>
      </c>
      <c r="E117" s="206">
        <v>-49.433300000000003</v>
      </c>
      <c r="F117" s="207" t="s">
        <v>378</v>
      </c>
      <c r="G117" s="206">
        <v>4.5</v>
      </c>
      <c r="H117" s="206">
        <v>13.118</v>
      </c>
      <c r="I117" s="92">
        <v>0.4</v>
      </c>
      <c r="J117" s="92">
        <v>951</v>
      </c>
      <c r="K117" s="92">
        <v>2.0299999999999998</v>
      </c>
      <c r="L117" s="92">
        <v>0.45</v>
      </c>
      <c r="M117" s="208">
        <v>4.9958000000000002E-2</v>
      </c>
      <c r="N117" s="208">
        <v>7.2440000000000004E-2</v>
      </c>
      <c r="O117" s="92" t="s">
        <v>379</v>
      </c>
      <c r="P117" s="209">
        <f>(K117*AU)/(C117*pc)/Photometry!$AB$19</f>
        <v>0.86973472037718946</v>
      </c>
      <c r="Q117" s="503" t="s">
        <v>85</v>
      </c>
      <c r="R117" s="92">
        <v>999</v>
      </c>
      <c r="S117" s="95"/>
    </row>
    <row r="118" spans="1:19">
      <c r="A118" s="479">
        <v>116</v>
      </c>
      <c r="B118" s="92">
        <v>4.8860000000000001</v>
      </c>
      <c r="C118" s="205">
        <v>9.2208000000000006</v>
      </c>
      <c r="D118" s="206">
        <v>176.62950000000001</v>
      </c>
      <c r="E118" s="206">
        <v>-40.500399999999999</v>
      </c>
      <c r="F118" s="207" t="s">
        <v>380</v>
      </c>
      <c r="G118" s="206">
        <v>0.05</v>
      </c>
      <c r="H118" s="206">
        <v>7.7930000000000001</v>
      </c>
      <c r="I118" s="92">
        <v>0.4</v>
      </c>
      <c r="J118" s="92">
        <v>122.1</v>
      </c>
      <c r="K118" s="92">
        <v>0.46</v>
      </c>
      <c r="L118" s="92">
        <v>0.34</v>
      </c>
      <c r="M118" s="208">
        <v>4.9887000000000001E-2</v>
      </c>
      <c r="N118" s="208">
        <v>6.6849000000000006E-2</v>
      </c>
      <c r="O118" s="92" t="s">
        <v>359</v>
      </c>
      <c r="P118" s="209">
        <f>(K118*AU)/(C118*pc)/Photometry!$AB$19</f>
        <v>0.86849736817947865</v>
      </c>
      <c r="Q118" s="503" t="s">
        <v>85</v>
      </c>
      <c r="R118" s="92">
        <v>999</v>
      </c>
      <c r="S118" s="95"/>
    </row>
    <row r="119" spans="1:19">
      <c r="A119" s="479">
        <v>117</v>
      </c>
      <c r="B119" s="92">
        <v>7.49</v>
      </c>
      <c r="C119" s="205">
        <v>49.975000000000001</v>
      </c>
      <c r="D119" s="206">
        <v>309.46550000000002</v>
      </c>
      <c r="E119" s="206">
        <v>-60.634500000000003</v>
      </c>
      <c r="F119" s="207" t="s">
        <v>381</v>
      </c>
      <c r="G119" s="206">
        <v>2.83</v>
      </c>
      <c r="H119" s="206">
        <v>13.021000000000001</v>
      </c>
      <c r="I119" s="92">
        <v>0.4</v>
      </c>
      <c r="J119" s="92">
        <v>1316.2</v>
      </c>
      <c r="K119" s="92">
        <v>2.4700000000000002</v>
      </c>
      <c r="L119" s="92">
        <v>0.21</v>
      </c>
      <c r="M119" s="208">
        <v>4.9424999999999997E-2</v>
      </c>
      <c r="N119" s="208">
        <v>5.9804000000000003E-2</v>
      </c>
      <c r="O119" s="92" t="s">
        <v>248</v>
      </c>
      <c r="P119" s="209">
        <f>(K119*AU)/(C119*pc)/Photometry!$AB$19</f>
        <v>0.86044561912687045</v>
      </c>
      <c r="Q119" s="503" t="s">
        <v>86</v>
      </c>
      <c r="R119" s="92">
        <v>999</v>
      </c>
      <c r="S119" s="95"/>
    </row>
    <row r="120" spans="1:19">
      <c r="A120" s="479">
        <v>118</v>
      </c>
      <c r="B120" s="92">
        <v>8.3699999999999992</v>
      </c>
      <c r="C120" s="205">
        <v>52.8262</v>
      </c>
      <c r="D120" s="206">
        <v>70.476600000000005</v>
      </c>
      <c r="E120" s="206">
        <v>-58.020800000000001</v>
      </c>
      <c r="F120" s="207" t="s">
        <v>382</v>
      </c>
      <c r="G120" s="206">
        <v>7.7</v>
      </c>
      <c r="H120" s="206">
        <v>12.955</v>
      </c>
      <c r="I120" s="92">
        <v>0.4</v>
      </c>
      <c r="J120" s="92">
        <v>1620</v>
      </c>
      <c r="K120" s="92">
        <v>2.6</v>
      </c>
      <c r="L120" s="92">
        <v>0.22</v>
      </c>
      <c r="M120" s="208">
        <v>4.9217999999999998E-2</v>
      </c>
      <c r="N120" s="208">
        <v>6.0046000000000002E-2</v>
      </c>
      <c r="O120" s="92" t="s">
        <v>229</v>
      </c>
      <c r="P120" s="209">
        <f>(K120*AU)/(C120*pc)/Photometry!$AB$19</f>
        <v>0.85684694767419733</v>
      </c>
      <c r="Q120" s="503" t="s">
        <v>86</v>
      </c>
      <c r="R120" s="92">
        <v>999</v>
      </c>
      <c r="S120" s="95"/>
    </row>
    <row r="121" spans="1:19">
      <c r="A121" s="479">
        <v>119</v>
      </c>
      <c r="B121" s="92">
        <v>7.85</v>
      </c>
      <c r="C121" s="205">
        <v>38.1098</v>
      </c>
      <c r="D121" s="206">
        <v>216.88740000000001</v>
      </c>
      <c r="E121" s="206">
        <v>-51.933100000000003</v>
      </c>
      <c r="F121" s="207" t="s">
        <v>383</v>
      </c>
      <c r="G121" s="206">
        <v>0.224</v>
      </c>
      <c r="H121" s="206">
        <v>11.84</v>
      </c>
      <c r="I121" s="92">
        <v>0.4</v>
      </c>
      <c r="J121" s="92">
        <v>948.1</v>
      </c>
      <c r="K121" s="92">
        <v>1.81</v>
      </c>
      <c r="L121" s="92">
        <v>0.13</v>
      </c>
      <c r="M121" s="208">
        <v>4.7494000000000001E-2</v>
      </c>
      <c r="N121" s="208">
        <v>5.3669000000000001E-2</v>
      </c>
      <c r="O121" s="92" t="s">
        <v>304</v>
      </c>
      <c r="P121" s="209">
        <f>(K121*AU)/(C121*pc)/Photometry!$AB$19</f>
        <v>0.82683943693142825</v>
      </c>
      <c r="Q121" s="503" t="s">
        <v>86</v>
      </c>
      <c r="R121" s="92">
        <v>999</v>
      </c>
      <c r="S121" s="95"/>
    </row>
    <row r="122" spans="1:19">
      <c r="A122" s="479">
        <v>120</v>
      </c>
      <c r="B122" s="92">
        <v>7.69</v>
      </c>
      <c r="C122" s="205">
        <v>51.599600000000002</v>
      </c>
      <c r="D122" s="206">
        <v>247.072</v>
      </c>
      <c r="E122" s="206">
        <v>-46.317599999999999</v>
      </c>
      <c r="F122" s="207" t="s">
        <v>384</v>
      </c>
      <c r="G122" s="206">
        <v>0.85</v>
      </c>
      <c r="H122" s="206">
        <v>12.815</v>
      </c>
      <c r="I122" s="92">
        <v>0.4</v>
      </c>
      <c r="J122" s="92">
        <v>1010</v>
      </c>
      <c r="K122" s="92">
        <v>2.4500000000000002</v>
      </c>
      <c r="L122" s="92">
        <v>0.52</v>
      </c>
      <c r="M122" s="208">
        <v>4.7481000000000002E-2</v>
      </c>
      <c r="N122" s="208">
        <v>7.2170999999999999E-2</v>
      </c>
      <c r="O122" s="92" t="s">
        <v>225</v>
      </c>
      <c r="P122" s="209">
        <f>(K122*AU)/(C122*pc)/Photometry!$AB$19</f>
        <v>0.8266069009233924</v>
      </c>
      <c r="Q122" s="503" t="s">
        <v>85</v>
      </c>
      <c r="R122" s="92">
        <v>999</v>
      </c>
      <c r="S122" s="95"/>
    </row>
    <row r="123" spans="1:19">
      <c r="A123" s="479">
        <v>121</v>
      </c>
      <c r="B123" s="92">
        <v>7.25</v>
      </c>
      <c r="C123" s="205">
        <v>32.299700000000001</v>
      </c>
      <c r="D123" s="206">
        <v>238.07310000000001</v>
      </c>
      <c r="E123" s="206">
        <v>-18.4361</v>
      </c>
      <c r="F123" s="207" t="s">
        <v>385</v>
      </c>
      <c r="G123" s="206">
        <v>9.6999999999999993</v>
      </c>
      <c r="H123" s="206">
        <v>12.795999999999999</v>
      </c>
      <c r="I123" s="92">
        <v>0.4</v>
      </c>
      <c r="J123" s="92">
        <v>653.20000000000005</v>
      </c>
      <c r="K123" s="92">
        <v>1.52</v>
      </c>
      <c r="L123" s="92">
        <v>0.41</v>
      </c>
      <c r="M123" s="208">
        <v>4.7058999999999997E-2</v>
      </c>
      <c r="N123" s="208">
        <v>6.6352999999999995E-2</v>
      </c>
      <c r="O123" s="92" t="s">
        <v>225</v>
      </c>
      <c r="P123" s="209">
        <f>(K123*AU)/(C123*pc)/Photometry!$AB$19</f>
        <v>0.81926495275122291</v>
      </c>
      <c r="Q123" s="503" t="s">
        <v>85</v>
      </c>
      <c r="R123" s="92">
        <v>999</v>
      </c>
      <c r="S123" s="95"/>
    </row>
    <row r="124" spans="1:19">
      <c r="A124" s="479">
        <v>122</v>
      </c>
      <c r="B124" s="92">
        <v>7.51</v>
      </c>
      <c r="C124" s="205">
        <v>51.706299999999999</v>
      </c>
      <c r="D124" s="206">
        <v>28.210599999999999</v>
      </c>
      <c r="E124" s="206">
        <v>-19.507000000000001</v>
      </c>
      <c r="F124" s="207" t="s">
        <v>386</v>
      </c>
      <c r="G124" s="206">
        <v>3.44</v>
      </c>
      <c r="H124" s="206">
        <v>13.087</v>
      </c>
      <c r="I124" s="92">
        <v>0.4</v>
      </c>
      <c r="J124" s="92">
        <v>1270</v>
      </c>
      <c r="K124" s="92">
        <v>2.4300000000000002</v>
      </c>
      <c r="L124" s="92">
        <v>0.22</v>
      </c>
      <c r="M124" s="208">
        <v>4.6996000000000003E-2</v>
      </c>
      <c r="N124" s="208">
        <v>5.7334999999999997E-2</v>
      </c>
      <c r="O124" s="92" t="s">
        <v>258</v>
      </c>
      <c r="P124" s="209">
        <f>(K124*AU)/(C124*pc)/Photometry!$AB$19</f>
        <v>0.81816724603980584</v>
      </c>
      <c r="Q124" s="503" t="s">
        <v>85</v>
      </c>
      <c r="R124" s="92">
        <v>999</v>
      </c>
      <c r="S124" s="95"/>
    </row>
    <row r="125" spans="1:19">
      <c r="A125" s="479">
        <v>123</v>
      </c>
      <c r="B125" s="92">
        <v>8.5500000000000007</v>
      </c>
      <c r="C125" s="205">
        <v>32.372900000000001</v>
      </c>
      <c r="D125" s="206">
        <v>147.5104</v>
      </c>
      <c r="E125" s="206">
        <v>-49.790300000000002</v>
      </c>
      <c r="F125" s="207" t="s">
        <v>387</v>
      </c>
      <c r="G125" s="206">
        <v>0.13200000000000001</v>
      </c>
      <c r="H125" s="206">
        <v>11.119</v>
      </c>
      <c r="I125" s="92">
        <v>0.4</v>
      </c>
      <c r="J125" s="92">
        <v>788</v>
      </c>
      <c r="K125" s="92">
        <v>1.52</v>
      </c>
      <c r="L125" s="92">
        <v>0.41</v>
      </c>
      <c r="M125" s="208">
        <v>4.6953000000000002E-2</v>
      </c>
      <c r="N125" s="208">
        <v>6.6202999999999998E-2</v>
      </c>
      <c r="O125" s="92" t="s">
        <v>388</v>
      </c>
      <c r="P125" s="209">
        <f>(K125*AU)/(C125*pc)/Photometry!$AB$19</f>
        <v>0.81741247136891271</v>
      </c>
      <c r="Q125" s="503" t="s">
        <v>87</v>
      </c>
      <c r="R125" s="92">
        <v>999</v>
      </c>
      <c r="S125" s="95"/>
    </row>
    <row r="126" spans="1:19">
      <c r="A126" s="479">
        <v>124</v>
      </c>
      <c r="B126" s="92">
        <v>6.41</v>
      </c>
      <c r="C126" s="205">
        <v>26.680900000000001</v>
      </c>
      <c r="D126" s="206">
        <v>49.416899999999998</v>
      </c>
      <c r="E126" s="206">
        <v>31.126999999999999</v>
      </c>
      <c r="F126" s="207" t="s">
        <v>389</v>
      </c>
      <c r="G126" s="206">
        <v>1.07</v>
      </c>
      <c r="H126" s="206">
        <v>12.851000000000001</v>
      </c>
      <c r="I126" s="92">
        <v>0.4</v>
      </c>
      <c r="J126" s="92">
        <v>500</v>
      </c>
      <c r="K126" s="92">
        <v>1.25</v>
      </c>
      <c r="L126" s="92">
        <v>0.23</v>
      </c>
      <c r="M126" s="208">
        <v>4.6850000000000003E-2</v>
      </c>
      <c r="N126" s="208">
        <v>5.7625000000000003E-2</v>
      </c>
      <c r="O126" s="92" t="s">
        <v>279</v>
      </c>
      <c r="P126" s="209">
        <f>(K126*AU)/(C126*pc)/Photometry!$AB$19</f>
        <v>0.81562178135545171</v>
      </c>
      <c r="Q126" s="503" t="s">
        <v>85</v>
      </c>
      <c r="R126" s="92">
        <v>999</v>
      </c>
      <c r="S126" s="95"/>
    </row>
    <row r="127" spans="1:19">
      <c r="A127" s="479">
        <v>125</v>
      </c>
      <c r="B127" s="92">
        <v>7.69</v>
      </c>
      <c r="C127" s="205">
        <v>52.5486</v>
      </c>
      <c r="D127" s="206">
        <v>20.905200000000001</v>
      </c>
      <c r="E127" s="206">
        <v>-41.269799999999996</v>
      </c>
      <c r="F127" s="207" t="s">
        <v>390</v>
      </c>
      <c r="G127" s="206">
        <v>0.68</v>
      </c>
      <c r="H127" s="206">
        <v>12.784000000000001</v>
      </c>
      <c r="I127" s="92">
        <v>0.4</v>
      </c>
      <c r="J127" s="92">
        <v>1313</v>
      </c>
      <c r="K127" s="92">
        <v>2.4500000000000002</v>
      </c>
      <c r="L127" s="92">
        <v>0.15</v>
      </c>
      <c r="M127" s="208">
        <v>4.6623999999999999E-2</v>
      </c>
      <c r="N127" s="208">
        <v>5.3616999999999998E-2</v>
      </c>
      <c r="O127" s="92" t="s">
        <v>258</v>
      </c>
      <c r="P127" s="209">
        <f>(K127*AU)/(C127*pc)/Photometry!$AB$19</f>
        <v>0.81167881627458549</v>
      </c>
      <c r="Q127" s="503" t="s">
        <v>85</v>
      </c>
      <c r="R127" s="92">
        <v>999</v>
      </c>
      <c r="S127" s="95"/>
    </row>
    <row r="128" spans="1:19">
      <c r="A128" s="479">
        <v>126</v>
      </c>
      <c r="B128" s="92">
        <v>7.21</v>
      </c>
      <c r="C128" s="205">
        <v>44.033499999999997</v>
      </c>
      <c r="D128" s="206">
        <v>297.39150000000001</v>
      </c>
      <c r="E128" s="206">
        <v>-37.780500000000004</v>
      </c>
      <c r="F128" s="207" t="s">
        <v>391</v>
      </c>
      <c r="G128" s="206">
        <v>0.75</v>
      </c>
      <c r="H128" s="206">
        <v>12.797000000000001</v>
      </c>
      <c r="I128" s="92">
        <v>0.4</v>
      </c>
      <c r="J128" s="92">
        <v>986</v>
      </c>
      <c r="K128" s="92">
        <v>2.0499999999999998</v>
      </c>
      <c r="L128" s="92">
        <v>0.47</v>
      </c>
      <c r="M128" s="208">
        <v>4.6554999999999999E-2</v>
      </c>
      <c r="N128" s="208">
        <v>6.8436999999999998E-2</v>
      </c>
      <c r="O128" s="92" t="s">
        <v>258</v>
      </c>
      <c r="P128" s="209">
        <f>(K128*AU)/(C128*pc)/Photometry!$AB$19</f>
        <v>0.81049423791688935</v>
      </c>
      <c r="Q128" s="503" t="s">
        <v>85</v>
      </c>
      <c r="R128" s="92">
        <v>999</v>
      </c>
      <c r="S128" s="95"/>
    </row>
    <row r="129" spans="1:19">
      <c r="A129" s="479">
        <v>127</v>
      </c>
      <c r="B129" s="92">
        <v>9.0570000000000004</v>
      </c>
      <c r="C129" s="205">
        <v>15.865500000000001</v>
      </c>
      <c r="D129" s="206">
        <v>196.23949999999999</v>
      </c>
      <c r="E129" s="206">
        <v>-52.442900000000002</v>
      </c>
      <c r="F129" s="207" t="s">
        <v>262</v>
      </c>
      <c r="G129" s="206">
        <v>0.27</v>
      </c>
      <c r="H129" s="206">
        <v>12.044</v>
      </c>
      <c r="I129" s="92">
        <v>0.4</v>
      </c>
      <c r="J129" s="92">
        <v>263.3</v>
      </c>
      <c r="K129" s="92">
        <v>0.71</v>
      </c>
      <c r="L129" s="92">
        <v>0.61</v>
      </c>
      <c r="M129" s="208">
        <v>4.4750999999999999E-2</v>
      </c>
      <c r="N129" s="208">
        <v>7.2050000000000003E-2</v>
      </c>
      <c r="O129" s="92" t="s">
        <v>263</v>
      </c>
      <c r="P129" s="209">
        <f>(K129*AU)/(C129*pc)/Photometry!$AB$19</f>
        <v>0.77908324160868991</v>
      </c>
      <c r="Q129" s="503" t="s">
        <v>88</v>
      </c>
      <c r="R129" s="92">
        <v>999</v>
      </c>
      <c r="S129" s="95"/>
    </row>
    <row r="130" spans="1:19">
      <c r="A130" s="479">
        <v>128</v>
      </c>
      <c r="B130" s="92">
        <v>8.3000000000000007</v>
      </c>
      <c r="C130" s="205">
        <v>42.955300000000001</v>
      </c>
      <c r="D130" s="206">
        <v>245.75059999999999</v>
      </c>
      <c r="E130" s="206">
        <v>-61.688800000000001</v>
      </c>
      <c r="F130" s="207" t="s">
        <v>392</v>
      </c>
      <c r="G130" s="206">
        <v>6.56</v>
      </c>
      <c r="H130" s="206">
        <v>13.045</v>
      </c>
      <c r="I130" s="92">
        <v>0.4</v>
      </c>
      <c r="J130" s="92">
        <v>1008</v>
      </c>
      <c r="K130" s="92">
        <v>1.92</v>
      </c>
      <c r="L130" s="92">
        <v>0.13</v>
      </c>
      <c r="M130" s="208">
        <v>4.4698000000000002E-2</v>
      </c>
      <c r="N130" s="208">
        <v>5.0507999999999997E-2</v>
      </c>
      <c r="O130" s="92" t="s">
        <v>393</v>
      </c>
      <c r="P130" s="209">
        <f>(K130*AU)/(C130*pc)/Photometry!$AB$19</f>
        <v>0.77815076635367486</v>
      </c>
      <c r="Q130" s="503" t="s">
        <v>86</v>
      </c>
      <c r="R130" s="92">
        <v>999</v>
      </c>
      <c r="S130" s="95"/>
    </row>
    <row r="131" spans="1:19">
      <c r="A131" s="479">
        <v>129</v>
      </c>
      <c r="B131" s="92">
        <v>7.33</v>
      </c>
      <c r="C131" s="205">
        <v>46.468400000000003</v>
      </c>
      <c r="D131" s="206">
        <v>79.4208</v>
      </c>
      <c r="E131" s="206">
        <v>7.3532999999999999</v>
      </c>
      <c r="F131" s="207" t="s">
        <v>394</v>
      </c>
      <c r="G131" s="206">
        <v>0.79</v>
      </c>
      <c r="H131" s="206">
        <v>12.804</v>
      </c>
      <c r="I131" s="92">
        <v>0.4</v>
      </c>
      <c r="J131" s="92">
        <v>1049</v>
      </c>
      <c r="K131" s="92">
        <v>2.0699999999999998</v>
      </c>
      <c r="L131" s="92">
        <v>0.27</v>
      </c>
      <c r="M131" s="208">
        <v>4.4546000000000002E-2</v>
      </c>
      <c r="N131" s="208">
        <v>5.6573999999999999E-2</v>
      </c>
      <c r="O131" s="92" t="s">
        <v>279</v>
      </c>
      <c r="P131" s="209">
        <f>(K131*AU)/(C131*pc)/Photometry!$AB$19</f>
        <v>0.77551803798478125</v>
      </c>
      <c r="Q131" s="503" t="s">
        <v>85</v>
      </c>
      <c r="R131" s="92">
        <v>999</v>
      </c>
      <c r="S131" s="95"/>
    </row>
    <row r="132" spans="1:19">
      <c r="A132" s="479">
        <v>130</v>
      </c>
      <c r="B132" s="92">
        <v>7.11</v>
      </c>
      <c r="C132" s="205">
        <v>33.886800000000001</v>
      </c>
      <c r="D132" s="206">
        <v>54.929600000000001</v>
      </c>
      <c r="E132" s="206">
        <v>-52.915799999999997</v>
      </c>
      <c r="F132" s="207" t="s">
        <v>395</v>
      </c>
      <c r="G132" s="206">
        <v>2.5</v>
      </c>
      <c r="H132" s="206">
        <v>12.986000000000001</v>
      </c>
      <c r="I132" s="92">
        <v>0.4</v>
      </c>
      <c r="J132" s="92">
        <v>626</v>
      </c>
      <c r="K132" s="92">
        <v>1.5</v>
      </c>
      <c r="L132" s="92">
        <v>0.02</v>
      </c>
      <c r="M132" s="208">
        <v>4.4264999999999999E-2</v>
      </c>
      <c r="N132" s="208">
        <v>4.5150000000000003E-2</v>
      </c>
      <c r="O132" s="92" t="s">
        <v>271</v>
      </c>
      <c r="P132" s="209">
        <f>(K132*AU)/(C132*pc)/Photometry!$AB$19</f>
        <v>0.77061946903809175</v>
      </c>
      <c r="Q132" s="503" t="s">
        <v>84</v>
      </c>
      <c r="R132" s="92">
        <v>999</v>
      </c>
      <c r="S132" s="95"/>
    </row>
    <row r="133" spans="1:19">
      <c r="A133" s="479">
        <v>131</v>
      </c>
      <c r="B133" s="92">
        <v>8.7899999999999991</v>
      </c>
      <c r="C133" s="205">
        <v>65.530799999999999</v>
      </c>
      <c r="D133" s="206">
        <v>221.5128</v>
      </c>
      <c r="E133" s="206">
        <v>-68.762699999999995</v>
      </c>
      <c r="F133" s="207" t="s">
        <v>396</v>
      </c>
      <c r="G133" s="206">
        <v>1.6</v>
      </c>
      <c r="H133" s="206">
        <v>12.916</v>
      </c>
      <c r="I133" s="92">
        <v>0.4</v>
      </c>
      <c r="J133" s="92">
        <v>1840</v>
      </c>
      <c r="K133" s="92">
        <v>2.9</v>
      </c>
      <c r="L133" s="92">
        <v>0.7</v>
      </c>
      <c r="M133" s="208">
        <v>4.4254000000000002E-2</v>
      </c>
      <c r="N133" s="208">
        <v>7.5231999999999993E-2</v>
      </c>
      <c r="O133" s="92" t="s">
        <v>333</v>
      </c>
      <c r="P133" s="209">
        <f>(K133*AU)/(C133*pc)/Photometry!$AB$19</f>
        <v>0.77042755150107556</v>
      </c>
      <c r="Q133" s="503" t="s">
        <v>86</v>
      </c>
      <c r="R133" s="92">
        <v>999</v>
      </c>
      <c r="S133" s="95"/>
    </row>
    <row r="134" spans="1:19">
      <c r="A134" s="479">
        <v>132</v>
      </c>
      <c r="B134" s="92">
        <v>6.8540000000000001</v>
      </c>
      <c r="C134" s="205">
        <v>26.4971</v>
      </c>
      <c r="D134" s="206">
        <v>228.81270000000001</v>
      </c>
      <c r="E134" s="206">
        <v>-70.519599999999997</v>
      </c>
      <c r="F134" s="207" t="s">
        <v>397</v>
      </c>
      <c r="G134" s="206">
        <v>0.121</v>
      </c>
      <c r="H134" s="206">
        <v>10.930999999999999</v>
      </c>
      <c r="I134" s="92">
        <v>0.4</v>
      </c>
      <c r="J134" s="92">
        <v>459.3</v>
      </c>
      <c r="K134" s="92">
        <v>1.1599999999999999</v>
      </c>
      <c r="L134" s="92">
        <v>0.46</v>
      </c>
      <c r="M134" s="208">
        <v>4.3777999999999997E-2</v>
      </c>
      <c r="N134" s="208">
        <v>6.3916000000000001E-2</v>
      </c>
      <c r="O134" s="92" t="s">
        <v>398</v>
      </c>
      <c r="P134" s="209">
        <f>(K134*AU)/(C134*pc)/Photometry!$AB$19</f>
        <v>0.76214731109301304</v>
      </c>
      <c r="Q134" s="503" t="s">
        <v>86</v>
      </c>
      <c r="R134" s="92">
        <v>999</v>
      </c>
      <c r="S134" s="95"/>
    </row>
    <row r="135" spans="1:19">
      <c r="A135" s="479">
        <v>133</v>
      </c>
      <c r="B135" s="92">
        <v>7.7789999999999999</v>
      </c>
      <c r="C135" s="205">
        <v>54.854599999999998</v>
      </c>
      <c r="D135" s="206">
        <v>345.7842</v>
      </c>
      <c r="E135" s="206">
        <v>-0.42963000000000001</v>
      </c>
      <c r="F135" s="207" t="s">
        <v>399</v>
      </c>
      <c r="G135" s="206">
        <v>13</v>
      </c>
      <c r="H135" s="206">
        <v>12.532999999999999</v>
      </c>
      <c r="I135" s="92">
        <v>0.4</v>
      </c>
      <c r="J135" s="92">
        <v>1319</v>
      </c>
      <c r="K135" s="92">
        <v>2.38</v>
      </c>
      <c r="L135" s="92">
        <v>0.4</v>
      </c>
      <c r="M135" s="208">
        <v>4.3387000000000002E-2</v>
      </c>
      <c r="N135" s="208">
        <v>6.0741999999999997E-2</v>
      </c>
      <c r="O135" s="92" t="s">
        <v>313</v>
      </c>
      <c r="P135" s="209">
        <f>(K135*AU)/(C135*pc)/Photometry!$AB$19</f>
        <v>0.75534121379904962</v>
      </c>
      <c r="Q135" s="503" t="s">
        <v>84</v>
      </c>
      <c r="R135" s="92">
        <v>999</v>
      </c>
      <c r="S135" s="95"/>
    </row>
    <row r="136" spans="1:19">
      <c r="A136" s="479">
        <v>134</v>
      </c>
      <c r="B136" s="92">
        <v>6.53</v>
      </c>
      <c r="C136" s="205">
        <v>27.4725</v>
      </c>
      <c r="D136" s="206">
        <v>143.7114</v>
      </c>
      <c r="E136" s="206">
        <v>-12.1295</v>
      </c>
      <c r="F136" s="207" t="s">
        <v>400</v>
      </c>
      <c r="G136" s="206">
        <v>1.75</v>
      </c>
      <c r="H136" s="206">
        <v>12.927</v>
      </c>
      <c r="I136" s="92">
        <v>0.4</v>
      </c>
      <c r="J136" s="92">
        <v>441.2</v>
      </c>
      <c r="K136" s="92">
        <v>1.19</v>
      </c>
      <c r="L136" s="92">
        <v>0.22</v>
      </c>
      <c r="M136" s="208">
        <v>4.3316E-2</v>
      </c>
      <c r="N136" s="208">
        <v>5.2845999999999997E-2</v>
      </c>
      <c r="O136" s="92" t="s">
        <v>401</v>
      </c>
      <c r="P136" s="209">
        <f>(K136*AU)/(C136*pc)/Photometry!$AB$19</f>
        <v>0.75409846476406117</v>
      </c>
      <c r="Q136" s="503" t="s">
        <v>84</v>
      </c>
      <c r="R136" s="92">
        <v>999</v>
      </c>
      <c r="S136" s="95"/>
    </row>
    <row r="137" spans="1:19">
      <c r="A137" s="479">
        <v>135</v>
      </c>
      <c r="B137" s="92">
        <v>3.53</v>
      </c>
      <c r="C137" s="205">
        <v>44.963999999999999</v>
      </c>
      <c r="D137" s="206">
        <v>67.154200000000003</v>
      </c>
      <c r="E137" s="206">
        <v>19.180399999999999</v>
      </c>
      <c r="F137" s="207" t="s">
        <v>402</v>
      </c>
      <c r="G137" s="206">
        <v>7.6</v>
      </c>
      <c r="H137" s="206">
        <v>12.962999999999999</v>
      </c>
      <c r="I137" s="92">
        <v>0.4</v>
      </c>
      <c r="J137" s="92">
        <v>594.9</v>
      </c>
      <c r="K137" s="92">
        <v>1.93</v>
      </c>
      <c r="L137" s="92">
        <v>0.15</v>
      </c>
      <c r="M137" s="208">
        <v>4.2923000000000003E-2</v>
      </c>
      <c r="N137" s="208">
        <v>4.9362000000000003E-2</v>
      </c>
      <c r="O137" s="92" t="s">
        <v>403</v>
      </c>
      <c r="P137" s="209">
        <f>(K137*AU)/(C137*pc)/Photometry!$AB$19</f>
        <v>0.74725984786587818</v>
      </c>
      <c r="Q137" s="503" t="s">
        <v>87</v>
      </c>
      <c r="R137" s="92">
        <v>999</v>
      </c>
      <c r="S137" s="95"/>
    </row>
    <row r="138" spans="1:19">
      <c r="A138" s="479">
        <v>136</v>
      </c>
      <c r="B138" s="92">
        <v>8.76</v>
      </c>
      <c r="C138" s="205">
        <v>62.617400000000004</v>
      </c>
      <c r="D138" s="206">
        <v>187.61199999999999</v>
      </c>
      <c r="E138" s="206">
        <v>22.879799999999999</v>
      </c>
      <c r="F138" s="207" t="s">
        <v>404</v>
      </c>
      <c r="G138" s="206">
        <v>1.018</v>
      </c>
      <c r="H138" s="206">
        <v>12.843</v>
      </c>
      <c r="I138" s="92">
        <v>0.4</v>
      </c>
      <c r="J138" s="92">
        <v>1605.8</v>
      </c>
      <c r="K138" s="92">
        <v>2.68</v>
      </c>
      <c r="L138" s="92">
        <v>0.25</v>
      </c>
      <c r="M138" s="208">
        <v>4.2799999999999998E-2</v>
      </c>
      <c r="N138" s="208">
        <v>5.3499999999999999E-2</v>
      </c>
      <c r="O138" s="92" t="s">
        <v>393</v>
      </c>
      <c r="P138" s="209">
        <f>(K138*AU)/(C138*pc)/Photometry!$AB$19</f>
        <v>0.74510768111006442</v>
      </c>
      <c r="Q138" s="503" t="s">
        <v>86</v>
      </c>
      <c r="R138" s="92">
        <v>999</v>
      </c>
      <c r="S138" s="95"/>
    </row>
    <row r="139" spans="1:19">
      <c r="A139" s="479">
        <v>137</v>
      </c>
      <c r="B139" s="92">
        <v>7.41</v>
      </c>
      <c r="C139" s="205">
        <v>68.775800000000004</v>
      </c>
      <c r="D139" s="206">
        <v>149.24100000000001</v>
      </c>
      <c r="E139" s="206">
        <v>-15.895099999999999</v>
      </c>
      <c r="F139" s="207" t="s">
        <v>405</v>
      </c>
      <c r="G139" s="206">
        <v>7</v>
      </c>
      <c r="H139" s="206">
        <v>13.01</v>
      </c>
      <c r="I139" s="92">
        <v>0.4</v>
      </c>
      <c r="J139" s="92">
        <v>1475</v>
      </c>
      <c r="K139" s="92">
        <v>2.86</v>
      </c>
      <c r="L139" s="92">
        <v>0.7</v>
      </c>
      <c r="M139" s="208">
        <v>4.1584000000000003E-2</v>
      </c>
      <c r="N139" s="208">
        <v>7.0693000000000006E-2</v>
      </c>
      <c r="O139" s="92" t="s">
        <v>242</v>
      </c>
      <c r="P139" s="209">
        <f>(K139*AU)/(C139*pc)/Photometry!$AB$19</f>
        <v>0.72395181226462435</v>
      </c>
      <c r="Q139" s="503" t="s">
        <v>84</v>
      </c>
      <c r="R139" s="92">
        <v>999</v>
      </c>
      <c r="S139" s="95"/>
    </row>
    <row r="140" spans="1:19">
      <c r="A140" s="479">
        <v>138</v>
      </c>
      <c r="B140" s="92">
        <v>3.31</v>
      </c>
      <c r="C140" s="205">
        <v>31.027000000000001</v>
      </c>
      <c r="D140" s="206">
        <v>231.23240000000001</v>
      </c>
      <c r="E140" s="206">
        <v>58.966099999999997</v>
      </c>
      <c r="F140" s="207" t="s">
        <v>406</v>
      </c>
      <c r="G140" s="206">
        <v>8.82</v>
      </c>
      <c r="H140" s="206">
        <v>12.866</v>
      </c>
      <c r="I140" s="92">
        <v>0.4</v>
      </c>
      <c r="J140" s="92">
        <v>510.7</v>
      </c>
      <c r="K140" s="92">
        <v>1.28</v>
      </c>
      <c r="L140" s="92">
        <v>0.71</v>
      </c>
      <c r="M140" s="208">
        <v>4.1253999999999999E-2</v>
      </c>
      <c r="N140" s="208">
        <v>7.0544999999999997E-2</v>
      </c>
      <c r="O140" s="92" t="s">
        <v>346</v>
      </c>
      <c r="P140" s="209">
        <f>(K140*AU)/(C140*pc)/Photometry!$AB$19</f>
        <v>0.7182067148817054</v>
      </c>
      <c r="Q140" s="503" t="s">
        <v>87</v>
      </c>
      <c r="R140" s="92">
        <v>999</v>
      </c>
      <c r="S140" s="95"/>
    </row>
    <row r="141" spans="1:19">
      <c r="A141" s="479">
        <v>139</v>
      </c>
      <c r="B141" s="92">
        <v>3.3090000000000002</v>
      </c>
      <c r="C141" s="205">
        <v>46.210700000000003</v>
      </c>
      <c r="D141" s="206">
        <v>269.75659999999999</v>
      </c>
      <c r="E141" s="206">
        <v>-9.7736000000000001</v>
      </c>
      <c r="F141" s="207" t="s">
        <v>268</v>
      </c>
      <c r="G141" s="206">
        <v>24</v>
      </c>
      <c r="H141" s="206">
        <v>11.657999999999999</v>
      </c>
      <c r="I141" s="92">
        <v>0.4</v>
      </c>
      <c r="J141" s="92">
        <v>530.29999999999995</v>
      </c>
      <c r="K141" s="92">
        <v>1.9</v>
      </c>
      <c r="L141" s="92">
        <v>0.13</v>
      </c>
      <c r="M141" s="208">
        <v>4.1116E-2</v>
      </c>
      <c r="N141" s="208">
        <v>4.6461000000000002E-2</v>
      </c>
      <c r="O141" s="92" t="s">
        <v>269</v>
      </c>
      <c r="P141" s="209">
        <f>(K141*AU)/(C141*pc)/Photometry!$AB$19</f>
        <v>0.71579775339852769</v>
      </c>
      <c r="Q141" s="503" t="s">
        <v>86</v>
      </c>
      <c r="R141" s="92">
        <v>999</v>
      </c>
      <c r="S141" s="95"/>
    </row>
    <row r="142" spans="1:19">
      <c r="A142" s="479">
        <v>140</v>
      </c>
      <c r="B142" s="92">
        <v>8.8699999999999992</v>
      </c>
      <c r="C142" s="205">
        <v>54.200499999999998</v>
      </c>
      <c r="D142" s="206">
        <v>129.07409999999999</v>
      </c>
      <c r="E142" s="206">
        <v>-34.46</v>
      </c>
      <c r="F142" s="207" t="s">
        <v>407</v>
      </c>
      <c r="G142" s="206">
        <v>3.06</v>
      </c>
      <c r="H142" s="206">
        <v>13.045999999999999</v>
      </c>
      <c r="I142" s="92">
        <v>0.4</v>
      </c>
      <c r="J142" s="92">
        <v>1260</v>
      </c>
      <c r="K142" s="92">
        <v>2.2000000000000002</v>
      </c>
      <c r="L142" s="92">
        <v>0.26</v>
      </c>
      <c r="M142" s="208">
        <v>4.0590000000000001E-2</v>
      </c>
      <c r="N142" s="208">
        <v>5.1143000000000001E-2</v>
      </c>
      <c r="O142" s="92" t="s">
        <v>253</v>
      </c>
      <c r="P142" s="209">
        <f>(K142*AU)/(C142*pc)/Photometry!$AB$19</f>
        <v>0.70664072854776894</v>
      </c>
      <c r="Q142" s="503" t="s">
        <v>87</v>
      </c>
      <c r="R142" s="92">
        <v>999</v>
      </c>
      <c r="S142" s="95"/>
    </row>
    <row r="143" spans="1:19">
      <c r="A143" s="479">
        <v>141</v>
      </c>
      <c r="B143" s="92">
        <v>5.7</v>
      </c>
      <c r="C143" s="205">
        <v>25.7136</v>
      </c>
      <c r="D143" s="206">
        <v>1.5799000000000001</v>
      </c>
      <c r="E143" s="206">
        <v>-49.075200000000002</v>
      </c>
      <c r="F143" s="207" t="s">
        <v>241</v>
      </c>
      <c r="G143" s="206">
        <v>1.25</v>
      </c>
      <c r="H143" s="206">
        <v>12.879</v>
      </c>
      <c r="I143" s="92">
        <v>0.4</v>
      </c>
      <c r="J143" s="92">
        <v>349.7</v>
      </c>
      <c r="K143" s="92">
        <v>1.02</v>
      </c>
      <c r="L143" s="92">
        <v>0.17</v>
      </c>
      <c r="M143" s="208">
        <v>3.9668000000000002E-2</v>
      </c>
      <c r="N143" s="208">
        <v>4.6411000000000001E-2</v>
      </c>
      <c r="O143" s="92" t="s">
        <v>242</v>
      </c>
      <c r="P143" s="209">
        <f>(K143*AU)/(C143*pc)/Photometry!$AB$19</f>
        <v>0.6905840846832807</v>
      </c>
      <c r="Q143" s="503" t="s">
        <v>84</v>
      </c>
      <c r="R143" s="92">
        <v>999</v>
      </c>
      <c r="S143" s="95"/>
    </row>
    <row r="144" spans="1:19">
      <c r="A144" s="479">
        <v>142</v>
      </c>
      <c r="B144" s="92">
        <v>5.88</v>
      </c>
      <c r="C144" s="205">
        <v>55.803600000000003</v>
      </c>
      <c r="D144" s="206">
        <v>97.696299999999994</v>
      </c>
      <c r="E144" s="206">
        <v>58.162599999999998</v>
      </c>
      <c r="F144" s="207" t="s">
        <v>408</v>
      </c>
      <c r="G144" s="206">
        <v>2.4</v>
      </c>
      <c r="H144" s="206">
        <v>12.975</v>
      </c>
      <c r="I144" s="92">
        <v>0.4</v>
      </c>
      <c r="J144" s="92">
        <v>899</v>
      </c>
      <c r="K144" s="92">
        <v>2.2000000000000002</v>
      </c>
      <c r="L144" s="92">
        <v>0.13</v>
      </c>
      <c r="M144" s="208">
        <v>3.9424000000000001E-2</v>
      </c>
      <c r="N144" s="208">
        <v>4.4548999999999998E-2</v>
      </c>
      <c r="O144" s="92" t="s">
        <v>409</v>
      </c>
      <c r="P144" s="209">
        <f>(K144*AU)/(C144*pc)/Photometry!$AB$19</f>
        <v>0.68634068066671949</v>
      </c>
      <c r="Q144" s="503" t="s">
        <v>87</v>
      </c>
      <c r="R144" s="92">
        <v>999</v>
      </c>
      <c r="S144" s="95"/>
    </row>
    <row r="145" spans="1:19">
      <c r="A145" s="479">
        <v>143</v>
      </c>
      <c r="B145" s="92">
        <v>7.68</v>
      </c>
      <c r="C145" s="205">
        <v>54.674700000000001</v>
      </c>
      <c r="D145" s="206">
        <v>66.211299999999994</v>
      </c>
      <c r="E145" s="206">
        <v>-50.622199999999999</v>
      </c>
      <c r="F145" s="207" t="s">
        <v>410</v>
      </c>
      <c r="G145" s="206">
        <v>1.1599999999999999</v>
      </c>
      <c r="H145" s="206">
        <v>12.865</v>
      </c>
      <c r="I145" s="92">
        <v>0.4</v>
      </c>
      <c r="J145" s="92">
        <v>1116</v>
      </c>
      <c r="K145" s="92">
        <v>2.15</v>
      </c>
      <c r="L145" s="92">
        <v>0.81</v>
      </c>
      <c r="M145" s="208">
        <v>3.9322999999999997E-2</v>
      </c>
      <c r="N145" s="208">
        <v>7.1176000000000003E-2</v>
      </c>
      <c r="O145" s="92" t="s">
        <v>291</v>
      </c>
      <c r="P145" s="209">
        <f>(K145*AU)/(C145*pc)/Photometry!$AB$19</f>
        <v>0.68459122556148788</v>
      </c>
      <c r="Q145" s="503" t="s">
        <v>86</v>
      </c>
      <c r="R145" s="92">
        <v>999</v>
      </c>
      <c r="S145" s="95"/>
    </row>
    <row r="146" spans="1:19">
      <c r="A146" s="479">
        <v>144</v>
      </c>
      <c r="B146" s="92">
        <v>7.88</v>
      </c>
      <c r="C146" s="205">
        <v>48.875900000000001</v>
      </c>
      <c r="D146" s="206">
        <v>97.1905</v>
      </c>
      <c r="E146" s="206">
        <v>38.963000000000001</v>
      </c>
      <c r="F146" s="207" t="s">
        <v>411</v>
      </c>
      <c r="G146" s="206">
        <v>1.79</v>
      </c>
      <c r="H146" s="206">
        <v>12.93</v>
      </c>
      <c r="I146" s="92">
        <v>0.4</v>
      </c>
      <c r="J146" s="92">
        <v>890.8</v>
      </c>
      <c r="K146" s="92">
        <v>1.92</v>
      </c>
      <c r="L146" s="92">
        <v>0.78</v>
      </c>
      <c r="M146" s="208">
        <v>3.9282999999999998E-2</v>
      </c>
      <c r="N146" s="208">
        <v>6.9924E-2</v>
      </c>
      <c r="O146" s="92" t="s">
        <v>273</v>
      </c>
      <c r="P146" s="209">
        <f>(K146*AU)/(C146*pc)/Photometry!$AB$19</f>
        <v>0.68388918902673945</v>
      </c>
      <c r="Q146" s="503" t="s">
        <v>86</v>
      </c>
      <c r="R146" s="92">
        <v>999</v>
      </c>
      <c r="S146" s="95"/>
    </row>
    <row r="147" spans="1:19">
      <c r="A147" s="479">
        <v>145</v>
      </c>
      <c r="B147" s="92">
        <v>8.9600000000000009</v>
      </c>
      <c r="C147" s="205">
        <v>25.920200000000001</v>
      </c>
      <c r="D147" s="206">
        <v>176.17070000000001</v>
      </c>
      <c r="E147" s="206">
        <v>30.959299999999999</v>
      </c>
      <c r="F147" s="207" t="s">
        <v>412</v>
      </c>
      <c r="G147" s="206">
        <v>0.52700000000000002</v>
      </c>
      <c r="H147" s="206">
        <v>12.645</v>
      </c>
      <c r="I147" s="92">
        <v>0.4</v>
      </c>
      <c r="J147" s="92">
        <v>431.7</v>
      </c>
      <c r="K147" s="92">
        <v>1.01</v>
      </c>
      <c r="L147" s="92">
        <v>0.27</v>
      </c>
      <c r="M147" s="208">
        <v>3.8966000000000001E-2</v>
      </c>
      <c r="N147" s="208">
        <v>4.9487000000000003E-2</v>
      </c>
      <c r="O147" s="92" t="s">
        <v>413</v>
      </c>
      <c r="P147" s="209">
        <f>(K147*AU)/(C147*pc)/Photometry!$AB$19</f>
        <v>0.67836323540800891</v>
      </c>
      <c r="Q147" s="503" t="s">
        <v>88</v>
      </c>
      <c r="R147" s="92">
        <v>999</v>
      </c>
      <c r="S147" s="95"/>
    </row>
    <row r="148" spans="1:19">
      <c r="A148" s="479">
        <v>146</v>
      </c>
      <c r="B148" s="92">
        <v>8.24</v>
      </c>
      <c r="C148" s="205">
        <v>81.037300000000002</v>
      </c>
      <c r="D148" s="206">
        <v>129.8158</v>
      </c>
      <c r="E148" s="206">
        <v>12.9604</v>
      </c>
      <c r="F148" s="207" t="s">
        <v>414</v>
      </c>
      <c r="G148" s="206">
        <v>1.1499999999999999</v>
      </c>
      <c r="H148" s="206">
        <v>12.864000000000001</v>
      </c>
      <c r="I148" s="92">
        <v>0.4</v>
      </c>
      <c r="J148" s="92">
        <v>1800</v>
      </c>
      <c r="K148" s="92">
        <v>3.15</v>
      </c>
      <c r="L148" s="92">
        <v>0.05</v>
      </c>
      <c r="M148" s="208">
        <v>3.8871000000000003E-2</v>
      </c>
      <c r="N148" s="208">
        <v>4.0814999999999997E-2</v>
      </c>
      <c r="O148" s="92" t="s">
        <v>273</v>
      </c>
      <c r="P148" s="209">
        <f>(K148*AU)/(C148*pc)/Photometry!$AB$19</f>
        <v>0.67671354338236855</v>
      </c>
      <c r="Q148" s="503" t="s">
        <v>86</v>
      </c>
      <c r="R148" s="92">
        <v>999</v>
      </c>
      <c r="S148" s="95"/>
    </row>
    <row r="149" spans="1:19">
      <c r="A149" s="479">
        <v>147</v>
      </c>
      <c r="B149" s="92">
        <v>7.38</v>
      </c>
      <c r="C149" s="205">
        <v>35.524000000000001</v>
      </c>
      <c r="D149" s="206">
        <v>50.014899999999997</v>
      </c>
      <c r="E149" s="206">
        <v>-28.854099999999999</v>
      </c>
      <c r="F149" s="207" t="s">
        <v>415</v>
      </c>
      <c r="G149" s="206">
        <v>1.9</v>
      </c>
      <c r="H149" s="206">
        <v>12.938000000000001</v>
      </c>
      <c r="I149" s="92">
        <v>0.4</v>
      </c>
      <c r="J149" s="92">
        <v>591.9</v>
      </c>
      <c r="K149" s="92">
        <v>1.38</v>
      </c>
      <c r="L149" s="92">
        <v>0.97</v>
      </c>
      <c r="M149" s="208">
        <v>3.8847E-2</v>
      </c>
      <c r="N149" s="208">
        <v>7.6529E-2</v>
      </c>
      <c r="O149" s="92" t="s">
        <v>416</v>
      </c>
      <c r="P149" s="209">
        <f>(K149*AU)/(C149*pc)/Photometry!$AB$19</f>
        <v>0.67629550719310894</v>
      </c>
      <c r="Q149" s="503" t="s">
        <v>85</v>
      </c>
      <c r="R149" s="92">
        <v>999</v>
      </c>
      <c r="S149" s="95"/>
    </row>
    <row r="150" spans="1:19">
      <c r="A150" s="479">
        <v>148</v>
      </c>
      <c r="B150" s="92">
        <v>8.0299999999999994</v>
      </c>
      <c r="C150" s="205">
        <v>35.298299999999998</v>
      </c>
      <c r="D150" s="206">
        <v>17.6968</v>
      </c>
      <c r="E150" s="206">
        <v>-66.188199999999995</v>
      </c>
      <c r="F150" s="207" t="s">
        <v>417</v>
      </c>
      <c r="G150" s="206">
        <v>0.28999999999999998</v>
      </c>
      <c r="H150" s="206">
        <v>12.119</v>
      </c>
      <c r="I150" s="92">
        <v>0.4</v>
      </c>
      <c r="J150" s="92">
        <v>615</v>
      </c>
      <c r="K150" s="92">
        <v>1.36</v>
      </c>
      <c r="L150" s="92">
        <v>0.19</v>
      </c>
      <c r="M150" s="208">
        <v>3.8529000000000001E-2</v>
      </c>
      <c r="N150" s="208">
        <v>4.5849000000000001E-2</v>
      </c>
      <c r="O150" s="92" t="s">
        <v>265</v>
      </c>
      <c r="P150" s="209">
        <f>(K150*AU)/(C150*pc)/Photometry!$AB$19</f>
        <v>0.67075573686407963</v>
      </c>
      <c r="Q150" s="503" t="s">
        <v>87</v>
      </c>
      <c r="R150" s="92">
        <v>999</v>
      </c>
      <c r="S150" s="95"/>
    </row>
    <row r="151" spans="1:19">
      <c r="A151" s="479">
        <v>149</v>
      </c>
      <c r="B151" s="92">
        <v>7.96</v>
      </c>
      <c r="C151" s="205">
        <v>35.5745</v>
      </c>
      <c r="D151" s="206">
        <v>118.4222</v>
      </c>
      <c r="E151" s="206">
        <v>-63.647300000000001</v>
      </c>
      <c r="F151" s="207" t="s">
        <v>418</v>
      </c>
      <c r="G151" s="206">
        <v>1.21</v>
      </c>
      <c r="H151" s="206">
        <v>12.872999999999999</v>
      </c>
      <c r="I151" s="92">
        <v>0.4</v>
      </c>
      <c r="J151" s="92">
        <v>613.1</v>
      </c>
      <c r="K151" s="92">
        <v>1.37</v>
      </c>
      <c r="L151" s="92">
        <v>0.41</v>
      </c>
      <c r="M151" s="208">
        <v>3.8510999999999997E-2</v>
      </c>
      <c r="N151" s="208">
        <v>5.4300000000000001E-2</v>
      </c>
      <c r="O151" s="92" t="s">
        <v>419</v>
      </c>
      <c r="P151" s="209">
        <f>(K151*AU)/(C151*pc)/Photometry!$AB$19</f>
        <v>0.67044173247800187</v>
      </c>
      <c r="Q151" s="503" t="s">
        <v>86</v>
      </c>
      <c r="R151" s="92">
        <v>999</v>
      </c>
      <c r="S151" s="95"/>
    </row>
    <row r="152" spans="1:19">
      <c r="A152" s="479">
        <v>150</v>
      </c>
      <c r="B152" s="92">
        <v>9.16</v>
      </c>
      <c r="C152" s="205">
        <v>83.333299999999994</v>
      </c>
      <c r="D152" s="206">
        <v>253.37389999999999</v>
      </c>
      <c r="E152" s="206">
        <v>-46.332999999999998</v>
      </c>
      <c r="F152" s="207" t="s">
        <v>420</v>
      </c>
      <c r="G152" s="206">
        <v>3</v>
      </c>
      <c r="H152" s="206">
        <v>13.04</v>
      </c>
      <c r="I152" s="92">
        <v>0.4</v>
      </c>
      <c r="J152" s="92">
        <v>2097</v>
      </c>
      <c r="K152" s="92">
        <v>3.2</v>
      </c>
      <c r="L152" s="92">
        <v>0.6</v>
      </c>
      <c r="M152" s="208">
        <v>3.8399999999999997E-2</v>
      </c>
      <c r="N152" s="208">
        <v>6.1440000000000002E-2</v>
      </c>
      <c r="O152" s="92" t="s">
        <v>333</v>
      </c>
      <c r="P152" s="209">
        <f>(K152*AU)/(C152*pc)/Photometry!$AB$19</f>
        <v>0.66851425968474421</v>
      </c>
      <c r="Q152" s="503" t="s">
        <v>86</v>
      </c>
      <c r="R152" s="92">
        <v>999</v>
      </c>
      <c r="S152" s="95"/>
    </row>
    <row r="153" spans="1:19">
      <c r="A153" s="479">
        <v>151</v>
      </c>
      <c r="B153" s="92">
        <v>7.24</v>
      </c>
      <c r="C153" s="205">
        <v>58.685400000000001</v>
      </c>
      <c r="D153" s="206">
        <v>264.74799999999999</v>
      </c>
      <c r="E153" s="206">
        <v>-43.145499999999998</v>
      </c>
      <c r="F153" s="207" t="s">
        <v>421</v>
      </c>
      <c r="G153" s="206">
        <v>2.1</v>
      </c>
      <c r="H153" s="206">
        <v>12.952</v>
      </c>
      <c r="I153" s="92">
        <v>0.4</v>
      </c>
      <c r="J153" s="92">
        <v>1178.4000000000001</v>
      </c>
      <c r="K153" s="92">
        <v>2.25</v>
      </c>
      <c r="L153" s="92">
        <v>0.01</v>
      </c>
      <c r="M153" s="208">
        <v>3.8339999999999999E-2</v>
      </c>
      <c r="N153" s="208">
        <v>3.8723E-2</v>
      </c>
      <c r="O153" s="92" t="s">
        <v>291</v>
      </c>
      <c r="P153" s="209">
        <f>(K153*AU)/(C153*pc)/Photometry!$AB$19</f>
        <v>0.66746996246255474</v>
      </c>
      <c r="Q153" s="503" t="s">
        <v>86</v>
      </c>
      <c r="R153" s="92">
        <v>999</v>
      </c>
      <c r="S153" s="95"/>
    </row>
    <row r="154" spans="1:19">
      <c r="A154" s="479">
        <v>152</v>
      </c>
      <c r="B154" s="92">
        <v>9.6300000000000008</v>
      </c>
      <c r="C154" s="205">
        <v>35.701500000000003</v>
      </c>
      <c r="D154" s="206">
        <v>7.1429</v>
      </c>
      <c r="E154" s="206">
        <v>-16.226299999999998</v>
      </c>
      <c r="F154" s="207" t="s">
        <v>422</v>
      </c>
      <c r="G154" s="206">
        <v>5.0999999999999996</v>
      </c>
      <c r="H154" s="206">
        <v>13.097</v>
      </c>
      <c r="I154" s="92">
        <v>0.4</v>
      </c>
      <c r="J154" s="92">
        <v>655.6</v>
      </c>
      <c r="K154" s="92">
        <v>1.34</v>
      </c>
      <c r="L154" s="92">
        <v>0.54</v>
      </c>
      <c r="M154" s="208">
        <v>3.7532999999999997E-2</v>
      </c>
      <c r="N154" s="208">
        <v>5.7800999999999998E-2</v>
      </c>
      <c r="O154" s="92" t="s">
        <v>423</v>
      </c>
      <c r="P154" s="209">
        <f>(K154*AU)/(C154*pc)/Photometry!$AB$19</f>
        <v>0.65342780711092463</v>
      </c>
      <c r="Q154" s="503" t="s">
        <v>88</v>
      </c>
      <c r="R154" s="92">
        <v>999</v>
      </c>
      <c r="S154" s="95"/>
    </row>
    <row r="155" spans="1:19">
      <c r="A155" s="479">
        <v>153</v>
      </c>
      <c r="B155" s="92">
        <v>7.28</v>
      </c>
      <c r="C155" s="205">
        <v>57.870399999999997</v>
      </c>
      <c r="D155" s="206">
        <v>39.258000000000003</v>
      </c>
      <c r="E155" s="206">
        <v>42.062600000000003</v>
      </c>
      <c r="F155" s="207" t="s">
        <v>424</v>
      </c>
      <c r="G155" s="206">
        <v>4.4000000000000004</v>
      </c>
      <c r="H155" s="206">
        <v>13.121</v>
      </c>
      <c r="I155" s="92">
        <v>0.4</v>
      </c>
      <c r="J155" s="92">
        <v>990</v>
      </c>
      <c r="K155" s="92">
        <v>2.1</v>
      </c>
      <c r="L155" s="92">
        <v>0.59</v>
      </c>
      <c r="M155" s="208">
        <v>3.6288000000000001E-2</v>
      </c>
      <c r="N155" s="208">
        <v>5.7697999999999999E-2</v>
      </c>
      <c r="O155" s="92" t="s">
        <v>279</v>
      </c>
      <c r="P155" s="209">
        <f>(K155*AU)/(C155*pc)/Photometry!$AB$19</f>
        <v>0.63174539925004869</v>
      </c>
      <c r="Q155" s="503" t="s">
        <v>85</v>
      </c>
      <c r="R155" s="92">
        <v>999</v>
      </c>
      <c r="S155" s="95"/>
    </row>
    <row r="156" spans="1:19">
      <c r="A156" s="479">
        <v>154</v>
      </c>
      <c r="B156" s="92">
        <v>7.78</v>
      </c>
      <c r="C156" s="205">
        <v>57.273800000000001</v>
      </c>
      <c r="D156" s="206">
        <v>301.83199999999999</v>
      </c>
      <c r="E156" s="206">
        <v>-35.538600000000002</v>
      </c>
      <c r="F156" s="207" t="s">
        <v>425</v>
      </c>
      <c r="G156" s="206">
        <v>1.9</v>
      </c>
      <c r="H156" s="206">
        <v>12.938000000000001</v>
      </c>
      <c r="I156" s="92">
        <v>0.4</v>
      </c>
      <c r="J156" s="92">
        <v>1038.0999999999999</v>
      </c>
      <c r="K156" s="92">
        <v>2.0699999999999998</v>
      </c>
      <c r="L156" s="92">
        <v>0.18</v>
      </c>
      <c r="M156" s="208">
        <v>3.6142000000000001E-2</v>
      </c>
      <c r="N156" s="208">
        <v>4.2647999999999998E-2</v>
      </c>
      <c r="O156" s="92" t="s">
        <v>291</v>
      </c>
      <c r="P156" s="209">
        <f>(K156*AU)/(C156*pc)/Photometry!$AB$19</f>
        <v>0.62920711383376016</v>
      </c>
      <c r="Q156" s="503" t="s">
        <v>86</v>
      </c>
      <c r="R156" s="92">
        <v>999</v>
      </c>
      <c r="S156" s="95"/>
    </row>
    <row r="157" spans="1:19">
      <c r="A157" s="479">
        <v>155</v>
      </c>
      <c r="B157" s="92">
        <v>5.7229999999999999</v>
      </c>
      <c r="C157" s="205">
        <v>8.9110999999999994</v>
      </c>
      <c r="D157" s="206">
        <v>303.82249999999999</v>
      </c>
      <c r="E157" s="206">
        <v>-27.033000000000001</v>
      </c>
      <c r="F157" s="207" t="s">
        <v>426</v>
      </c>
      <c r="G157" s="206">
        <v>5.2999999999999999E-2</v>
      </c>
      <c r="H157" s="206">
        <v>8.2390000000000008</v>
      </c>
      <c r="I157" s="92">
        <v>0.4</v>
      </c>
      <c r="J157" s="92">
        <v>74.7</v>
      </c>
      <c r="K157" s="92">
        <v>0.32</v>
      </c>
      <c r="L157" s="92">
        <v>0.13</v>
      </c>
      <c r="M157" s="208">
        <v>3.5909999999999997E-2</v>
      </c>
      <c r="N157" s="208">
        <v>4.0578999999999997E-2</v>
      </c>
      <c r="O157" s="92" t="s">
        <v>267</v>
      </c>
      <c r="P157" s="209">
        <f>(K157*AU)/(C157*pc)/Photometry!$AB$19</f>
        <v>0.62516972491147771</v>
      </c>
      <c r="Q157" s="503" t="s">
        <v>87</v>
      </c>
      <c r="R157" s="92">
        <v>999</v>
      </c>
      <c r="S157" s="95"/>
    </row>
    <row r="158" spans="1:19">
      <c r="A158" s="479">
        <v>156</v>
      </c>
      <c r="B158" s="92">
        <v>8.18</v>
      </c>
      <c r="C158" s="205">
        <v>62.735300000000002</v>
      </c>
      <c r="D158" s="206">
        <v>277.29579999999999</v>
      </c>
      <c r="E158" s="206">
        <v>11.695499999999999</v>
      </c>
      <c r="F158" s="207" t="s">
        <v>427</v>
      </c>
      <c r="G158" s="206">
        <v>0.67</v>
      </c>
      <c r="H158" s="206">
        <v>12.782999999999999</v>
      </c>
      <c r="I158" s="92">
        <v>0.4</v>
      </c>
      <c r="J158" s="92">
        <v>1145</v>
      </c>
      <c r="K158" s="92">
        <v>2.2400000000000002</v>
      </c>
      <c r="L158" s="92">
        <v>0.11</v>
      </c>
      <c r="M158" s="208">
        <v>3.5706000000000002E-2</v>
      </c>
      <c r="N158" s="208">
        <v>3.9633000000000002E-2</v>
      </c>
      <c r="O158" s="92" t="s">
        <v>273</v>
      </c>
      <c r="P158" s="209">
        <f>(K158*AU)/(C158*pc)/Photometry!$AB$19</f>
        <v>0.62160616988538642</v>
      </c>
      <c r="Q158" s="503" t="s">
        <v>86</v>
      </c>
      <c r="R158" s="92">
        <v>999</v>
      </c>
      <c r="S158" s="95"/>
    </row>
    <row r="159" spans="1:19">
      <c r="A159" s="479">
        <v>157</v>
      </c>
      <c r="B159" s="92">
        <v>8.766</v>
      </c>
      <c r="C159" s="205">
        <v>32.7761</v>
      </c>
      <c r="D159" s="206">
        <v>55.206400000000002</v>
      </c>
      <c r="E159" s="206">
        <v>31.8263</v>
      </c>
      <c r="F159" s="207" t="s">
        <v>428</v>
      </c>
      <c r="G159" s="206">
        <v>13.65</v>
      </c>
      <c r="H159" s="206">
        <v>12.481</v>
      </c>
      <c r="I159" s="92">
        <v>0.4</v>
      </c>
      <c r="J159" s="92">
        <v>528.1</v>
      </c>
      <c r="K159" s="92">
        <v>1.17</v>
      </c>
      <c r="L159" s="92">
        <v>0.82</v>
      </c>
      <c r="M159" s="208">
        <v>3.5697E-2</v>
      </c>
      <c r="N159" s="208">
        <v>6.4967999999999998E-2</v>
      </c>
      <c r="O159" s="92" t="s">
        <v>315</v>
      </c>
      <c r="P159" s="209">
        <f>(K159*AU)/(C159*pc)/Photometry!$AB$19</f>
        <v>0.62145239068260116</v>
      </c>
      <c r="Q159" s="503" t="s">
        <v>87</v>
      </c>
      <c r="R159" s="92">
        <v>999</v>
      </c>
      <c r="S159" s="95"/>
    </row>
    <row r="160" spans="1:19">
      <c r="A160" s="479">
        <v>158</v>
      </c>
      <c r="B160" s="92">
        <v>8</v>
      </c>
      <c r="C160" s="205">
        <v>67.294799999999995</v>
      </c>
      <c r="D160" s="206">
        <v>285.00349999999997</v>
      </c>
      <c r="E160" s="206">
        <v>-69.944199999999995</v>
      </c>
      <c r="F160" s="207" t="s">
        <v>429</v>
      </c>
      <c r="G160" s="206">
        <v>7.8</v>
      </c>
      <c r="H160" s="206">
        <v>12.946999999999999</v>
      </c>
      <c r="I160" s="92">
        <v>0.4</v>
      </c>
      <c r="J160" s="92">
        <v>1290</v>
      </c>
      <c r="K160" s="92">
        <v>2.4</v>
      </c>
      <c r="L160" s="92">
        <v>0.54</v>
      </c>
      <c r="M160" s="208">
        <v>3.5664000000000001E-2</v>
      </c>
      <c r="N160" s="208">
        <v>5.4923E-2</v>
      </c>
      <c r="O160" s="92" t="s">
        <v>430</v>
      </c>
      <c r="P160" s="209">
        <f>(K160*AU)/(C160*pc)/Photometry!$AB$19</f>
        <v>0.62088191832712214</v>
      </c>
      <c r="Q160" s="503" t="s">
        <v>86</v>
      </c>
      <c r="R160" s="92">
        <v>999</v>
      </c>
      <c r="S160" s="95"/>
    </row>
    <row r="161" spans="1:19">
      <c r="A161" s="479">
        <v>159</v>
      </c>
      <c r="B161" s="92">
        <v>8.5</v>
      </c>
      <c r="C161" s="205">
        <v>53.447400000000002</v>
      </c>
      <c r="D161" s="206">
        <v>47.8093</v>
      </c>
      <c r="E161" s="206">
        <v>21.0974</v>
      </c>
      <c r="F161" s="207" t="s">
        <v>431</v>
      </c>
      <c r="G161" s="206">
        <v>0.56999999999999995</v>
      </c>
      <c r="H161" s="206">
        <v>12.692</v>
      </c>
      <c r="I161" s="92">
        <v>0.4</v>
      </c>
      <c r="J161" s="92">
        <v>962</v>
      </c>
      <c r="K161" s="92">
        <v>1.89</v>
      </c>
      <c r="L161" s="92">
        <v>0.17</v>
      </c>
      <c r="M161" s="208">
        <v>3.5361999999999998E-2</v>
      </c>
      <c r="N161" s="208">
        <v>4.1373E-2</v>
      </c>
      <c r="O161" s="92" t="s">
        <v>273</v>
      </c>
      <c r="P161" s="209">
        <f>(K161*AU)/(C161*pc)/Photometry!$AB$19</f>
        <v>0.61562251966389403</v>
      </c>
      <c r="Q161" s="503" t="s">
        <v>86</v>
      </c>
      <c r="R161" s="92">
        <v>999</v>
      </c>
      <c r="S161" s="95"/>
    </row>
    <row r="162" spans="1:19">
      <c r="A162" s="479">
        <v>160</v>
      </c>
      <c r="B162" s="92">
        <v>8.7100000000000009</v>
      </c>
      <c r="C162" s="205">
        <v>28.8934</v>
      </c>
      <c r="D162" s="206">
        <v>197.66589999999999</v>
      </c>
      <c r="E162" s="206">
        <v>-35.0548</v>
      </c>
      <c r="F162" s="207" t="s">
        <v>432</v>
      </c>
      <c r="G162" s="206">
        <v>1.24</v>
      </c>
      <c r="H162" s="206">
        <v>12.877000000000001</v>
      </c>
      <c r="I162" s="92">
        <v>0.4</v>
      </c>
      <c r="J162" s="92">
        <v>937</v>
      </c>
      <c r="K162" s="92">
        <v>1.02</v>
      </c>
      <c r="L162" s="92">
        <v>0.23</v>
      </c>
      <c r="M162" s="208">
        <v>3.5302E-2</v>
      </c>
      <c r="N162" s="208">
        <v>4.3422000000000002E-2</v>
      </c>
      <c r="O162" s="92" t="s">
        <v>287</v>
      </c>
      <c r="P162" s="209">
        <f>(K162*AU)/(C162*pc)/Photometry!$AB$19</f>
        <v>0.61458336228730459</v>
      </c>
      <c r="Q162" s="503" t="s">
        <v>87</v>
      </c>
      <c r="R162" s="92">
        <v>999</v>
      </c>
      <c r="S162" s="95"/>
    </row>
    <row r="163" spans="1:19">
      <c r="A163" s="479">
        <v>161</v>
      </c>
      <c r="B163" s="92">
        <v>7.9790000000000001</v>
      </c>
      <c r="C163" s="205">
        <v>68.823099999999997</v>
      </c>
      <c r="D163" s="206">
        <v>268.4187</v>
      </c>
      <c r="E163" s="206">
        <v>56.392000000000003</v>
      </c>
      <c r="F163" s="207" t="s">
        <v>433</v>
      </c>
      <c r="G163" s="206">
        <v>2.29</v>
      </c>
      <c r="H163" s="206">
        <v>12.965999999999999</v>
      </c>
      <c r="I163" s="92">
        <v>0.4</v>
      </c>
      <c r="J163" s="92">
        <v>1314</v>
      </c>
      <c r="K163" s="92">
        <v>2.42</v>
      </c>
      <c r="L163" s="92">
        <v>0.12</v>
      </c>
      <c r="M163" s="208">
        <v>3.5163E-2</v>
      </c>
      <c r="N163" s="208">
        <v>3.9382E-2</v>
      </c>
      <c r="O163" s="92" t="s">
        <v>341</v>
      </c>
      <c r="P163" s="209">
        <f>(K163*AU)/(C163*pc)/Photometry!$AB$19</f>
        <v>0.61215360668756102</v>
      </c>
      <c r="Q163" s="503" t="s">
        <v>86</v>
      </c>
      <c r="R163" s="92">
        <v>999</v>
      </c>
      <c r="S163" s="95"/>
    </row>
    <row r="164" spans="1:19">
      <c r="A164" s="479">
        <v>162</v>
      </c>
      <c r="B164" s="92">
        <v>5.5220000000000002</v>
      </c>
      <c r="C164" s="205">
        <v>75.301199999999994</v>
      </c>
      <c r="D164" s="206">
        <v>314.60809999999998</v>
      </c>
      <c r="E164" s="206">
        <v>10.8393</v>
      </c>
      <c r="F164" s="207" t="s">
        <v>434</v>
      </c>
      <c r="G164" s="206">
        <v>10.3</v>
      </c>
      <c r="H164" s="206">
        <v>12.747999999999999</v>
      </c>
      <c r="I164" s="92">
        <v>0.4</v>
      </c>
      <c r="J164" s="92">
        <v>993.3</v>
      </c>
      <c r="K164" s="92">
        <v>2.6</v>
      </c>
      <c r="L164" s="92">
        <v>0.08</v>
      </c>
      <c r="M164" s="208">
        <v>3.4528000000000003E-2</v>
      </c>
      <c r="N164" s="208">
        <v>3.7289999999999997E-2</v>
      </c>
      <c r="O164" s="92" t="s">
        <v>435</v>
      </c>
      <c r="P164" s="209">
        <f>(K164*AU)/(C164*pc)/Photometry!$AB$19</f>
        <v>0.60110553652832466</v>
      </c>
      <c r="Q164" s="503" t="s">
        <v>86</v>
      </c>
      <c r="R164" s="92">
        <v>999</v>
      </c>
      <c r="S164" s="95"/>
    </row>
    <row r="165" spans="1:19">
      <c r="A165" s="479">
        <v>163</v>
      </c>
      <c r="B165" s="92">
        <v>6.67</v>
      </c>
      <c r="C165" s="205">
        <v>54.794499999999999</v>
      </c>
      <c r="D165" s="206">
        <v>259.96420000000001</v>
      </c>
      <c r="E165" s="206">
        <v>-48.549300000000002</v>
      </c>
      <c r="F165" s="207" t="s">
        <v>436</v>
      </c>
      <c r="G165" s="206">
        <v>0.74</v>
      </c>
      <c r="H165" s="206">
        <v>12.795</v>
      </c>
      <c r="I165" s="92">
        <v>0.4</v>
      </c>
      <c r="J165" s="92">
        <v>842.2</v>
      </c>
      <c r="K165" s="92">
        <v>1.88</v>
      </c>
      <c r="L165" s="92">
        <v>0.22</v>
      </c>
      <c r="M165" s="208">
        <v>3.431E-2</v>
      </c>
      <c r="N165" s="208">
        <v>4.1857999999999999E-2</v>
      </c>
      <c r="O165" s="92" t="s">
        <v>437</v>
      </c>
      <c r="P165" s="209">
        <f>(K165*AU)/(C165*pc)/Photometry!$AB$19</f>
        <v>0.59731051240534505</v>
      </c>
      <c r="Q165" s="503" t="s">
        <v>85</v>
      </c>
      <c r="R165" s="92">
        <v>999</v>
      </c>
      <c r="S165" s="95"/>
    </row>
    <row r="166" spans="1:19">
      <c r="A166" s="479">
        <v>164</v>
      </c>
      <c r="B166" s="92">
        <v>4.2549999999999999</v>
      </c>
      <c r="C166" s="205">
        <v>6.0434000000000001</v>
      </c>
      <c r="D166" s="206">
        <v>49.981900000000003</v>
      </c>
      <c r="E166" s="206">
        <v>-43.069800000000001</v>
      </c>
      <c r="F166" s="207" t="s">
        <v>356</v>
      </c>
      <c r="G166" s="206">
        <v>8.0000000000000002E-3</v>
      </c>
      <c r="H166" s="206">
        <v>1.2829999999999999</v>
      </c>
      <c r="I166" s="92">
        <v>0.4</v>
      </c>
      <c r="J166" s="92">
        <v>40.1</v>
      </c>
      <c r="K166" s="92">
        <v>0.2</v>
      </c>
      <c r="L166" s="92">
        <v>0</v>
      </c>
      <c r="M166" s="208">
        <v>3.3093999999999998E-2</v>
      </c>
      <c r="N166" s="208">
        <v>3.3093999999999998E-2</v>
      </c>
      <c r="O166" s="92" t="s">
        <v>229</v>
      </c>
      <c r="P166" s="209">
        <f>(K166*AU)/(C166*pc)/Photometry!$AB$19</f>
        <v>0.57613987321485727</v>
      </c>
      <c r="Q166" s="503" t="s">
        <v>85</v>
      </c>
      <c r="R166" s="92">
        <v>999</v>
      </c>
      <c r="S166" s="95"/>
    </row>
    <row r="167" spans="1:19">
      <c r="A167" s="479">
        <v>165</v>
      </c>
      <c r="B167" s="92">
        <v>8.7870000000000008</v>
      </c>
      <c r="C167" s="205">
        <v>72.621600000000001</v>
      </c>
      <c r="D167" s="206">
        <v>216.7012</v>
      </c>
      <c r="E167" s="206">
        <v>-5.1778000000000004</v>
      </c>
      <c r="F167" s="207" t="s">
        <v>438</v>
      </c>
      <c r="G167" s="206">
        <v>0.38</v>
      </c>
      <c r="H167" s="206">
        <v>12.458</v>
      </c>
      <c r="I167" s="92">
        <v>0.4</v>
      </c>
      <c r="J167" s="92">
        <v>1244</v>
      </c>
      <c r="K167" s="92">
        <v>2.35</v>
      </c>
      <c r="L167" s="92">
        <v>0.41</v>
      </c>
      <c r="M167" s="208">
        <v>3.2358999999999999E-2</v>
      </c>
      <c r="N167" s="208">
        <v>4.5627000000000001E-2</v>
      </c>
      <c r="O167" s="92" t="s">
        <v>439</v>
      </c>
      <c r="P167" s="209">
        <f>(K167*AU)/(C167*pc)/Photometry!$AB$19</f>
        <v>0.5633539276192393</v>
      </c>
      <c r="Q167" s="503" t="s">
        <v>87</v>
      </c>
      <c r="R167" s="92">
        <v>999</v>
      </c>
      <c r="S167" s="95"/>
    </row>
    <row r="168" spans="1:19">
      <c r="A168" s="479">
        <v>166</v>
      </c>
      <c r="B168" s="92">
        <v>7.69</v>
      </c>
      <c r="C168" s="205">
        <v>41.771099999999997</v>
      </c>
      <c r="D168" s="206">
        <v>355.46469999999999</v>
      </c>
      <c r="E168" s="206">
        <v>-5.9858000000000002</v>
      </c>
      <c r="F168" s="207" t="s">
        <v>440</v>
      </c>
      <c r="G168" s="206">
        <v>7.75</v>
      </c>
      <c r="H168" s="206">
        <v>12.951000000000001</v>
      </c>
      <c r="I168" s="92">
        <v>0.4</v>
      </c>
      <c r="J168" s="92">
        <v>572.4</v>
      </c>
      <c r="K168" s="92">
        <v>1.35</v>
      </c>
      <c r="L168" s="92">
        <v>0.73</v>
      </c>
      <c r="M168" s="208">
        <v>3.2319000000000001E-2</v>
      </c>
      <c r="N168" s="208">
        <v>5.5912000000000003E-2</v>
      </c>
      <c r="O168" s="92" t="s">
        <v>273</v>
      </c>
      <c r="P168" s="209">
        <f>(K168*AU)/(C168*pc)/Photometry!$AB$19</f>
        <v>0.56264845888808324</v>
      </c>
      <c r="Q168" s="503" t="s">
        <v>86</v>
      </c>
      <c r="R168" s="92">
        <v>999</v>
      </c>
      <c r="S168" s="95"/>
    </row>
    <row r="169" spans="1:19">
      <c r="A169" s="479">
        <v>167</v>
      </c>
      <c r="B169" s="92">
        <v>10.042</v>
      </c>
      <c r="C169" s="205">
        <v>10.4145</v>
      </c>
      <c r="D169" s="206">
        <v>33.087499999999999</v>
      </c>
      <c r="E169" s="206">
        <v>3.5756000000000001</v>
      </c>
      <c r="F169" s="207" t="s">
        <v>441</v>
      </c>
      <c r="G169" s="206">
        <v>4.5999999999999999E-2</v>
      </c>
      <c r="H169" s="206">
        <v>6.87</v>
      </c>
      <c r="I169" s="92">
        <v>0.4</v>
      </c>
      <c r="J169" s="92">
        <v>124.3</v>
      </c>
      <c r="K169" s="92">
        <v>0.33</v>
      </c>
      <c r="L169" s="92">
        <v>0.06</v>
      </c>
      <c r="M169" s="208">
        <v>3.1687E-2</v>
      </c>
      <c r="N169" s="208">
        <v>3.3588E-2</v>
      </c>
      <c r="O169" s="92" t="s">
        <v>442</v>
      </c>
      <c r="P169" s="209">
        <f>(K169*AU)/(C169*pc)/Photometry!$AB$19</f>
        <v>0.55163878449738357</v>
      </c>
      <c r="Q169" s="503" t="s">
        <v>90</v>
      </c>
      <c r="R169" s="92">
        <v>999</v>
      </c>
      <c r="S169" s="95"/>
    </row>
    <row r="170" spans="1:19">
      <c r="A170" s="479">
        <v>168</v>
      </c>
      <c r="B170" s="92">
        <v>6.46</v>
      </c>
      <c r="C170" s="205">
        <v>26.205500000000001</v>
      </c>
      <c r="D170" s="206">
        <v>228.36940000000001</v>
      </c>
      <c r="E170" s="206">
        <v>-25.3093</v>
      </c>
      <c r="F170" s="207" t="s">
        <v>250</v>
      </c>
      <c r="G170" s="206">
        <v>1.59</v>
      </c>
      <c r="H170" s="206">
        <v>12.916</v>
      </c>
      <c r="I170" s="92">
        <v>0.4</v>
      </c>
      <c r="J170" s="92">
        <v>258.2</v>
      </c>
      <c r="K170" s="92">
        <v>0.81</v>
      </c>
      <c r="L170" s="92">
        <v>0.23</v>
      </c>
      <c r="M170" s="208">
        <v>3.091E-2</v>
      </c>
      <c r="N170" s="208">
        <v>3.8018999999999997E-2</v>
      </c>
      <c r="O170" s="92" t="s">
        <v>251</v>
      </c>
      <c r="P170" s="209">
        <f>(K170*AU)/(C170*pc)/Photometry!$AB$19</f>
        <v>0.53811097001148633</v>
      </c>
      <c r="Q170" s="503" t="s">
        <v>86</v>
      </c>
      <c r="R170" s="92">
        <v>999</v>
      </c>
      <c r="S170" s="95"/>
    </row>
    <row r="171" spans="1:19">
      <c r="A171" s="479">
        <v>169</v>
      </c>
      <c r="B171" s="92">
        <v>2.12</v>
      </c>
      <c r="C171" s="205">
        <v>38.520800000000001</v>
      </c>
      <c r="D171" s="206">
        <v>154.99340000000001</v>
      </c>
      <c r="E171" s="206">
        <v>19.8413</v>
      </c>
      <c r="F171" s="207" t="s">
        <v>443</v>
      </c>
      <c r="G171" s="206">
        <v>8.7799999999999994</v>
      </c>
      <c r="H171" s="206">
        <v>12.869</v>
      </c>
      <c r="I171" s="92">
        <v>0.4</v>
      </c>
      <c r="J171" s="92">
        <v>428.5</v>
      </c>
      <c r="K171" s="92">
        <v>1.19</v>
      </c>
      <c r="L171" s="92">
        <v>0.14000000000000001</v>
      </c>
      <c r="M171" s="208">
        <v>3.0891999999999999E-2</v>
      </c>
      <c r="N171" s="208">
        <v>3.5216999999999998E-2</v>
      </c>
      <c r="O171" s="92" t="s">
        <v>444</v>
      </c>
      <c r="P171" s="209">
        <f>(K171*AU)/(C171*pc)/Photometry!$AB$19</f>
        <v>0.53781256031107016</v>
      </c>
      <c r="Q171" s="503" t="s">
        <v>87</v>
      </c>
      <c r="R171" s="92">
        <v>999</v>
      </c>
      <c r="S171" s="95"/>
    </row>
    <row r="172" spans="1:19">
      <c r="A172" s="479">
        <v>170</v>
      </c>
      <c r="B172" s="92">
        <v>7.34</v>
      </c>
      <c r="C172" s="205">
        <v>34.234900000000003</v>
      </c>
      <c r="D172" s="206">
        <v>239.42</v>
      </c>
      <c r="E172" s="206">
        <v>-60.200299999999999</v>
      </c>
      <c r="F172" s="207" t="s">
        <v>445</v>
      </c>
      <c r="G172" s="206">
        <v>1.62</v>
      </c>
      <c r="H172" s="206">
        <v>12.917999999999999</v>
      </c>
      <c r="I172" s="92">
        <v>0.4</v>
      </c>
      <c r="J172" s="92">
        <v>386.3</v>
      </c>
      <c r="K172" s="92">
        <v>1.05</v>
      </c>
      <c r="L172" s="92">
        <v>0.5</v>
      </c>
      <c r="M172" s="208">
        <v>3.0669999999999999E-2</v>
      </c>
      <c r="N172" s="208">
        <v>4.6005999999999998E-2</v>
      </c>
      <c r="O172" s="92" t="s">
        <v>225</v>
      </c>
      <c r="P172" s="209">
        <f>(K172*AU)/(C172*pc)/Photometry!$AB$19</f>
        <v>0.53394867449240413</v>
      </c>
      <c r="Q172" s="503" t="s">
        <v>85</v>
      </c>
      <c r="R172" s="92">
        <v>999</v>
      </c>
      <c r="S172" s="95"/>
    </row>
    <row r="173" spans="1:19">
      <c r="A173" s="479">
        <v>171</v>
      </c>
      <c r="B173" s="92">
        <v>7.86</v>
      </c>
      <c r="C173" s="205">
        <v>58.072000000000003</v>
      </c>
      <c r="D173" s="206">
        <v>290.7208</v>
      </c>
      <c r="E173" s="206">
        <v>-32.9191</v>
      </c>
      <c r="F173" s="207" t="s">
        <v>446</v>
      </c>
      <c r="G173" s="206">
        <v>0.37</v>
      </c>
      <c r="H173" s="206">
        <v>12.42</v>
      </c>
      <c r="I173" s="92">
        <v>0.4</v>
      </c>
      <c r="J173" s="92">
        <v>956</v>
      </c>
      <c r="K173" s="92">
        <v>1.78</v>
      </c>
      <c r="L173" s="92">
        <v>0.26</v>
      </c>
      <c r="M173" s="208">
        <v>3.0651999999999999E-2</v>
      </c>
      <c r="N173" s="208">
        <v>3.8621000000000003E-2</v>
      </c>
      <c r="O173" s="92" t="s">
        <v>225</v>
      </c>
      <c r="P173" s="209">
        <f>(K173*AU)/(C173*pc)/Photometry!$AB$19</f>
        <v>0.53362048865376333</v>
      </c>
      <c r="Q173" s="503" t="s">
        <v>85</v>
      </c>
      <c r="R173" s="92">
        <v>999</v>
      </c>
      <c r="S173" s="95"/>
    </row>
    <row r="174" spans="1:19">
      <c r="A174" s="479">
        <v>172</v>
      </c>
      <c r="B174" s="92">
        <v>9.16</v>
      </c>
      <c r="C174" s="205">
        <v>65.659899999999993</v>
      </c>
      <c r="D174" s="206">
        <v>240.4598</v>
      </c>
      <c r="E174" s="206">
        <v>-44.4345</v>
      </c>
      <c r="F174" s="207" t="s">
        <v>447</v>
      </c>
      <c r="G174" s="206">
        <v>3.12</v>
      </c>
      <c r="H174" s="206">
        <v>13.052</v>
      </c>
      <c r="I174" s="92">
        <v>0.4</v>
      </c>
      <c r="J174" s="92">
        <v>1057</v>
      </c>
      <c r="K174" s="92">
        <v>2</v>
      </c>
      <c r="L174" s="92">
        <v>0.15</v>
      </c>
      <c r="M174" s="208">
        <v>3.0460000000000001E-2</v>
      </c>
      <c r="N174" s="208">
        <v>3.5028999999999998E-2</v>
      </c>
      <c r="O174" s="92" t="s">
        <v>333</v>
      </c>
      <c r="P174" s="209">
        <f>(K174*AU)/(C174*pc)/Photometry!$AB$19</f>
        <v>0.53028465011166148</v>
      </c>
      <c r="Q174" s="503" t="s">
        <v>86</v>
      </c>
      <c r="R174" s="92">
        <v>999</v>
      </c>
      <c r="S174" s="95"/>
    </row>
    <row r="175" spans="1:19">
      <c r="A175" s="479">
        <v>173</v>
      </c>
      <c r="B175" s="92">
        <v>4.3899999999999997</v>
      </c>
      <c r="C175" s="205">
        <v>25.2972</v>
      </c>
      <c r="D175" s="206">
        <v>113.5133</v>
      </c>
      <c r="E175" s="206">
        <v>-22.296099999999999</v>
      </c>
      <c r="F175" s="207" t="s">
        <v>348</v>
      </c>
      <c r="G175" s="206">
        <v>3.15</v>
      </c>
      <c r="H175" s="206">
        <v>13.055999999999999</v>
      </c>
      <c r="I175" s="92">
        <v>0.4</v>
      </c>
      <c r="J175" s="92">
        <v>201.8</v>
      </c>
      <c r="K175" s="92">
        <v>0.77</v>
      </c>
      <c r="L175" s="92">
        <v>0.28000000000000003</v>
      </c>
      <c r="M175" s="208">
        <v>3.0438E-2</v>
      </c>
      <c r="N175" s="208">
        <v>3.8961000000000003E-2</v>
      </c>
      <c r="O175" s="92" t="s">
        <v>349</v>
      </c>
      <c r="P175" s="209">
        <f>(K175*AU)/(C175*pc)/Photometry!$AB$19</f>
        <v>0.52990442747334376</v>
      </c>
      <c r="Q175" s="503" t="s">
        <v>84</v>
      </c>
      <c r="R175" s="92">
        <v>999</v>
      </c>
      <c r="S175" s="95"/>
    </row>
    <row r="176" spans="1:19">
      <c r="A176" s="479">
        <v>174</v>
      </c>
      <c r="B176" s="92">
        <v>8.73</v>
      </c>
      <c r="C176" s="205">
        <v>183.15020000000001</v>
      </c>
      <c r="D176" s="206">
        <v>302.87799999999999</v>
      </c>
      <c r="E176" s="206">
        <v>-64.620500000000007</v>
      </c>
      <c r="F176" s="207" t="s">
        <v>448</v>
      </c>
      <c r="G176" s="206">
        <v>3.1</v>
      </c>
      <c r="H176" s="206">
        <v>13.05</v>
      </c>
      <c r="I176" s="92">
        <v>0.4</v>
      </c>
      <c r="J176" s="92">
        <v>4885</v>
      </c>
      <c r="K176" s="92">
        <v>5.5</v>
      </c>
      <c r="L176" s="92">
        <v>0.56999999999999995</v>
      </c>
      <c r="M176" s="208">
        <v>3.0030000000000001E-2</v>
      </c>
      <c r="N176" s="208">
        <v>4.7147000000000001E-2</v>
      </c>
      <c r="O176" s="92" t="s">
        <v>313</v>
      </c>
      <c r="P176" s="209">
        <f>(K176*AU)/(C176*pc)/Photometry!$AB$19</f>
        <v>0.52279878492697995</v>
      </c>
      <c r="Q176" s="503" t="s">
        <v>84</v>
      </c>
      <c r="R176" s="92">
        <v>999</v>
      </c>
      <c r="S176" s="95"/>
    </row>
    <row r="177" spans="1:19">
      <c r="A177" s="479">
        <v>175</v>
      </c>
      <c r="B177" s="92">
        <v>8.9499999999999993</v>
      </c>
      <c r="C177" s="205">
        <v>43.591999999999999</v>
      </c>
      <c r="D177" s="206">
        <v>341.65309999999999</v>
      </c>
      <c r="E177" s="206">
        <v>-56.599499999999999</v>
      </c>
      <c r="F177" s="207" t="s">
        <v>449</v>
      </c>
      <c r="G177" s="206">
        <v>0.33</v>
      </c>
      <c r="H177" s="206">
        <v>12.27</v>
      </c>
      <c r="I177" s="92">
        <v>0.4</v>
      </c>
      <c r="J177" s="92">
        <v>567.9</v>
      </c>
      <c r="K177" s="92">
        <v>1.28</v>
      </c>
      <c r="L177" s="92">
        <v>0.49</v>
      </c>
      <c r="M177" s="208">
        <v>2.9363E-2</v>
      </c>
      <c r="N177" s="208">
        <v>4.3750999999999998E-2</v>
      </c>
      <c r="O177" s="92" t="s">
        <v>287</v>
      </c>
      <c r="P177" s="209">
        <f>(K177*AU)/(C177*pc)/Photometry!$AB$19</f>
        <v>0.51119012072478154</v>
      </c>
      <c r="Q177" s="503" t="s">
        <v>87</v>
      </c>
      <c r="R177" s="92">
        <v>999</v>
      </c>
      <c r="S177" s="95"/>
    </row>
    <row r="178" spans="1:19">
      <c r="A178" s="479">
        <v>176</v>
      </c>
      <c r="B178" s="92">
        <v>8.4499999999999993</v>
      </c>
      <c r="C178" s="205">
        <v>67.8887</v>
      </c>
      <c r="D178" s="206">
        <v>224.2277</v>
      </c>
      <c r="E178" s="206">
        <v>53.382199999999997</v>
      </c>
      <c r="F178" s="207" t="s">
        <v>450</v>
      </c>
      <c r="G178" s="206">
        <v>5.61</v>
      </c>
      <c r="H178" s="206">
        <v>13.079000000000001</v>
      </c>
      <c r="I178" s="92">
        <v>0.4</v>
      </c>
      <c r="J178" s="92">
        <v>974</v>
      </c>
      <c r="K178" s="92">
        <v>1.98</v>
      </c>
      <c r="L178" s="92">
        <v>0.34</v>
      </c>
      <c r="M178" s="208">
        <v>2.9165E-2</v>
      </c>
      <c r="N178" s="208">
        <v>3.9081999999999999E-2</v>
      </c>
      <c r="O178" s="92" t="s">
        <v>279</v>
      </c>
      <c r="P178" s="209">
        <f>(K178*AU)/(C178*pc)/Photometry!$AB$19</f>
        <v>0.50774654289871524</v>
      </c>
      <c r="Q178" s="503" t="s">
        <v>85</v>
      </c>
      <c r="R178" s="92">
        <v>999</v>
      </c>
      <c r="S178" s="95"/>
    </row>
    <row r="179" spans="1:19">
      <c r="A179" s="479">
        <v>177</v>
      </c>
      <c r="B179" s="92">
        <v>7.88</v>
      </c>
      <c r="C179" s="205">
        <v>44.052900000000001</v>
      </c>
      <c r="D179" s="206">
        <v>10.8025</v>
      </c>
      <c r="E179" s="206">
        <v>-37.982599999999998</v>
      </c>
      <c r="F179" s="207" t="s">
        <v>451</v>
      </c>
      <c r="G179" s="206">
        <v>1.56</v>
      </c>
      <c r="H179" s="206">
        <v>12.913</v>
      </c>
      <c r="I179" s="92">
        <v>0.4</v>
      </c>
      <c r="J179" s="92">
        <v>526.6</v>
      </c>
      <c r="K179" s="92">
        <v>1.28</v>
      </c>
      <c r="L179" s="92">
        <v>0.9</v>
      </c>
      <c r="M179" s="208">
        <v>2.9055999999999998E-2</v>
      </c>
      <c r="N179" s="208">
        <v>5.5205999999999998E-2</v>
      </c>
      <c r="O179" s="92" t="s">
        <v>291</v>
      </c>
      <c r="P179" s="209">
        <f>(K179*AU)/(C179*pc)/Photometry!$AB$19</f>
        <v>0.50584183430908469</v>
      </c>
      <c r="Q179" s="503" t="s">
        <v>86</v>
      </c>
      <c r="R179" s="92">
        <v>999</v>
      </c>
      <c r="S179" s="95"/>
    </row>
    <row r="180" spans="1:19">
      <c r="A180" s="479">
        <v>178</v>
      </c>
      <c r="B180" s="92">
        <v>4.6950000000000003</v>
      </c>
      <c r="C180" s="205">
        <v>67.069100000000006</v>
      </c>
      <c r="D180" s="206">
        <v>28.733899999999998</v>
      </c>
      <c r="E180" s="206">
        <v>-67.647300000000001</v>
      </c>
      <c r="F180" s="207" t="s">
        <v>452</v>
      </c>
      <c r="G180" s="206">
        <v>6.54</v>
      </c>
      <c r="H180" s="206">
        <v>13.047000000000001</v>
      </c>
      <c r="I180" s="92">
        <v>0.4</v>
      </c>
      <c r="J180" s="92">
        <v>711</v>
      </c>
      <c r="K180" s="92">
        <v>1.93</v>
      </c>
      <c r="L180" s="92">
        <v>0.4</v>
      </c>
      <c r="M180" s="208">
        <v>2.8775999999999999E-2</v>
      </c>
      <c r="N180" s="208">
        <v>4.0287000000000003E-2</v>
      </c>
      <c r="O180" s="92" t="s">
        <v>453</v>
      </c>
      <c r="P180" s="209">
        <f>(K180*AU)/(C180*pc)/Photometry!$AB$19</f>
        <v>0.50097275495632621</v>
      </c>
      <c r="Q180" s="503" t="s">
        <v>86</v>
      </c>
      <c r="R180" s="92">
        <v>999</v>
      </c>
      <c r="S180" s="95"/>
    </row>
    <row r="181" spans="1:19">
      <c r="A181" s="479">
        <v>179</v>
      </c>
      <c r="B181" s="92">
        <v>8.1</v>
      </c>
      <c r="C181" s="205">
        <v>33.255699999999997</v>
      </c>
      <c r="D181" s="206">
        <v>116.9572</v>
      </c>
      <c r="E181" s="206">
        <v>-54.264099999999999</v>
      </c>
      <c r="F181" s="207" t="s">
        <v>454</v>
      </c>
      <c r="G181" s="206">
        <v>0.64</v>
      </c>
      <c r="H181" s="206">
        <v>12.766999999999999</v>
      </c>
      <c r="I181" s="92">
        <v>0.4</v>
      </c>
      <c r="J181" s="92">
        <v>358</v>
      </c>
      <c r="K181" s="92">
        <v>0.95</v>
      </c>
      <c r="L181" s="92">
        <v>0.24</v>
      </c>
      <c r="M181" s="208">
        <v>2.8566999999999999E-2</v>
      </c>
      <c r="N181" s="208">
        <v>3.5422000000000002E-2</v>
      </c>
      <c r="O181" s="92" t="s">
        <v>393</v>
      </c>
      <c r="P181" s="209">
        <f>(K181*AU)/(C181*pc)/Photometry!$AB$19</f>
        <v>0.49732098922851342</v>
      </c>
      <c r="Q181" s="503" t="s">
        <v>86</v>
      </c>
      <c r="R181" s="92">
        <v>999</v>
      </c>
      <c r="S181" s="95"/>
    </row>
    <row r="182" spans="1:19">
      <c r="A182" s="479">
        <v>180</v>
      </c>
      <c r="B182" s="92">
        <v>6.5780000000000003</v>
      </c>
      <c r="C182" s="205">
        <v>17.497800000000002</v>
      </c>
      <c r="D182" s="206">
        <v>4.0528000000000004</v>
      </c>
      <c r="E182" s="206">
        <v>-79.851200000000006</v>
      </c>
      <c r="F182" s="207" t="s">
        <v>455</v>
      </c>
      <c r="G182" s="206">
        <v>3.37</v>
      </c>
      <c r="H182" s="206">
        <v>13.079000000000001</v>
      </c>
      <c r="I182" s="92">
        <v>0.4</v>
      </c>
      <c r="J182" s="92">
        <v>133.69999999999999</v>
      </c>
      <c r="K182" s="92">
        <v>0.49</v>
      </c>
      <c r="L182" s="92">
        <v>0.51</v>
      </c>
      <c r="M182" s="208">
        <v>2.8003E-2</v>
      </c>
      <c r="N182" s="208">
        <v>4.2285000000000003E-2</v>
      </c>
      <c r="O182" s="92" t="s">
        <v>229</v>
      </c>
      <c r="P182" s="209">
        <f>(K182*AU)/(C182*pc)/Photometry!$AB$19</f>
        <v>0.48751940752422218</v>
      </c>
      <c r="Q182" s="503" t="s">
        <v>86</v>
      </c>
      <c r="R182" s="92">
        <v>999</v>
      </c>
      <c r="S182" s="95"/>
    </row>
    <row r="183" spans="1:19">
      <c r="A183" s="479">
        <v>181</v>
      </c>
      <c r="B183" s="92">
        <v>5.649</v>
      </c>
      <c r="C183" s="205">
        <v>14.8126</v>
      </c>
      <c r="D183" s="206">
        <v>230.45060000000001</v>
      </c>
      <c r="E183" s="206">
        <v>-48.317599999999999</v>
      </c>
      <c r="F183" s="207" t="s">
        <v>456</v>
      </c>
      <c r="G183" s="206">
        <v>0.03</v>
      </c>
      <c r="H183" s="206">
        <v>1.7849999999999999</v>
      </c>
      <c r="I183" s="92">
        <v>0.4</v>
      </c>
      <c r="J183" s="92">
        <v>106.7</v>
      </c>
      <c r="K183" s="92">
        <v>0.41</v>
      </c>
      <c r="L183" s="92">
        <v>0.43</v>
      </c>
      <c r="M183" s="208">
        <v>2.7678999999999999E-2</v>
      </c>
      <c r="N183" s="208">
        <v>3.9580999999999998E-2</v>
      </c>
      <c r="O183" s="92" t="s">
        <v>304</v>
      </c>
      <c r="P183" s="209">
        <f>(K183*AU)/(C183*pc)/Photometry!$AB$19</f>
        <v>0.4818721632301331</v>
      </c>
      <c r="Q183" s="503" t="s">
        <v>86</v>
      </c>
      <c r="R183" s="92">
        <v>999</v>
      </c>
      <c r="S183" s="95"/>
    </row>
    <row r="184" spans="1:19">
      <c r="A184" s="479">
        <v>182</v>
      </c>
      <c r="B184" s="92">
        <v>8.06</v>
      </c>
      <c r="C184" s="205">
        <v>32.690399999999997</v>
      </c>
      <c r="D184" s="206">
        <v>96.410300000000007</v>
      </c>
      <c r="E184" s="206">
        <v>-31.481000000000002</v>
      </c>
      <c r="F184" s="207" t="s">
        <v>457</v>
      </c>
      <c r="G184" s="206">
        <v>0.65800000000000003</v>
      </c>
      <c r="H184" s="206">
        <v>12.78</v>
      </c>
      <c r="I184" s="92">
        <v>0.4</v>
      </c>
      <c r="J184" s="92">
        <v>342.9</v>
      </c>
      <c r="K184" s="92">
        <v>0.9</v>
      </c>
      <c r="L184" s="92">
        <v>0.1</v>
      </c>
      <c r="M184" s="208">
        <v>2.7531E-2</v>
      </c>
      <c r="N184" s="208">
        <v>3.0283999999999998E-2</v>
      </c>
      <c r="O184" s="92" t="s">
        <v>229</v>
      </c>
      <c r="P184" s="209">
        <f>(K184*AU)/(C184*pc)/Photometry!$AB$19</f>
        <v>0.47929351412157711</v>
      </c>
      <c r="Q184" s="503" t="s">
        <v>86</v>
      </c>
      <c r="R184" s="92">
        <v>999</v>
      </c>
      <c r="S184" s="95"/>
    </row>
    <row r="185" spans="1:19">
      <c r="A185" s="479">
        <v>183</v>
      </c>
      <c r="B185" s="92">
        <v>9.83</v>
      </c>
      <c r="C185" s="205">
        <v>41.067799999999998</v>
      </c>
      <c r="D185" s="206">
        <v>270.77890000000002</v>
      </c>
      <c r="E185" s="206">
        <v>-28.560600000000001</v>
      </c>
      <c r="F185" s="207" t="s">
        <v>458</v>
      </c>
      <c r="G185" s="206">
        <v>2.7</v>
      </c>
      <c r="H185" s="206">
        <v>13.007999999999999</v>
      </c>
      <c r="I185" s="92">
        <v>0.4</v>
      </c>
      <c r="J185" s="92">
        <v>606.4</v>
      </c>
      <c r="K185" s="92">
        <v>1.1299999999999999</v>
      </c>
      <c r="L185" s="92">
        <v>0.24</v>
      </c>
      <c r="M185" s="208">
        <v>2.7515999999999999E-2</v>
      </c>
      <c r="N185" s="208">
        <v>3.4118999999999997E-2</v>
      </c>
      <c r="O185" s="92" t="s">
        <v>459</v>
      </c>
      <c r="P185" s="209">
        <f>(K185*AU)/(C185*pc)/Photometry!$AB$19</f>
        <v>0.47902290749187126</v>
      </c>
      <c r="Q185" s="503" t="s">
        <v>88</v>
      </c>
      <c r="R185" s="92">
        <v>999</v>
      </c>
      <c r="S185" s="95"/>
    </row>
    <row r="186" spans="1:19">
      <c r="A186" s="479">
        <v>184</v>
      </c>
      <c r="B186" s="92">
        <v>7.86</v>
      </c>
      <c r="C186" s="205">
        <v>55.096400000000003</v>
      </c>
      <c r="D186" s="206">
        <v>292.10239999999999</v>
      </c>
      <c r="E186" s="206">
        <v>8.3581000000000003</v>
      </c>
      <c r="F186" s="207" t="s">
        <v>330</v>
      </c>
      <c r="G186" s="206">
        <v>3.67</v>
      </c>
      <c r="H186" s="206">
        <v>13.111000000000001</v>
      </c>
      <c r="I186" s="92">
        <v>0.4</v>
      </c>
      <c r="J186" s="92">
        <v>626.5</v>
      </c>
      <c r="K186" s="92">
        <v>1.51</v>
      </c>
      <c r="L186" s="92">
        <v>0.36</v>
      </c>
      <c r="M186" s="208">
        <v>2.7406E-2</v>
      </c>
      <c r="N186" s="208">
        <v>3.7273000000000001E-2</v>
      </c>
      <c r="O186" s="92" t="s">
        <v>331</v>
      </c>
      <c r="P186" s="209">
        <f>(K186*AU)/(C186*pc)/Photometry!$AB$19</f>
        <v>0.47712591038415103</v>
      </c>
      <c r="Q186" s="503" t="s">
        <v>85</v>
      </c>
      <c r="R186" s="92">
        <v>999</v>
      </c>
      <c r="S186" s="95"/>
    </row>
    <row r="187" spans="1:19">
      <c r="A187" s="479">
        <v>185</v>
      </c>
      <c r="B187" s="92">
        <v>7.3</v>
      </c>
      <c r="C187" s="205">
        <v>35.460999999999999</v>
      </c>
      <c r="D187" s="206">
        <v>160.7022</v>
      </c>
      <c r="E187" s="206">
        <v>-2.1838000000000002</v>
      </c>
      <c r="F187" s="207" t="s">
        <v>460</v>
      </c>
      <c r="G187" s="206">
        <v>3.86</v>
      </c>
      <c r="H187" s="206">
        <v>13.132</v>
      </c>
      <c r="I187" s="92">
        <v>0.4</v>
      </c>
      <c r="J187" s="92">
        <v>325.8</v>
      </c>
      <c r="K187" s="92">
        <v>0.97</v>
      </c>
      <c r="L187" s="92">
        <v>0.33</v>
      </c>
      <c r="M187" s="208">
        <v>2.7354E-2</v>
      </c>
      <c r="N187" s="208">
        <v>3.6380999999999997E-2</v>
      </c>
      <c r="O187" s="92" t="s">
        <v>333</v>
      </c>
      <c r="P187" s="209">
        <f>(K187*AU)/(C187*pc)/Photometry!$AB$19</f>
        <v>0.47621166894518885</v>
      </c>
      <c r="Q187" s="503" t="s">
        <v>86</v>
      </c>
      <c r="R187" s="92">
        <v>999</v>
      </c>
      <c r="S187" s="95"/>
    </row>
    <row r="188" spans="1:19">
      <c r="A188" s="479">
        <v>186</v>
      </c>
      <c r="B188" s="92">
        <v>6.53</v>
      </c>
      <c r="C188" s="205">
        <v>27.4725</v>
      </c>
      <c r="D188" s="206">
        <v>143.7114</v>
      </c>
      <c r="E188" s="206">
        <v>-12.1295</v>
      </c>
      <c r="F188" s="207" t="s">
        <v>400</v>
      </c>
      <c r="G188" s="206">
        <v>2.0099999999999998</v>
      </c>
      <c r="H188" s="206">
        <v>12.946</v>
      </c>
      <c r="I188" s="92">
        <v>0.4</v>
      </c>
      <c r="J188" s="92">
        <v>219</v>
      </c>
      <c r="K188" s="92">
        <v>0.75</v>
      </c>
      <c r="L188" s="92">
        <v>0.36</v>
      </c>
      <c r="M188" s="208">
        <v>2.7300000000000001E-2</v>
      </c>
      <c r="N188" s="208">
        <v>3.7128000000000001E-2</v>
      </c>
      <c r="O188" s="92" t="s">
        <v>401</v>
      </c>
      <c r="P188" s="209">
        <f>(K188*AU)/(C188*pc)/Photometry!$AB$19</f>
        <v>0.47527214165802179</v>
      </c>
      <c r="Q188" s="503" t="s">
        <v>84</v>
      </c>
      <c r="R188" s="92">
        <v>999</v>
      </c>
      <c r="S188" s="95"/>
    </row>
    <row r="189" spans="1:19">
      <c r="A189" s="479">
        <v>187</v>
      </c>
      <c r="B189" s="92">
        <v>8.4</v>
      </c>
      <c r="C189" s="205">
        <v>96.061499999999995</v>
      </c>
      <c r="D189" s="206">
        <v>224.58969999999999</v>
      </c>
      <c r="E189" s="206">
        <v>44.043100000000003</v>
      </c>
      <c r="F189" s="207" t="s">
        <v>461</v>
      </c>
      <c r="G189" s="206">
        <v>1.49</v>
      </c>
      <c r="H189" s="206">
        <v>12.907999999999999</v>
      </c>
      <c r="I189" s="92">
        <v>0.4</v>
      </c>
      <c r="J189" s="92">
        <v>1544</v>
      </c>
      <c r="K189" s="92">
        <v>2.62</v>
      </c>
      <c r="L189" s="92">
        <v>0.22</v>
      </c>
      <c r="M189" s="208">
        <v>2.7274E-2</v>
      </c>
      <c r="N189" s="208">
        <v>3.3274999999999999E-2</v>
      </c>
      <c r="O189" s="92" t="s">
        <v>462</v>
      </c>
      <c r="P189" s="209">
        <f>(K189*AU)/(C189*pc)/Photometry!$AB$19</f>
        <v>0.47482240646050028</v>
      </c>
      <c r="Q189" s="503" t="s">
        <v>84</v>
      </c>
      <c r="R189" s="92">
        <v>999</v>
      </c>
      <c r="S189" s="95"/>
    </row>
    <row r="190" spans="1:19">
      <c r="A190" s="479">
        <v>188</v>
      </c>
      <c r="B190" s="92">
        <v>5.6559999999999997</v>
      </c>
      <c r="C190" s="205">
        <v>92.506900000000002</v>
      </c>
      <c r="D190" s="206">
        <v>39.424199999999999</v>
      </c>
      <c r="E190" s="206">
        <v>-3.3961999999999999</v>
      </c>
      <c r="F190" s="207" t="s">
        <v>463</v>
      </c>
      <c r="G190" s="206">
        <v>5.3</v>
      </c>
      <c r="H190" s="206">
        <v>13.09</v>
      </c>
      <c r="I190" s="92">
        <v>0.4</v>
      </c>
      <c r="J190" s="92">
        <v>952.7</v>
      </c>
      <c r="K190" s="92">
        <v>2.5</v>
      </c>
      <c r="L190" s="92">
        <v>0.21</v>
      </c>
      <c r="M190" s="208">
        <v>2.7025E-2</v>
      </c>
      <c r="N190" s="208">
        <v>3.27E-2</v>
      </c>
      <c r="O190" s="92" t="s">
        <v>464</v>
      </c>
      <c r="P190" s="209">
        <f>(K190*AU)/(C190*pc)/Photometry!$AB$19</f>
        <v>0.47048432465398088</v>
      </c>
      <c r="Q190" s="503" t="s">
        <v>86</v>
      </c>
      <c r="R190" s="92">
        <v>999</v>
      </c>
      <c r="S190" s="95"/>
    </row>
    <row r="191" spans="1:19">
      <c r="A191" s="479">
        <v>189</v>
      </c>
      <c r="B191" s="92">
        <v>6.4870000000000001</v>
      </c>
      <c r="C191" s="205">
        <v>72.202200000000005</v>
      </c>
      <c r="D191" s="206">
        <v>316.666</v>
      </c>
      <c r="E191" s="206">
        <v>3.8031000000000001</v>
      </c>
      <c r="F191" s="207" t="s">
        <v>465</v>
      </c>
      <c r="G191" s="206">
        <v>0.9</v>
      </c>
      <c r="H191" s="206">
        <v>12.824</v>
      </c>
      <c r="I191" s="92">
        <v>0.4</v>
      </c>
      <c r="J191" s="92">
        <v>825</v>
      </c>
      <c r="K191" s="92">
        <v>1.95</v>
      </c>
      <c r="L191" s="92">
        <v>0.18</v>
      </c>
      <c r="M191" s="208">
        <v>2.7007E-2</v>
      </c>
      <c r="N191" s="208">
        <v>3.1869000000000001E-2</v>
      </c>
      <c r="O191" s="92" t="s">
        <v>315</v>
      </c>
      <c r="P191" s="209">
        <f>(K191*AU)/(C191*pc)/Photometry!$AB$19</f>
        <v>0.47017924897607011</v>
      </c>
      <c r="Q191" s="503" t="s">
        <v>87</v>
      </c>
      <c r="R191" s="92">
        <v>999</v>
      </c>
      <c r="S191" s="95"/>
    </row>
    <row r="192" spans="1:19">
      <c r="A192" s="479">
        <v>190</v>
      </c>
      <c r="B192" s="92">
        <v>6.4409999999999998</v>
      </c>
      <c r="C192" s="205">
        <v>77.459299999999999</v>
      </c>
      <c r="D192" s="206">
        <v>155.8682</v>
      </c>
      <c r="E192" s="206">
        <v>-0.90225</v>
      </c>
      <c r="F192" s="207" t="s">
        <v>466</v>
      </c>
      <c r="G192" s="206">
        <v>0.86</v>
      </c>
      <c r="H192" s="206">
        <v>12.817</v>
      </c>
      <c r="I192" s="92">
        <v>0.4</v>
      </c>
      <c r="J192" s="92">
        <v>883</v>
      </c>
      <c r="K192" s="92">
        <v>2.08</v>
      </c>
      <c r="L192" s="92">
        <v>0.28999999999999998</v>
      </c>
      <c r="M192" s="208">
        <v>2.6852999999999998E-2</v>
      </c>
      <c r="N192" s="208">
        <v>3.4639999999999997E-2</v>
      </c>
      <c r="O192" s="92" t="s">
        <v>273</v>
      </c>
      <c r="P192" s="209">
        <f>(K192*AU)/(C192*pc)/Photometry!$AB$19</f>
        <v>0.4674864681423837</v>
      </c>
      <c r="Q192" s="503" t="s">
        <v>86</v>
      </c>
      <c r="R192" s="92">
        <v>999</v>
      </c>
      <c r="S192" s="95"/>
    </row>
    <row r="193" spans="1:19">
      <c r="A193" s="479">
        <v>191</v>
      </c>
      <c r="B193" s="92">
        <v>4.97</v>
      </c>
      <c r="C193" s="205">
        <v>17.985600000000002</v>
      </c>
      <c r="D193" s="206">
        <v>202.10749999999999</v>
      </c>
      <c r="E193" s="206">
        <v>13.7788</v>
      </c>
      <c r="F193" s="207" t="s">
        <v>467</v>
      </c>
      <c r="G193" s="206">
        <v>6.6</v>
      </c>
      <c r="H193" s="206">
        <v>13.042</v>
      </c>
      <c r="I193" s="92">
        <v>0.4</v>
      </c>
      <c r="J193" s="92">
        <v>116.7</v>
      </c>
      <c r="K193" s="92">
        <v>0.48</v>
      </c>
      <c r="L193" s="92">
        <v>0.43</v>
      </c>
      <c r="M193" s="208">
        <v>2.6688E-2</v>
      </c>
      <c r="N193" s="208">
        <v>3.8163999999999997E-2</v>
      </c>
      <c r="O193" s="92" t="s">
        <v>304</v>
      </c>
      <c r="P193" s="209">
        <f>(K193*AU)/(C193*pc)/Photometry!$AB$19</f>
        <v>0.46461752198914696</v>
      </c>
      <c r="Q193" s="503" t="s">
        <v>86</v>
      </c>
      <c r="R193" s="92">
        <v>999</v>
      </c>
      <c r="S193" s="95"/>
    </row>
    <row r="194" spans="1:19">
      <c r="A194" s="479">
        <v>192</v>
      </c>
      <c r="B194" s="92">
        <v>6.6959999999999997</v>
      </c>
      <c r="C194" s="205">
        <v>38.3142</v>
      </c>
      <c r="D194" s="206">
        <v>84.258399999999995</v>
      </c>
      <c r="E194" s="206">
        <v>-73.699299999999994</v>
      </c>
      <c r="F194" s="207" t="s">
        <v>468</v>
      </c>
      <c r="G194" s="206">
        <v>0.34</v>
      </c>
      <c r="H194" s="206">
        <v>12.307</v>
      </c>
      <c r="I194" s="92">
        <v>0.4</v>
      </c>
      <c r="J194" s="92">
        <v>363.2</v>
      </c>
      <c r="K194" s="92">
        <v>1.02</v>
      </c>
      <c r="L194" s="92">
        <v>0.41</v>
      </c>
      <c r="M194" s="208">
        <v>2.6622E-2</v>
      </c>
      <c r="N194" s="208">
        <v>3.7537000000000001E-2</v>
      </c>
      <c r="O194" s="92" t="s">
        <v>271</v>
      </c>
      <c r="P194" s="209">
        <f>(K194*AU)/(C194*pc)/Photometry!$AB$19</f>
        <v>0.46346792885958743</v>
      </c>
      <c r="Q194" s="503" t="s">
        <v>84</v>
      </c>
      <c r="R194" s="92">
        <v>999</v>
      </c>
      <c r="S194" s="95"/>
    </row>
    <row r="195" spans="1:19">
      <c r="A195" s="479">
        <v>193</v>
      </c>
      <c r="B195" s="92">
        <v>5.95</v>
      </c>
      <c r="C195" s="205">
        <v>50.225999999999999</v>
      </c>
      <c r="D195" s="206">
        <v>272.6318</v>
      </c>
      <c r="E195" s="206">
        <v>54.2866</v>
      </c>
      <c r="F195" s="207" t="s">
        <v>469</v>
      </c>
      <c r="G195" s="206">
        <v>1.6</v>
      </c>
      <c r="H195" s="206">
        <v>12.916</v>
      </c>
      <c r="I195" s="92">
        <v>0.4</v>
      </c>
      <c r="J195" s="92">
        <v>416.1</v>
      </c>
      <c r="K195" s="92">
        <v>1.3</v>
      </c>
      <c r="L195" s="92">
        <v>0.03</v>
      </c>
      <c r="M195" s="208">
        <v>2.5883E-2</v>
      </c>
      <c r="N195" s="208">
        <v>2.6658999999999999E-2</v>
      </c>
      <c r="O195" s="92" t="s">
        <v>297</v>
      </c>
      <c r="P195" s="209">
        <f>(K195*AU)/(C195*pc)/Photometry!$AB$19</f>
        <v>0.45060295690704694</v>
      </c>
      <c r="Q195" s="503" t="s">
        <v>87</v>
      </c>
      <c r="R195" s="92">
        <v>999</v>
      </c>
      <c r="S195" s="95"/>
    </row>
    <row r="196" spans="1:19">
      <c r="A196" s="479">
        <v>194</v>
      </c>
      <c r="B196" s="92">
        <v>7.38</v>
      </c>
      <c r="C196" s="205">
        <v>49.529499999999999</v>
      </c>
      <c r="D196" s="206">
        <v>256.12860000000001</v>
      </c>
      <c r="E196" s="206">
        <v>-43.309800000000003</v>
      </c>
      <c r="F196" s="207" t="s">
        <v>470</v>
      </c>
      <c r="G196" s="206">
        <v>2.73</v>
      </c>
      <c r="H196" s="206">
        <v>13.010999999999999</v>
      </c>
      <c r="I196" s="92">
        <v>0.4</v>
      </c>
      <c r="J196" s="92">
        <v>499.4</v>
      </c>
      <c r="K196" s="92">
        <v>1.28</v>
      </c>
      <c r="L196" s="92">
        <v>0.34</v>
      </c>
      <c r="M196" s="208">
        <v>2.5843000000000001E-2</v>
      </c>
      <c r="N196" s="208">
        <v>3.4630000000000001E-2</v>
      </c>
      <c r="O196" s="92" t="s">
        <v>313</v>
      </c>
      <c r="P196" s="209">
        <f>(K196*AU)/(C196*pc)/Photometry!$AB$19</f>
        <v>0.44990964460845911</v>
      </c>
      <c r="Q196" s="503" t="s">
        <v>84</v>
      </c>
      <c r="R196" s="92">
        <v>999</v>
      </c>
      <c r="S196" s="95"/>
    </row>
    <row r="197" spans="1:19">
      <c r="A197" s="479">
        <v>195</v>
      </c>
      <c r="B197" s="92">
        <v>4.74</v>
      </c>
      <c r="C197" s="205">
        <v>8.5550999999999995</v>
      </c>
      <c r="D197" s="206">
        <v>199.60130000000001</v>
      </c>
      <c r="E197" s="206">
        <v>-18.311199999999999</v>
      </c>
      <c r="F197" s="207" t="s">
        <v>364</v>
      </c>
      <c r="G197" s="206">
        <v>5.7000000000000002E-2</v>
      </c>
      <c r="H197" s="206">
        <v>8.5190000000000001</v>
      </c>
      <c r="I197" s="92">
        <v>0.4</v>
      </c>
      <c r="J197" s="92">
        <v>38</v>
      </c>
      <c r="K197" s="92">
        <v>0.22</v>
      </c>
      <c r="L197" s="92">
        <v>0.14000000000000001</v>
      </c>
      <c r="M197" s="208">
        <v>2.5715999999999999E-2</v>
      </c>
      <c r="N197" s="208">
        <v>2.9315999999999998E-2</v>
      </c>
      <c r="O197" s="92" t="s">
        <v>365</v>
      </c>
      <c r="P197" s="209">
        <f>(K197*AU)/(C197*pc)/Photometry!$AB$19</f>
        <v>0.44768945783980718</v>
      </c>
      <c r="Q197" s="503" t="s">
        <v>86</v>
      </c>
      <c r="R197" s="92">
        <v>999</v>
      </c>
      <c r="S197" s="95"/>
    </row>
    <row r="198" spans="1:19">
      <c r="A198" s="479">
        <v>196</v>
      </c>
      <c r="B198" s="92">
        <v>5.88</v>
      </c>
      <c r="C198" s="205">
        <v>11.0595</v>
      </c>
      <c r="D198" s="206">
        <v>9.8408999999999995</v>
      </c>
      <c r="E198" s="206">
        <v>21.250499999999999</v>
      </c>
      <c r="F198" s="207" t="s">
        <v>471</v>
      </c>
      <c r="G198" s="206">
        <v>0.2</v>
      </c>
      <c r="H198" s="206">
        <v>11.670999999999999</v>
      </c>
      <c r="I198" s="92">
        <v>0.4</v>
      </c>
      <c r="J198" s="92">
        <v>62.2</v>
      </c>
      <c r="K198" s="92">
        <v>0.28000000000000003</v>
      </c>
      <c r="L198" s="92">
        <v>0.63</v>
      </c>
      <c r="M198" s="208">
        <v>2.5318E-2</v>
      </c>
      <c r="N198" s="208">
        <v>4.1267999999999999E-2</v>
      </c>
      <c r="O198" s="92" t="s">
        <v>253</v>
      </c>
      <c r="P198" s="209">
        <f>(K198*AU)/(C198*pc)/Photometry!$AB$19</f>
        <v>0.44075963594207118</v>
      </c>
      <c r="Q198" s="503" t="s">
        <v>87</v>
      </c>
      <c r="R198" s="92">
        <v>999</v>
      </c>
      <c r="S198" s="95"/>
    </row>
    <row r="199" spans="1:19">
      <c r="A199" s="479">
        <v>197</v>
      </c>
      <c r="B199" s="92">
        <v>7.45</v>
      </c>
      <c r="C199" s="205">
        <v>109.529</v>
      </c>
      <c r="D199" s="206">
        <v>238.2345</v>
      </c>
      <c r="E199" s="206">
        <v>15.4307</v>
      </c>
      <c r="F199" s="207" t="s">
        <v>472</v>
      </c>
      <c r="G199" s="206">
        <v>1.9</v>
      </c>
      <c r="H199" s="206">
        <v>12.938000000000001</v>
      </c>
      <c r="I199" s="92">
        <v>0.4</v>
      </c>
      <c r="J199" s="92">
        <v>1299</v>
      </c>
      <c r="K199" s="92">
        <v>2.77</v>
      </c>
      <c r="L199" s="92">
        <v>0.32</v>
      </c>
      <c r="M199" s="208">
        <v>2.529E-2</v>
      </c>
      <c r="N199" s="208">
        <v>3.3383000000000003E-2</v>
      </c>
      <c r="O199" s="92" t="s">
        <v>315</v>
      </c>
      <c r="P199" s="209">
        <f>(K199*AU)/(C199*pc)/Photometry!$AB$19</f>
        <v>0.44028097928900428</v>
      </c>
      <c r="Q199" s="503" t="s">
        <v>87</v>
      </c>
      <c r="R199" s="92">
        <v>999</v>
      </c>
      <c r="S199" s="95"/>
    </row>
    <row r="200" spans="1:19">
      <c r="A200" s="479">
        <v>198</v>
      </c>
      <c r="B200" s="92">
        <v>8.32</v>
      </c>
      <c r="C200" s="205">
        <v>54.200499999999998</v>
      </c>
      <c r="D200" s="206">
        <v>215.22300000000001</v>
      </c>
      <c r="E200" s="206">
        <v>-17.4815</v>
      </c>
      <c r="F200" s="207" t="s">
        <v>329</v>
      </c>
      <c r="G200" s="206">
        <v>3</v>
      </c>
      <c r="H200" s="206">
        <v>13.04</v>
      </c>
      <c r="I200" s="92">
        <v>0.4</v>
      </c>
      <c r="J200" s="92">
        <v>502</v>
      </c>
      <c r="K200" s="92">
        <v>1.37</v>
      </c>
      <c r="L200" s="92">
        <v>0.46</v>
      </c>
      <c r="M200" s="208">
        <v>2.5277000000000001E-2</v>
      </c>
      <c r="N200" s="208">
        <v>3.6903999999999999E-2</v>
      </c>
      <c r="O200" s="92" t="s">
        <v>248</v>
      </c>
      <c r="P200" s="209">
        <f>(K200*AU)/(C200*pc)/Photometry!$AB$19</f>
        <v>0.44004445368656525</v>
      </c>
      <c r="Q200" s="503" t="s">
        <v>86</v>
      </c>
      <c r="R200" s="92">
        <v>999</v>
      </c>
      <c r="S200" s="95"/>
    </row>
    <row r="201" spans="1:19">
      <c r="A201" s="479">
        <v>199</v>
      </c>
      <c r="B201" s="92">
        <v>6.734</v>
      </c>
      <c r="C201" s="205">
        <v>33.1126</v>
      </c>
      <c r="D201" s="206">
        <v>91.124799999999993</v>
      </c>
      <c r="E201" s="206">
        <v>44.260399999999997</v>
      </c>
      <c r="F201" s="207" t="s">
        <v>473</v>
      </c>
      <c r="G201" s="206">
        <v>3.28</v>
      </c>
      <c r="H201" s="206">
        <v>13.07</v>
      </c>
      <c r="I201" s="92">
        <v>0.4</v>
      </c>
      <c r="J201" s="92">
        <v>263.10000000000002</v>
      </c>
      <c r="K201" s="92">
        <v>0.83</v>
      </c>
      <c r="L201" s="92">
        <v>0.25</v>
      </c>
      <c r="M201" s="208">
        <v>2.5066000000000001E-2</v>
      </c>
      <c r="N201" s="208">
        <v>3.1331999999999999E-2</v>
      </c>
      <c r="O201" s="92" t="s">
        <v>362</v>
      </c>
      <c r="P201" s="209">
        <f>(K201*AU)/(C201*pc)/Photometry!$AB$19</f>
        <v>0.43637924523035559</v>
      </c>
      <c r="Q201" s="503" t="s">
        <v>84</v>
      </c>
      <c r="R201" s="92">
        <v>999</v>
      </c>
      <c r="S201" s="95"/>
    </row>
    <row r="202" spans="1:19">
      <c r="A202" s="479">
        <v>200</v>
      </c>
      <c r="B202" s="92">
        <v>7.13</v>
      </c>
      <c r="C202" s="205">
        <v>50.3018</v>
      </c>
      <c r="D202" s="206">
        <v>73.681899999999999</v>
      </c>
      <c r="E202" s="206">
        <v>12.3522</v>
      </c>
      <c r="F202" s="207" t="s">
        <v>474</v>
      </c>
      <c r="G202" s="206">
        <v>0.5</v>
      </c>
      <c r="H202" s="206">
        <v>12.616</v>
      </c>
      <c r="I202" s="92">
        <v>0.4</v>
      </c>
      <c r="J202" s="92">
        <v>466</v>
      </c>
      <c r="K202" s="92">
        <v>1.26</v>
      </c>
      <c r="L202" s="92">
        <v>0.3</v>
      </c>
      <c r="M202" s="208">
        <v>2.5048999999999998E-2</v>
      </c>
      <c r="N202" s="208">
        <v>3.2563000000000002E-2</v>
      </c>
      <c r="O202" s="92" t="s">
        <v>362</v>
      </c>
      <c r="P202" s="209">
        <f>(K202*AU)/(C202*pc)/Photometry!$AB$19</f>
        <v>0.43608012778182909</v>
      </c>
      <c r="Q202" s="503" t="s">
        <v>84</v>
      </c>
      <c r="R202" s="92">
        <v>999</v>
      </c>
      <c r="S202" s="95"/>
    </row>
    <row r="203" spans="1:19">
      <c r="A203" s="479">
        <v>201</v>
      </c>
      <c r="B203" s="92">
        <v>11.372</v>
      </c>
      <c r="C203" s="205">
        <v>14.396800000000001</v>
      </c>
      <c r="D203" s="206">
        <v>243.17410000000001</v>
      </c>
      <c r="E203" s="206">
        <v>-18.875499999999999</v>
      </c>
      <c r="F203" s="207" t="s">
        <v>475</v>
      </c>
      <c r="G203" s="206">
        <v>2.1</v>
      </c>
      <c r="H203" s="206">
        <v>12.952</v>
      </c>
      <c r="I203" s="92">
        <v>0.4</v>
      </c>
      <c r="J203" s="92">
        <v>111.7</v>
      </c>
      <c r="K203" s="92">
        <v>0.36</v>
      </c>
      <c r="L203" s="92">
        <v>0.28999999999999998</v>
      </c>
      <c r="M203" s="208">
        <v>2.5006E-2</v>
      </c>
      <c r="N203" s="208">
        <v>3.2257000000000001E-2</v>
      </c>
      <c r="O203" s="92" t="s">
        <v>476</v>
      </c>
      <c r="P203" s="209">
        <f>(K203*AU)/(C203*pc)/Photometry!$AB$19</f>
        <v>0.43532720310180051</v>
      </c>
      <c r="Q203" s="503" t="s">
        <v>90</v>
      </c>
      <c r="R203" s="92">
        <v>999</v>
      </c>
      <c r="S203" s="95"/>
    </row>
    <row r="204" spans="1:19">
      <c r="A204" s="479">
        <v>202</v>
      </c>
      <c r="B204" s="92">
        <v>7.81</v>
      </c>
      <c r="C204" s="205">
        <v>42.337000000000003</v>
      </c>
      <c r="D204" s="206">
        <v>66.609700000000004</v>
      </c>
      <c r="E204" s="206">
        <v>-10.550800000000001</v>
      </c>
      <c r="F204" s="207" t="s">
        <v>477</v>
      </c>
      <c r="G204" s="206">
        <v>5.7</v>
      </c>
      <c r="H204" s="206">
        <v>13.076000000000001</v>
      </c>
      <c r="I204" s="92">
        <v>0.4</v>
      </c>
      <c r="J204" s="92">
        <v>383</v>
      </c>
      <c r="K204" s="92">
        <v>1.03</v>
      </c>
      <c r="L204" s="92">
        <v>7.0000000000000007E-2</v>
      </c>
      <c r="M204" s="208">
        <v>2.4329E-2</v>
      </c>
      <c r="N204" s="208">
        <v>2.6032E-2</v>
      </c>
      <c r="O204" s="92" t="s">
        <v>478</v>
      </c>
      <c r="P204" s="209">
        <f>(K204*AU)/(C204*pc)/Photometry!$AB$19</f>
        <v>0.42354193980209603</v>
      </c>
      <c r="Q204" s="503" t="s">
        <v>86</v>
      </c>
      <c r="R204" s="92">
        <v>999</v>
      </c>
      <c r="S204" s="95"/>
    </row>
    <row r="205" spans="1:19">
      <c r="A205" s="479">
        <v>203</v>
      </c>
      <c r="B205" s="92">
        <v>8.5500000000000007</v>
      </c>
      <c r="C205" s="205">
        <v>98.716700000000003</v>
      </c>
      <c r="D205" s="206">
        <v>54.848500000000001</v>
      </c>
      <c r="E205" s="206">
        <v>-60.077800000000003</v>
      </c>
      <c r="F205" s="207" t="s">
        <v>479</v>
      </c>
      <c r="G205" s="206">
        <v>1.5</v>
      </c>
      <c r="H205" s="206">
        <v>12.909000000000001</v>
      </c>
      <c r="I205" s="92">
        <v>0.4</v>
      </c>
      <c r="J205" s="92">
        <v>1214</v>
      </c>
      <c r="K205" s="92">
        <v>2.4</v>
      </c>
      <c r="L205" s="92">
        <v>0.44</v>
      </c>
      <c r="M205" s="208">
        <v>2.4312E-2</v>
      </c>
      <c r="N205" s="208">
        <v>3.5008999999999998E-2</v>
      </c>
      <c r="O205" s="92" t="s">
        <v>359</v>
      </c>
      <c r="P205" s="209">
        <f>(K205*AU)/(C205*pc)/Photometry!$AB$19</f>
        <v>0.42325284898543014</v>
      </c>
      <c r="Q205" s="503" t="s">
        <v>85</v>
      </c>
      <c r="R205" s="92">
        <v>999</v>
      </c>
      <c r="S205" s="95"/>
    </row>
    <row r="206" spans="1:19">
      <c r="A206" s="479">
        <v>204</v>
      </c>
      <c r="B206" s="92">
        <v>8.6280000000000001</v>
      </c>
      <c r="C206" s="205">
        <v>28.555099999999999</v>
      </c>
      <c r="D206" s="206">
        <v>347.29469999999998</v>
      </c>
      <c r="E206" s="206">
        <v>-2.2606999999999999</v>
      </c>
      <c r="F206" s="207" t="s">
        <v>480</v>
      </c>
      <c r="G206" s="206">
        <v>0.21</v>
      </c>
      <c r="H206" s="206">
        <v>11.741</v>
      </c>
      <c r="I206" s="92">
        <v>0.4</v>
      </c>
      <c r="J206" s="92">
        <v>225.7</v>
      </c>
      <c r="K206" s="92">
        <v>0.69</v>
      </c>
      <c r="L206" s="92">
        <v>0.3</v>
      </c>
      <c r="M206" s="208">
        <v>2.4164000000000001E-2</v>
      </c>
      <c r="N206" s="208">
        <v>3.1413000000000003E-2</v>
      </c>
      <c r="O206" s="92" t="s">
        <v>287</v>
      </c>
      <c r="P206" s="209">
        <f>(K206*AU)/(C206*pc)/Photometry!$AB$19</f>
        <v>0.4206730426005863</v>
      </c>
      <c r="Q206" s="503" t="s">
        <v>88</v>
      </c>
      <c r="R206" s="92">
        <v>999</v>
      </c>
      <c r="S206" s="95"/>
    </row>
    <row r="207" spans="1:19">
      <c r="A207" s="479">
        <v>205</v>
      </c>
      <c r="B207" s="92">
        <v>4.657</v>
      </c>
      <c r="C207" s="205">
        <v>90.009</v>
      </c>
      <c r="D207" s="206">
        <v>189.8115</v>
      </c>
      <c r="E207" s="206">
        <v>-7.9955999999999996</v>
      </c>
      <c r="F207" s="207" t="s">
        <v>481</v>
      </c>
      <c r="G207" s="206">
        <v>11.09</v>
      </c>
      <c r="H207" s="206">
        <v>12.685</v>
      </c>
      <c r="I207" s="92">
        <v>0.4</v>
      </c>
      <c r="J207" s="92">
        <v>835.5</v>
      </c>
      <c r="K207" s="92">
        <v>2.14</v>
      </c>
      <c r="L207" s="92">
        <v>0.46</v>
      </c>
      <c r="M207" s="208">
        <v>2.3775000000000001E-2</v>
      </c>
      <c r="N207" s="208">
        <v>3.4712E-2</v>
      </c>
      <c r="O207" s="92" t="s">
        <v>346</v>
      </c>
      <c r="P207" s="209">
        <f>(K207*AU)/(C207*pc)/Photometry!$AB$19</f>
        <v>0.41391113882742114</v>
      </c>
      <c r="Q207" s="503" t="s">
        <v>87</v>
      </c>
      <c r="R207" s="92">
        <v>999</v>
      </c>
      <c r="S207" s="95"/>
    </row>
    <row r="208" spans="1:19">
      <c r="A208" s="479">
        <v>206</v>
      </c>
      <c r="B208" s="92">
        <v>7.44</v>
      </c>
      <c r="C208" s="205">
        <v>34.952800000000003</v>
      </c>
      <c r="D208" s="206">
        <v>31.142900000000001</v>
      </c>
      <c r="E208" s="206">
        <v>25.414300000000001</v>
      </c>
      <c r="F208" s="207" t="s">
        <v>334</v>
      </c>
      <c r="G208" s="206">
        <v>2.2999999999999998</v>
      </c>
      <c r="H208" s="206">
        <v>12.965999999999999</v>
      </c>
      <c r="I208" s="92">
        <v>0.4</v>
      </c>
      <c r="J208" s="92">
        <v>263.60000000000002</v>
      </c>
      <c r="K208" s="92">
        <v>0.83</v>
      </c>
      <c r="L208" s="92">
        <v>0.38</v>
      </c>
      <c r="M208" s="208">
        <v>2.3746E-2</v>
      </c>
      <c r="N208" s="208">
        <v>3.2770000000000001E-2</v>
      </c>
      <c r="O208" s="92" t="s">
        <v>253</v>
      </c>
      <c r="P208" s="209">
        <f>(K208*AU)/(C208*pc)/Photometry!$AB$19</f>
        <v>0.41340468848317363</v>
      </c>
      <c r="Q208" s="503" t="s">
        <v>87</v>
      </c>
      <c r="R208" s="92">
        <v>999</v>
      </c>
      <c r="S208" s="95"/>
    </row>
    <row r="209" spans="1:19">
      <c r="A209" s="479">
        <v>207</v>
      </c>
      <c r="B209" s="92">
        <v>7.7</v>
      </c>
      <c r="C209" s="205">
        <v>50.428600000000003</v>
      </c>
      <c r="D209" s="206">
        <v>95.059700000000007</v>
      </c>
      <c r="E209" s="206">
        <v>-10.725</v>
      </c>
      <c r="F209" s="207" t="s">
        <v>482</v>
      </c>
      <c r="G209" s="206">
        <v>0.57999999999999996</v>
      </c>
      <c r="H209" s="206">
        <v>12.702</v>
      </c>
      <c r="I209" s="92">
        <v>0.4</v>
      </c>
      <c r="J209" s="92">
        <v>472.3</v>
      </c>
      <c r="K209" s="92">
        <v>1.19</v>
      </c>
      <c r="L209" s="92">
        <v>0.61</v>
      </c>
      <c r="M209" s="208">
        <v>2.3598000000000001E-2</v>
      </c>
      <c r="N209" s="208">
        <v>3.7991999999999998E-2</v>
      </c>
      <c r="O209" s="92" t="s">
        <v>273</v>
      </c>
      <c r="P209" s="209">
        <f>(K209*AU)/(C209*pc)/Photometry!$AB$19</f>
        <v>0.41081787067716874</v>
      </c>
      <c r="Q209" s="503" t="s">
        <v>86</v>
      </c>
      <c r="R209" s="92">
        <v>999</v>
      </c>
      <c r="S209" s="95"/>
    </row>
    <row r="210" spans="1:19">
      <c r="A210" s="479">
        <v>208</v>
      </c>
      <c r="B210" s="92">
        <v>7.6509999999999998</v>
      </c>
      <c r="C210" s="205">
        <v>11.158200000000001</v>
      </c>
      <c r="D210" s="206">
        <v>147.77940000000001</v>
      </c>
      <c r="E210" s="206">
        <v>-43.502800000000001</v>
      </c>
      <c r="F210" s="207" t="s">
        <v>483</v>
      </c>
      <c r="G210" s="206">
        <v>1.0999999999999999E-2</v>
      </c>
      <c r="H210" s="206">
        <v>1.4079999999999999</v>
      </c>
      <c r="I210" s="92">
        <v>0.4</v>
      </c>
      <c r="J210" s="92">
        <v>58.4</v>
      </c>
      <c r="K210" s="92">
        <v>0.26</v>
      </c>
      <c r="L210" s="92">
        <v>0.11</v>
      </c>
      <c r="M210" s="208">
        <v>2.3300999999999999E-2</v>
      </c>
      <c r="N210" s="208">
        <v>2.5864000000000002E-2</v>
      </c>
      <c r="O210" s="92" t="s">
        <v>484</v>
      </c>
      <c r="P210" s="209">
        <f>(K210*AU)/(C210*pc)/Photometry!$AB$19</f>
        <v>0.4056565416216476</v>
      </c>
      <c r="Q210" s="503" t="s">
        <v>88</v>
      </c>
      <c r="R210" s="92">
        <v>999</v>
      </c>
      <c r="S210" s="95"/>
    </row>
    <row r="211" spans="1:19">
      <c r="A211" s="479">
        <v>209</v>
      </c>
      <c r="B211" s="92">
        <v>7.27</v>
      </c>
      <c r="C211" s="205">
        <v>44.111199999999997</v>
      </c>
      <c r="D211" s="206">
        <v>257.39420000000001</v>
      </c>
      <c r="E211" s="206">
        <v>33.355899999999998</v>
      </c>
      <c r="F211" s="207" t="s">
        <v>485</v>
      </c>
      <c r="G211" s="206">
        <v>0.82</v>
      </c>
      <c r="H211" s="206">
        <v>12.808999999999999</v>
      </c>
      <c r="I211" s="92">
        <v>0.4</v>
      </c>
      <c r="J211" s="92">
        <v>391.9</v>
      </c>
      <c r="K211" s="92">
        <v>1.02</v>
      </c>
      <c r="L211" s="92">
        <v>0.16</v>
      </c>
      <c r="M211" s="208">
        <v>2.3123000000000001E-2</v>
      </c>
      <c r="N211" s="208">
        <v>2.6823E-2</v>
      </c>
      <c r="O211" s="92" t="s">
        <v>279</v>
      </c>
      <c r="P211" s="209">
        <f>(K211*AU)/(C211*pc)/Photometry!$AB$19</f>
        <v>0.40255996028020113</v>
      </c>
      <c r="Q211" s="503" t="s">
        <v>85</v>
      </c>
      <c r="R211" s="92">
        <v>999</v>
      </c>
      <c r="S211" s="95"/>
    </row>
    <row r="212" spans="1:19">
      <c r="A212" s="479">
        <v>210</v>
      </c>
      <c r="B212" s="92">
        <v>8.6999999999999993</v>
      </c>
      <c r="C212" s="205">
        <v>39.231099999999998</v>
      </c>
      <c r="D212" s="206">
        <v>233.91640000000001</v>
      </c>
      <c r="E212" s="206">
        <v>-80.204599999999999</v>
      </c>
      <c r="F212" s="207" t="s">
        <v>486</v>
      </c>
      <c r="G212" s="206">
        <v>0.223</v>
      </c>
      <c r="H212" s="206">
        <v>11.833</v>
      </c>
      <c r="I212" s="92">
        <v>0.4</v>
      </c>
      <c r="J212" s="92">
        <v>330</v>
      </c>
      <c r="K212" s="92">
        <v>0.89</v>
      </c>
      <c r="L212" s="92">
        <v>0.36</v>
      </c>
      <c r="M212" s="208">
        <v>2.2686000000000001E-2</v>
      </c>
      <c r="N212" s="208">
        <v>3.0852999999999998E-2</v>
      </c>
      <c r="O212" s="92" t="s">
        <v>487</v>
      </c>
      <c r="P212" s="209">
        <f>(K212*AU)/(C212*pc)/Photometry!$AB$19</f>
        <v>0.39494698105713766</v>
      </c>
      <c r="Q212" s="503" t="s">
        <v>87</v>
      </c>
      <c r="R212" s="92">
        <v>999</v>
      </c>
      <c r="S212" s="95"/>
    </row>
    <row r="213" spans="1:19">
      <c r="A213" s="479">
        <v>211</v>
      </c>
      <c r="B213" s="92">
        <v>7.81</v>
      </c>
      <c r="C213" s="205">
        <v>55.279200000000003</v>
      </c>
      <c r="D213" s="206">
        <v>352.8347</v>
      </c>
      <c r="E213" s="206">
        <v>-58.209699999999998</v>
      </c>
      <c r="F213" s="207" t="s">
        <v>488</v>
      </c>
      <c r="G213" s="206">
        <v>3.09</v>
      </c>
      <c r="H213" s="206">
        <v>13.048999999999999</v>
      </c>
      <c r="I213" s="92">
        <v>0.4</v>
      </c>
      <c r="J213" s="92">
        <v>456.1</v>
      </c>
      <c r="K213" s="92">
        <v>1.25</v>
      </c>
      <c r="L213" s="92">
        <v>0.08</v>
      </c>
      <c r="M213" s="208">
        <v>2.2613000000000001E-2</v>
      </c>
      <c r="N213" s="208">
        <v>2.4421999999999999E-2</v>
      </c>
      <c r="O213" s="92" t="s">
        <v>242</v>
      </c>
      <c r="P213" s="209">
        <f>(K213*AU)/(C213*pc)/Photometry!$AB$19</f>
        <v>0.39366566784914891</v>
      </c>
      <c r="Q213" s="503" t="s">
        <v>84</v>
      </c>
      <c r="R213" s="92">
        <v>999</v>
      </c>
      <c r="S213" s="95"/>
    </row>
    <row r="214" spans="1:19">
      <c r="A214" s="479">
        <v>212</v>
      </c>
      <c r="B214" s="92">
        <v>5.7409999999999997</v>
      </c>
      <c r="C214" s="205">
        <v>39.432200000000002</v>
      </c>
      <c r="D214" s="206">
        <v>155.54400000000001</v>
      </c>
      <c r="E214" s="206">
        <v>41.229500000000002</v>
      </c>
      <c r="F214" s="207" t="s">
        <v>489</v>
      </c>
      <c r="G214" s="206">
        <v>7.2</v>
      </c>
      <c r="H214" s="206">
        <v>12.994</v>
      </c>
      <c r="I214" s="92">
        <v>0.4</v>
      </c>
      <c r="J214" s="92">
        <v>256</v>
      </c>
      <c r="K214" s="92">
        <v>0.88</v>
      </c>
      <c r="L214" s="92">
        <v>0.7</v>
      </c>
      <c r="M214" s="208">
        <v>2.2317E-2</v>
      </c>
      <c r="N214" s="208">
        <v>3.7939000000000001E-2</v>
      </c>
      <c r="O214" s="92" t="s">
        <v>242</v>
      </c>
      <c r="P214" s="209">
        <f>(K214*AU)/(C214*pc)/Photometry!$AB$19</f>
        <v>0.38851781851028699</v>
      </c>
      <c r="Q214" s="503" t="s">
        <v>84</v>
      </c>
      <c r="R214" s="92">
        <v>999</v>
      </c>
      <c r="S214" s="95"/>
    </row>
    <row r="215" spans="1:19">
      <c r="A215" s="479">
        <v>213</v>
      </c>
      <c r="B215" s="92">
        <v>9.06</v>
      </c>
      <c r="C215" s="205">
        <v>49.9251</v>
      </c>
      <c r="D215" s="206">
        <v>171.07230000000001</v>
      </c>
      <c r="E215" s="206">
        <v>-1.5290999999999999</v>
      </c>
      <c r="F215" s="207" t="s">
        <v>490</v>
      </c>
      <c r="G215" s="206">
        <v>0.502</v>
      </c>
      <c r="H215" s="206">
        <v>12.619</v>
      </c>
      <c r="I215" s="92">
        <v>0.4</v>
      </c>
      <c r="J215" s="92">
        <v>439.3</v>
      </c>
      <c r="K215" s="92">
        <v>1.1100000000000001</v>
      </c>
      <c r="L215" s="92">
        <v>0.09</v>
      </c>
      <c r="M215" s="208">
        <v>2.2232999999999999E-2</v>
      </c>
      <c r="N215" s="208">
        <v>2.4233999999999999E-2</v>
      </c>
      <c r="O215" s="92" t="s">
        <v>315</v>
      </c>
      <c r="P215" s="209">
        <f>(K215*AU)/(C215*pc)/Photometry!$AB$19</f>
        <v>0.38706447436892477</v>
      </c>
      <c r="Q215" s="503" t="s">
        <v>87</v>
      </c>
      <c r="R215" s="92">
        <v>999</v>
      </c>
      <c r="S215" s="95"/>
    </row>
    <row r="216" spans="1:19">
      <c r="A216" s="479">
        <v>214</v>
      </c>
      <c r="B216" s="92">
        <v>6.4870000000000001</v>
      </c>
      <c r="C216" s="205">
        <v>72.202200000000005</v>
      </c>
      <c r="D216" s="206">
        <v>316.666</v>
      </c>
      <c r="E216" s="206">
        <v>3.8031000000000001</v>
      </c>
      <c r="F216" s="207" t="s">
        <v>465</v>
      </c>
      <c r="G216" s="206">
        <v>1.85</v>
      </c>
      <c r="H216" s="206">
        <v>12.933999999999999</v>
      </c>
      <c r="I216" s="92">
        <v>0.4</v>
      </c>
      <c r="J216" s="92">
        <v>613.79999999999995</v>
      </c>
      <c r="K216" s="92">
        <v>1.6</v>
      </c>
      <c r="L216" s="92">
        <v>0.04</v>
      </c>
      <c r="M216" s="208">
        <v>2.2159999999999999E-2</v>
      </c>
      <c r="N216" s="208">
        <v>2.3046000000000001E-2</v>
      </c>
      <c r="O216" s="92" t="s">
        <v>315</v>
      </c>
      <c r="P216" s="209">
        <f>(K216*AU)/(C216*pc)/Photometry!$AB$19</f>
        <v>0.385788101723955</v>
      </c>
      <c r="Q216" s="503" t="s">
        <v>87</v>
      </c>
      <c r="R216" s="92">
        <v>999</v>
      </c>
      <c r="S216" s="95"/>
    </row>
    <row r="217" spans="1:19">
      <c r="A217" s="479">
        <v>215</v>
      </c>
      <c r="B217" s="92">
        <v>5.9109999999999996</v>
      </c>
      <c r="C217" s="205">
        <v>36.603200000000001</v>
      </c>
      <c r="D217" s="206">
        <v>276.95620000000002</v>
      </c>
      <c r="E217" s="206">
        <v>-29.8169</v>
      </c>
      <c r="F217" s="207" t="s">
        <v>294</v>
      </c>
      <c r="G217" s="206">
        <v>2.88</v>
      </c>
      <c r="H217" s="206">
        <v>13.026999999999999</v>
      </c>
      <c r="I217" s="92">
        <v>0.4</v>
      </c>
      <c r="J217" s="92">
        <v>225.6</v>
      </c>
      <c r="K217" s="92">
        <v>0.81</v>
      </c>
      <c r="L217" s="92">
        <v>0.31</v>
      </c>
      <c r="M217" s="208">
        <v>2.2128999999999999E-2</v>
      </c>
      <c r="N217" s="208">
        <v>2.8989000000000001E-2</v>
      </c>
      <c r="O217" s="92" t="s">
        <v>242</v>
      </c>
      <c r="P217" s="209">
        <f>(K217*AU)/(C217*pc)/Photometry!$AB$19</f>
        <v>0.38525230101838104</v>
      </c>
      <c r="Q217" s="503" t="s">
        <v>84</v>
      </c>
      <c r="R217" s="92">
        <v>999</v>
      </c>
      <c r="S217" s="95"/>
    </row>
    <row r="218" spans="1:19">
      <c r="A218" s="479">
        <v>216</v>
      </c>
      <c r="B218" s="92">
        <v>5.9390000000000001</v>
      </c>
      <c r="C218" s="205">
        <v>54.945099999999996</v>
      </c>
      <c r="D218" s="206">
        <v>332.96390000000002</v>
      </c>
      <c r="E218" s="206">
        <v>16.040600000000001</v>
      </c>
      <c r="F218" s="207" t="s">
        <v>491</v>
      </c>
      <c r="G218" s="206">
        <v>1.9</v>
      </c>
      <c r="H218" s="206">
        <v>12.938000000000001</v>
      </c>
      <c r="I218" s="92">
        <v>0.4</v>
      </c>
      <c r="J218" s="92">
        <v>354.8</v>
      </c>
      <c r="K218" s="92">
        <v>1.2</v>
      </c>
      <c r="L218" s="92">
        <v>0.15</v>
      </c>
      <c r="M218" s="208">
        <v>2.1839999999999998E-2</v>
      </c>
      <c r="N218" s="208">
        <v>2.5115999999999999E-2</v>
      </c>
      <c r="O218" s="92" t="s">
        <v>297</v>
      </c>
      <c r="P218" s="209">
        <f>(K218*AU)/(C218*pc)/Photometry!$AB$19</f>
        <v>0.38021702133074664</v>
      </c>
      <c r="Q218" s="503" t="s">
        <v>87</v>
      </c>
      <c r="R218" s="92">
        <v>999</v>
      </c>
      <c r="S218" s="95"/>
    </row>
    <row r="219" spans="1:19">
      <c r="A219" s="479">
        <v>217</v>
      </c>
      <c r="B219" s="92">
        <v>10.210000000000001</v>
      </c>
      <c r="C219" s="205">
        <v>41.186199999999999</v>
      </c>
      <c r="D219" s="206">
        <v>16.508500000000002</v>
      </c>
      <c r="E219" s="206">
        <v>-22.453199999999999</v>
      </c>
      <c r="F219" s="207" t="s">
        <v>255</v>
      </c>
      <c r="G219" s="206">
        <v>1.44</v>
      </c>
      <c r="H219" s="206">
        <v>12.904999999999999</v>
      </c>
      <c r="I219" s="92">
        <v>0.4</v>
      </c>
      <c r="J219" s="92">
        <v>345.6</v>
      </c>
      <c r="K219" s="92">
        <v>0.89</v>
      </c>
      <c r="L219" s="92">
        <v>0.54</v>
      </c>
      <c r="M219" s="208">
        <v>2.1609E-2</v>
      </c>
      <c r="N219" s="208">
        <v>3.3278000000000002E-2</v>
      </c>
      <c r="O219" s="92" t="s">
        <v>256</v>
      </c>
      <c r="P219" s="209">
        <f>(K219*AU)/(C219*pc)/Photometry!$AB$19</f>
        <v>0.37619893334540866</v>
      </c>
      <c r="Q219" s="503" t="s">
        <v>88</v>
      </c>
      <c r="R219" s="92">
        <v>999</v>
      </c>
      <c r="S219" s="95"/>
    </row>
    <row r="220" spans="1:19">
      <c r="A220" s="479">
        <v>218</v>
      </c>
      <c r="B220" s="92">
        <v>8.99</v>
      </c>
      <c r="C220" s="205">
        <v>102.5641</v>
      </c>
      <c r="D220" s="206">
        <v>6.0845000000000002</v>
      </c>
      <c r="E220" s="206">
        <v>-56.65</v>
      </c>
      <c r="F220" s="207" t="s">
        <v>492</v>
      </c>
      <c r="G220" s="206">
        <v>4.9000000000000004</v>
      </c>
      <c r="H220" s="206">
        <v>13.103999999999999</v>
      </c>
      <c r="I220" s="92">
        <v>0.4</v>
      </c>
      <c r="J220" s="92">
        <v>1183</v>
      </c>
      <c r="K220" s="92">
        <v>2.2000000000000002</v>
      </c>
      <c r="L220" s="92">
        <v>0.67</v>
      </c>
      <c r="M220" s="208">
        <v>2.145E-2</v>
      </c>
      <c r="N220" s="208">
        <v>3.5820999999999999E-2</v>
      </c>
      <c r="O220" s="92" t="s">
        <v>493</v>
      </c>
      <c r="P220" s="209">
        <f>(K220*AU)/(C220*pc)/Photometry!$AB$19</f>
        <v>0.3734277472103138</v>
      </c>
      <c r="Q220" s="503" t="s">
        <v>86</v>
      </c>
      <c r="R220" s="92">
        <v>999</v>
      </c>
      <c r="S220" s="95"/>
    </row>
    <row r="221" spans="1:19">
      <c r="A221" s="479">
        <v>219</v>
      </c>
      <c r="B221" s="92">
        <v>7.484</v>
      </c>
      <c r="C221" s="205">
        <v>38.565399999999997</v>
      </c>
      <c r="D221" s="206">
        <v>73.909899999999993</v>
      </c>
      <c r="E221" s="206">
        <v>-23.241900000000001</v>
      </c>
      <c r="F221" s="207" t="s">
        <v>494</v>
      </c>
      <c r="G221" s="206">
        <v>5.1999999999999998E-2</v>
      </c>
      <c r="H221" s="206">
        <v>8.1669999999999998</v>
      </c>
      <c r="I221" s="92">
        <v>0.4</v>
      </c>
      <c r="J221" s="92">
        <v>274.5</v>
      </c>
      <c r="K221" s="92">
        <v>0.82</v>
      </c>
      <c r="L221" s="92">
        <v>0.38</v>
      </c>
      <c r="M221" s="208">
        <v>2.1263000000000001E-2</v>
      </c>
      <c r="N221" s="208">
        <v>2.9342E-2</v>
      </c>
      <c r="O221" s="92" t="s">
        <v>258</v>
      </c>
      <c r="P221" s="209">
        <f>(K221*AU)/(C221*pc)/Photometry!$AB$19</f>
        <v>0.37016494604296435</v>
      </c>
      <c r="Q221" s="503" t="s">
        <v>85</v>
      </c>
      <c r="R221" s="92">
        <v>999</v>
      </c>
      <c r="S221" s="95"/>
    </row>
    <row r="222" spans="1:19">
      <c r="A222" s="479">
        <v>220</v>
      </c>
      <c r="B222" s="92">
        <v>8.23</v>
      </c>
      <c r="C222" s="205">
        <v>57.012500000000003</v>
      </c>
      <c r="D222" s="206">
        <v>298.01889999999997</v>
      </c>
      <c r="E222" s="206">
        <v>28.1004</v>
      </c>
      <c r="F222" s="207" t="s">
        <v>495</v>
      </c>
      <c r="G222" s="206">
        <v>1.26</v>
      </c>
      <c r="H222" s="206">
        <v>12.88</v>
      </c>
      <c r="I222" s="92">
        <v>0.4</v>
      </c>
      <c r="J222" s="92">
        <v>456.5</v>
      </c>
      <c r="K222" s="92">
        <v>1.19</v>
      </c>
      <c r="L222" s="92">
        <v>0.15</v>
      </c>
      <c r="M222" s="208">
        <v>2.0872999999999999E-2</v>
      </c>
      <c r="N222" s="208">
        <v>2.4003E-2</v>
      </c>
      <c r="O222" s="92" t="s">
        <v>341</v>
      </c>
      <c r="P222" s="209">
        <f>(K222*AU)/(C222*pc)/Photometry!$AB$19</f>
        <v>0.36337592761641169</v>
      </c>
      <c r="Q222" s="503" t="s">
        <v>86</v>
      </c>
      <c r="R222" s="92">
        <v>999</v>
      </c>
      <c r="S222" s="95"/>
    </row>
    <row r="223" spans="1:19">
      <c r="A223" s="479">
        <v>221</v>
      </c>
      <c r="B223" s="92">
        <v>8.06</v>
      </c>
      <c r="C223" s="205">
        <v>32.690399999999997</v>
      </c>
      <c r="D223" s="206">
        <v>96.410300000000007</v>
      </c>
      <c r="E223" s="206">
        <v>-31.481000000000002</v>
      </c>
      <c r="F223" s="207" t="s">
        <v>457</v>
      </c>
      <c r="G223" s="206">
        <v>0.187</v>
      </c>
      <c r="H223" s="206">
        <v>11.581</v>
      </c>
      <c r="I223" s="92">
        <v>0.4</v>
      </c>
      <c r="J223" s="92">
        <v>226.9</v>
      </c>
      <c r="K223" s="92">
        <v>0.68</v>
      </c>
      <c r="L223" s="92">
        <v>0.17</v>
      </c>
      <c r="M223" s="208">
        <v>2.0801E-2</v>
      </c>
      <c r="N223" s="208">
        <v>2.4337000000000001E-2</v>
      </c>
      <c r="O223" s="92" t="s">
        <v>229</v>
      </c>
      <c r="P223" s="209">
        <f>(K223*AU)/(C223*pc)/Photometry!$AB$19</f>
        <v>0.36213287733630273</v>
      </c>
      <c r="Q223" s="503" t="s">
        <v>86</v>
      </c>
      <c r="R223" s="92">
        <v>999</v>
      </c>
      <c r="S223" s="95"/>
    </row>
    <row r="224" spans="1:19">
      <c r="A224" s="479">
        <v>222</v>
      </c>
      <c r="B224" s="92">
        <v>8.42</v>
      </c>
      <c r="C224" s="205">
        <v>49.603200000000001</v>
      </c>
      <c r="D224" s="206">
        <v>173.96469999999999</v>
      </c>
      <c r="E224" s="206">
        <v>-4.7557</v>
      </c>
      <c r="F224" s="207" t="s">
        <v>496</v>
      </c>
      <c r="G224" s="206">
        <v>1.1599999999999999</v>
      </c>
      <c r="H224" s="206">
        <v>12.865</v>
      </c>
      <c r="I224" s="92">
        <v>0.4</v>
      </c>
      <c r="J224" s="92">
        <v>383.7</v>
      </c>
      <c r="K224" s="92">
        <v>1.03</v>
      </c>
      <c r="L224" s="92">
        <v>0.36</v>
      </c>
      <c r="M224" s="208">
        <v>2.0764999999999999E-2</v>
      </c>
      <c r="N224" s="208">
        <v>2.8240000000000001E-2</v>
      </c>
      <c r="O224" s="92" t="s">
        <v>315</v>
      </c>
      <c r="P224" s="209">
        <f>(K224*AU)/(C224*pc)/Photometry!$AB$19</f>
        <v>0.36149875623752775</v>
      </c>
      <c r="Q224" s="503" t="s">
        <v>87</v>
      </c>
      <c r="R224" s="92">
        <v>999</v>
      </c>
      <c r="S224" s="95"/>
    </row>
    <row r="225" spans="1:19">
      <c r="A225" s="479">
        <v>223</v>
      </c>
      <c r="B225" s="92">
        <v>7.1769999999999996</v>
      </c>
      <c r="C225" s="205">
        <v>59.0319</v>
      </c>
      <c r="D225" s="206">
        <v>286.33659999999998</v>
      </c>
      <c r="E225" s="206">
        <v>25.9207</v>
      </c>
      <c r="F225" s="207" t="s">
        <v>497</v>
      </c>
      <c r="G225" s="206">
        <v>1.49</v>
      </c>
      <c r="H225" s="206">
        <v>12.907999999999999</v>
      </c>
      <c r="I225" s="92">
        <v>0.4</v>
      </c>
      <c r="J225" s="92">
        <v>406.6</v>
      </c>
      <c r="K225" s="92">
        <v>1.22</v>
      </c>
      <c r="L225" s="92">
        <v>0</v>
      </c>
      <c r="M225" s="208">
        <v>2.0667000000000001E-2</v>
      </c>
      <c r="N225" s="208">
        <v>2.0667000000000001E-2</v>
      </c>
      <c r="O225" s="92" t="s">
        <v>498</v>
      </c>
      <c r="P225" s="209">
        <f>(K225*AU)/(C225*pc)/Photometry!$AB$19</f>
        <v>0.35979269902711375</v>
      </c>
      <c r="Q225" s="503" t="s">
        <v>87</v>
      </c>
      <c r="R225" s="92">
        <v>999</v>
      </c>
      <c r="S225" s="95"/>
    </row>
    <row r="226" spans="1:19">
      <c r="A226" s="479">
        <v>224</v>
      </c>
      <c r="B226" s="92">
        <v>9.93</v>
      </c>
      <c r="C226" s="205">
        <v>46.210700000000003</v>
      </c>
      <c r="D226" s="206">
        <v>50.177900000000001</v>
      </c>
      <c r="E226" s="206">
        <v>-33.7301</v>
      </c>
      <c r="F226" s="207" t="s">
        <v>499</v>
      </c>
      <c r="G226" s="206">
        <v>1.99</v>
      </c>
      <c r="H226" s="206">
        <v>12.944000000000001</v>
      </c>
      <c r="I226" s="92">
        <v>0.4</v>
      </c>
      <c r="J226" s="92">
        <v>380.9</v>
      </c>
      <c r="K226" s="92">
        <v>0.95</v>
      </c>
      <c r="L226" s="92">
        <v>0.75</v>
      </c>
      <c r="M226" s="208">
        <v>2.0558E-2</v>
      </c>
      <c r="N226" s="208">
        <v>3.5976000000000001E-2</v>
      </c>
      <c r="O226" s="92" t="s">
        <v>500</v>
      </c>
      <c r="P226" s="209">
        <f>(K226*AU)/(C226*pc)/Photometry!$AB$19</f>
        <v>0.35789887669926385</v>
      </c>
      <c r="Q226" s="503" t="s">
        <v>88</v>
      </c>
      <c r="R226" s="92">
        <v>999</v>
      </c>
      <c r="S226" s="95"/>
    </row>
    <row r="227" spans="1:19">
      <c r="A227" s="479">
        <v>225</v>
      </c>
      <c r="B227" s="92">
        <v>10.042</v>
      </c>
      <c r="C227" s="205">
        <v>10.4145</v>
      </c>
      <c r="D227" s="206">
        <v>33.087499999999999</v>
      </c>
      <c r="E227" s="206">
        <v>3.5756000000000001</v>
      </c>
      <c r="F227" s="207" t="s">
        <v>441</v>
      </c>
      <c r="G227" s="206">
        <v>2.2759999999999998</v>
      </c>
      <c r="H227" s="206">
        <v>12.965</v>
      </c>
      <c r="I227" s="92">
        <v>0.4</v>
      </c>
      <c r="J227" s="92">
        <v>61.1</v>
      </c>
      <c r="K227" s="92">
        <v>0.21</v>
      </c>
      <c r="L227" s="92">
        <v>0.03</v>
      </c>
      <c r="M227" s="208">
        <v>2.0164000000000001E-2</v>
      </c>
      <c r="N227" s="208">
        <v>2.0768999999999999E-2</v>
      </c>
      <c r="O227" s="92" t="s">
        <v>442</v>
      </c>
      <c r="P227" s="209">
        <f>(K227*AU)/(C227*pc)/Photometry!$AB$19</f>
        <v>0.35104286286197139</v>
      </c>
      <c r="Q227" s="503" t="s">
        <v>90</v>
      </c>
      <c r="R227" s="92">
        <v>999</v>
      </c>
      <c r="S227" s="95"/>
    </row>
    <row r="228" spans="1:19">
      <c r="A228" s="479">
        <v>226</v>
      </c>
      <c r="B228" s="92">
        <v>5.9770000000000003</v>
      </c>
      <c r="C228" s="205">
        <v>118.0638</v>
      </c>
      <c r="D228" s="206">
        <v>233.8175</v>
      </c>
      <c r="E228" s="206">
        <v>53.9221</v>
      </c>
      <c r="F228" s="207" t="s">
        <v>501</v>
      </c>
      <c r="G228" s="206">
        <v>9.76</v>
      </c>
      <c r="H228" s="206">
        <v>12.791</v>
      </c>
      <c r="I228" s="92">
        <v>0.4</v>
      </c>
      <c r="J228" s="92">
        <v>1125.7</v>
      </c>
      <c r="K228" s="92">
        <v>2.36</v>
      </c>
      <c r="L228" s="92">
        <v>0.1</v>
      </c>
      <c r="M228" s="208">
        <v>1.9989E-2</v>
      </c>
      <c r="N228" s="208">
        <v>2.1988000000000001E-2</v>
      </c>
      <c r="O228" s="92" t="s">
        <v>502</v>
      </c>
      <c r="P228" s="209">
        <f>(K228*AU)/(C228*pc)/Photometry!$AB$19</f>
        <v>0.34799621709179851</v>
      </c>
      <c r="Q228" s="503" t="s">
        <v>88</v>
      </c>
      <c r="R228" s="92">
        <v>999</v>
      </c>
      <c r="S228" s="95"/>
    </row>
    <row r="229" spans="1:19">
      <c r="A229" s="479">
        <v>227</v>
      </c>
      <c r="B229" s="92">
        <v>4.2549999999999999</v>
      </c>
      <c r="C229" s="205">
        <v>6.0434000000000001</v>
      </c>
      <c r="D229" s="206">
        <v>49.981900000000003</v>
      </c>
      <c r="E229" s="206">
        <v>-43.069800000000001</v>
      </c>
      <c r="F229" s="207" t="s">
        <v>356</v>
      </c>
      <c r="G229" s="206">
        <v>8.9999999999999993E-3</v>
      </c>
      <c r="H229" s="206">
        <v>1.32</v>
      </c>
      <c r="I229" s="92">
        <v>0.4</v>
      </c>
      <c r="J229" s="92">
        <v>18.3</v>
      </c>
      <c r="K229" s="92">
        <v>0.12</v>
      </c>
      <c r="L229" s="92">
        <v>0</v>
      </c>
      <c r="M229" s="208">
        <v>1.9855999999999999E-2</v>
      </c>
      <c r="N229" s="208">
        <v>1.9855999999999999E-2</v>
      </c>
      <c r="O229" s="92" t="s">
        <v>229</v>
      </c>
      <c r="P229" s="209">
        <f>(K229*AU)/(C229*pc)/Photometry!$AB$19</f>
        <v>0.34568392392891428</v>
      </c>
      <c r="Q229" s="503" t="s">
        <v>86</v>
      </c>
      <c r="R229" s="92">
        <v>999</v>
      </c>
      <c r="S229" s="95"/>
    </row>
    <row r="230" spans="1:19">
      <c r="A230" s="479">
        <v>228</v>
      </c>
      <c r="B230" s="92">
        <v>5.95</v>
      </c>
      <c r="C230" s="205">
        <v>12.341100000000001</v>
      </c>
      <c r="D230" s="206">
        <v>133.14920000000001</v>
      </c>
      <c r="E230" s="206">
        <v>28.3308</v>
      </c>
      <c r="F230" s="207" t="s">
        <v>228</v>
      </c>
      <c r="G230" s="206">
        <v>0.16900000000000001</v>
      </c>
      <c r="H230" s="206">
        <v>11.452999999999999</v>
      </c>
      <c r="I230" s="92">
        <v>0.4</v>
      </c>
      <c r="J230" s="92">
        <v>44.3</v>
      </c>
      <c r="K230" s="92">
        <v>0.24</v>
      </c>
      <c r="L230" s="92">
        <v>0.05</v>
      </c>
      <c r="M230" s="208">
        <v>1.9446999999999999E-2</v>
      </c>
      <c r="N230" s="208">
        <v>2.0420000000000001E-2</v>
      </c>
      <c r="O230" s="92" t="s">
        <v>229</v>
      </c>
      <c r="P230" s="209">
        <f>(K230*AU)/(C230*pc)/Photometry!$AB$19</f>
        <v>0.33856078078485718</v>
      </c>
      <c r="Q230" s="503" t="s">
        <v>86</v>
      </c>
      <c r="R230" s="92">
        <v>999</v>
      </c>
      <c r="S230" s="95"/>
    </row>
    <row r="231" spans="1:19">
      <c r="A231" s="479">
        <v>229</v>
      </c>
      <c r="B231" s="92">
        <v>4.13</v>
      </c>
      <c r="C231" s="205">
        <v>67.8887</v>
      </c>
      <c r="D231" s="206">
        <v>239.39689999999999</v>
      </c>
      <c r="E231" s="206">
        <v>26.8779</v>
      </c>
      <c r="F231" s="207" t="s">
        <v>503</v>
      </c>
      <c r="G231" s="206">
        <v>6.7</v>
      </c>
      <c r="H231" s="206">
        <v>13.034000000000001</v>
      </c>
      <c r="I231" s="92">
        <v>0.4</v>
      </c>
      <c r="J231" s="92">
        <v>417.9</v>
      </c>
      <c r="K231" s="92">
        <v>1.3</v>
      </c>
      <c r="L231" s="92">
        <v>0.11</v>
      </c>
      <c r="M231" s="208">
        <v>1.9148999999999999E-2</v>
      </c>
      <c r="N231" s="208">
        <v>2.1255E-2</v>
      </c>
      <c r="O231" s="92" t="s">
        <v>346</v>
      </c>
      <c r="P231" s="209">
        <f>(K231*AU)/(C231*pc)/Photometry!$AB$19</f>
        <v>0.33336894230723729</v>
      </c>
      <c r="Q231" s="503" t="s">
        <v>87</v>
      </c>
      <c r="R231" s="92">
        <v>999</v>
      </c>
      <c r="S231" s="95"/>
    </row>
    <row r="232" spans="1:19">
      <c r="A232" s="479">
        <v>230</v>
      </c>
      <c r="B232" s="92">
        <v>7.8</v>
      </c>
      <c r="C232" s="205">
        <v>110.011</v>
      </c>
      <c r="D232" s="206">
        <v>223.346</v>
      </c>
      <c r="E232" s="206">
        <v>18.235399999999998</v>
      </c>
      <c r="F232" s="207" t="s">
        <v>504</v>
      </c>
      <c r="G232" s="206">
        <v>2.2000000000000002</v>
      </c>
      <c r="H232" s="206">
        <v>12.959</v>
      </c>
      <c r="I232" s="92">
        <v>0.4</v>
      </c>
      <c r="J232" s="92">
        <v>883</v>
      </c>
      <c r="K232" s="92">
        <v>2.09</v>
      </c>
      <c r="L232" s="92">
        <v>0.16</v>
      </c>
      <c r="M232" s="208">
        <v>1.8998000000000001E-2</v>
      </c>
      <c r="N232" s="208">
        <v>2.2037999999999999E-2</v>
      </c>
      <c r="O232" s="92" t="s">
        <v>315</v>
      </c>
      <c r="P232" s="209">
        <f>(K232*AU)/(C232*pc)/Photometry!$AB$19</f>
        <v>0.33074207822191126</v>
      </c>
      <c r="Q232" s="503" t="s">
        <v>87</v>
      </c>
      <c r="R232" s="92">
        <v>999</v>
      </c>
      <c r="S232" s="95"/>
    </row>
    <row r="233" spans="1:19">
      <c r="A233" s="479">
        <v>231</v>
      </c>
      <c r="B233" s="92">
        <v>8.27</v>
      </c>
      <c r="C233" s="205">
        <v>90.744100000000003</v>
      </c>
      <c r="D233" s="206">
        <v>86.996600000000001</v>
      </c>
      <c r="E233" s="206">
        <v>-8.3277000000000001</v>
      </c>
      <c r="F233" s="207" t="s">
        <v>505</v>
      </c>
      <c r="G233" s="206">
        <v>10.7</v>
      </c>
      <c r="H233" s="206">
        <v>12.715999999999999</v>
      </c>
      <c r="I233" s="92">
        <v>0.4</v>
      </c>
      <c r="J233" s="92">
        <v>696.3</v>
      </c>
      <c r="K233" s="92">
        <v>1.7</v>
      </c>
      <c r="L233" s="92">
        <v>0</v>
      </c>
      <c r="M233" s="208">
        <v>1.8734000000000001E-2</v>
      </c>
      <c r="N233" s="208">
        <v>1.8734000000000001E-2</v>
      </c>
      <c r="O233" s="92" t="s">
        <v>315</v>
      </c>
      <c r="P233" s="209">
        <f>(K233*AU)/(C233*pc)/Photometry!$AB$19</f>
        <v>0.32614430616631473</v>
      </c>
      <c r="Q233" s="503" t="s">
        <v>87</v>
      </c>
      <c r="R233" s="92">
        <v>999</v>
      </c>
      <c r="S233" s="95"/>
    </row>
    <row r="234" spans="1:19">
      <c r="A234" s="479">
        <v>232</v>
      </c>
      <c r="B234" s="92">
        <v>7.24</v>
      </c>
      <c r="C234" s="205">
        <v>64.226100000000002</v>
      </c>
      <c r="D234" s="206">
        <v>257.81549999999999</v>
      </c>
      <c r="E234" s="206">
        <v>-56.680799999999998</v>
      </c>
      <c r="F234" s="207" t="s">
        <v>506</v>
      </c>
      <c r="G234" s="206">
        <v>1.8</v>
      </c>
      <c r="H234" s="206">
        <v>12.930999999999999</v>
      </c>
      <c r="I234" s="92">
        <v>0.4</v>
      </c>
      <c r="J234" s="92">
        <v>409</v>
      </c>
      <c r="K234" s="92">
        <v>1.2</v>
      </c>
      <c r="L234" s="92">
        <v>0.47</v>
      </c>
      <c r="M234" s="208">
        <v>1.8683999999999999E-2</v>
      </c>
      <c r="N234" s="208">
        <v>2.7465E-2</v>
      </c>
      <c r="O234" s="92" t="s">
        <v>291</v>
      </c>
      <c r="P234" s="209">
        <f>(K234*AU)/(C234*pc)/Photometry!$AB$19</f>
        <v>0.32527371674007932</v>
      </c>
      <c r="Q234" s="503" t="s">
        <v>86</v>
      </c>
      <c r="R234" s="92">
        <v>999</v>
      </c>
      <c r="S234" s="95"/>
    </row>
    <row r="235" spans="1:19">
      <c r="A235" s="479">
        <v>233</v>
      </c>
      <c r="B235" s="92">
        <v>8.07</v>
      </c>
      <c r="C235" s="205">
        <v>45.3309</v>
      </c>
      <c r="D235" s="206">
        <v>318.7407</v>
      </c>
      <c r="E235" s="206">
        <v>-20.789200000000001</v>
      </c>
      <c r="F235" s="207" t="s">
        <v>363</v>
      </c>
      <c r="G235" s="206">
        <v>17.399999999999999</v>
      </c>
      <c r="H235" s="206">
        <v>12.183</v>
      </c>
      <c r="I235" s="92">
        <v>0.4</v>
      </c>
      <c r="J235" s="92">
        <v>255.9</v>
      </c>
      <c r="K235" s="92">
        <v>0.83</v>
      </c>
      <c r="L235" s="92">
        <v>0.44</v>
      </c>
      <c r="M235" s="208">
        <v>1.831E-2</v>
      </c>
      <c r="N235" s="208">
        <v>2.6366000000000001E-2</v>
      </c>
      <c r="O235" s="92" t="s">
        <v>333</v>
      </c>
      <c r="P235" s="209">
        <f>(K235*AU)/(C235*pc)/Photometry!$AB$19</f>
        <v>0.318759420078019</v>
      </c>
      <c r="Q235" s="503" t="s">
        <v>86</v>
      </c>
      <c r="R235" s="92">
        <v>999</v>
      </c>
      <c r="S235" s="95"/>
    </row>
    <row r="236" spans="1:19">
      <c r="A236" s="479">
        <v>234</v>
      </c>
      <c r="B236" s="92">
        <v>8.0299999999999994</v>
      </c>
      <c r="C236" s="205">
        <v>85.397099999999995</v>
      </c>
      <c r="D236" s="206">
        <v>100.0072</v>
      </c>
      <c r="E236" s="206">
        <v>-48.542000000000002</v>
      </c>
      <c r="F236" s="207" t="s">
        <v>507</v>
      </c>
      <c r="G236" s="206">
        <v>1.1599999999999999</v>
      </c>
      <c r="H236" s="206">
        <v>12.865</v>
      </c>
      <c r="I236" s="92">
        <v>0.4</v>
      </c>
      <c r="J236" s="92">
        <v>700</v>
      </c>
      <c r="K236" s="92">
        <v>1.51</v>
      </c>
      <c r="L236" s="92">
        <v>0.18</v>
      </c>
      <c r="M236" s="208">
        <v>1.7682E-2</v>
      </c>
      <c r="N236" s="208">
        <v>2.0865000000000002E-2</v>
      </c>
      <c r="O236" s="92" t="s">
        <v>430</v>
      </c>
      <c r="P236" s="209">
        <f>(K236*AU)/(C236*pc)/Photometry!$AB$19</f>
        <v>0.30783153068300145</v>
      </c>
      <c r="Q236" s="503" t="s">
        <v>86</v>
      </c>
      <c r="R236" s="92">
        <v>999</v>
      </c>
      <c r="S236" s="95"/>
    </row>
    <row r="237" spans="1:19">
      <c r="A237" s="479">
        <v>235</v>
      </c>
      <c r="B237" s="92">
        <v>6.4489999999999998</v>
      </c>
      <c r="C237" s="205">
        <v>65.616799999999998</v>
      </c>
      <c r="D237" s="206">
        <v>304.02499999999998</v>
      </c>
      <c r="E237" s="206">
        <v>4.5808</v>
      </c>
      <c r="F237" s="207" t="s">
        <v>508</v>
      </c>
      <c r="G237" s="206">
        <v>2.5</v>
      </c>
      <c r="H237" s="206">
        <v>12.986000000000001</v>
      </c>
      <c r="I237" s="92">
        <v>0.4</v>
      </c>
      <c r="J237" s="92">
        <v>351.5</v>
      </c>
      <c r="K237" s="92">
        <v>1.1599999999999999</v>
      </c>
      <c r="L237" s="92">
        <v>0.15</v>
      </c>
      <c r="M237" s="208">
        <v>1.7677999999999999E-2</v>
      </c>
      <c r="N237" s="208">
        <v>2.0330000000000001E-2</v>
      </c>
      <c r="O237" s="92" t="s">
        <v>273</v>
      </c>
      <c r="P237" s="209">
        <f>(K237*AU)/(C237*pc)/Photometry!$AB$19</f>
        <v>0.30776711934691531</v>
      </c>
      <c r="Q237" s="503" t="s">
        <v>86</v>
      </c>
      <c r="R237" s="92">
        <v>999</v>
      </c>
      <c r="S237" s="95"/>
    </row>
    <row r="238" spans="1:19">
      <c r="A238" s="479">
        <v>236</v>
      </c>
      <c r="B238" s="92">
        <v>7.11</v>
      </c>
      <c r="C238" s="205">
        <v>44.563299999999998</v>
      </c>
      <c r="D238" s="206">
        <v>21.302099999999999</v>
      </c>
      <c r="E238" s="206">
        <v>28.566700000000001</v>
      </c>
      <c r="F238" s="207" t="s">
        <v>509</v>
      </c>
      <c r="G238" s="206">
        <v>2.11</v>
      </c>
      <c r="H238" s="206">
        <v>12.952999999999999</v>
      </c>
      <c r="I238" s="92">
        <v>0.4</v>
      </c>
      <c r="J238" s="92">
        <v>227.6</v>
      </c>
      <c r="K238" s="92">
        <v>0.77</v>
      </c>
      <c r="L238" s="92">
        <v>0.28999999999999998</v>
      </c>
      <c r="M238" s="208">
        <v>1.7278999999999999E-2</v>
      </c>
      <c r="N238" s="208">
        <v>2.2290000000000001E-2</v>
      </c>
      <c r="O238" s="92" t="s">
        <v>362</v>
      </c>
      <c r="P238" s="209">
        <f>(K238*AU)/(C238*pc)/Photometry!$AB$19</f>
        <v>0.30081026949706757</v>
      </c>
      <c r="Q238" s="503" t="s">
        <v>84</v>
      </c>
      <c r="R238" s="92">
        <v>999</v>
      </c>
      <c r="S238" s="95"/>
    </row>
    <row r="239" spans="1:19">
      <c r="A239" s="479">
        <v>237</v>
      </c>
      <c r="B239" s="92">
        <v>6.3010000000000002</v>
      </c>
      <c r="C239" s="205">
        <v>28.9603</v>
      </c>
      <c r="D239" s="206">
        <v>105.0752</v>
      </c>
      <c r="E239" s="206">
        <v>-5.3672000000000004</v>
      </c>
      <c r="F239" s="207" t="s">
        <v>510</v>
      </c>
      <c r="G239" s="206">
        <v>1.05</v>
      </c>
      <c r="H239" s="206">
        <v>12.848000000000001</v>
      </c>
      <c r="I239" s="92">
        <v>0.4</v>
      </c>
      <c r="J239" s="92">
        <v>119.6</v>
      </c>
      <c r="K239" s="92">
        <v>0.5</v>
      </c>
      <c r="L239" s="92">
        <v>0.35</v>
      </c>
      <c r="M239" s="208">
        <v>1.7264999999999999E-2</v>
      </c>
      <c r="N239" s="208">
        <v>2.3307999999999999E-2</v>
      </c>
      <c r="O239" s="92" t="s">
        <v>258</v>
      </c>
      <c r="P239" s="209">
        <f>(K239*AU)/(C239*pc)/Photometry!$AB$19</f>
        <v>0.30057041102704979</v>
      </c>
      <c r="Q239" s="503" t="s">
        <v>85</v>
      </c>
      <c r="R239" s="92">
        <v>999</v>
      </c>
      <c r="S239" s="95"/>
    </row>
    <row r="240" spans="1:19">
      <c r="A240" s="479">
        <v>238</v>
      </c>
      <c r="B240" s="92">
        <v>8.33</v>
      </c>
      <c r="C240" s="205">
        <v>27.8552</v>
      </c>
      <c r="D240" s="206">
        <v>161.08709999999999</v>
      </c>
      <c r="E240" s="206">
        <v>-33.576999999999998</v>
      </c>
      <c r="F240" s="207" t="s">
        <v>511</v>
      </c>
      <c r="G240" s="206">
        <v>0.37</v>
      </c>
      <c r="H240" s="206">
        <v>12.42</v>
      </c>
      <c r="I240" s="92">
        <v>0.4</v>
      </c>
      <c r="J240" s="92">
        <v>143.6</v>
      </c>
      <c r="K240" s="92">
        <v>0.48</v>
      </c>
      <c r="L240" s="92">
        <v>0.14000000000000001</v>
      </c>
      <c r="M240" s="208">
        <v>1.7232000000000001E-2</v>
      </c>
      <c r="N240" s="208">
        <v>1.9643999999999998E-2</v>
      </c>
      <c r="O240" s="92" t="s">
        <v>512</v>
      </c>
      <c r="P240" s="209">
        <f>(K240*AU)/(C240*pc)/Photometry!$AB$19</f>
        <v>0.29999515004336724</v>
      </c>
      <c r="Q240" s="503" t="s">
        <v>87</v>
      </c>
      <c r="R240" s="92">
        <v>999</v>
      </c>
      <c r="S240" s="95"/>
    </row>
    <row r="241" spans="1:19">
      <c r="A241" s="479">
        <v>239</v>
      </c>
      <c r="B241" s="92">
        <v>6.4409999999999998</v>
      </c>
      <c r="C241" s="205">
        <v>77.459299999999999</v>
      </c>
      <c r="D241" s="206">
        <v>155.8682</v>
      </c>
      <c r="E241" s="206">
        <v>-0.90225</v>
      </c>
      <c r="F241" s="207" t="s">
        <v>466</v>
      </c>
      <c r="G241" s="206">
        <v>1.99</v>
      </c>
      <c r="H241" s="206">
        <v>12.944000000000001</v>
      </c>
      <c r="I241" s="92">
        <v>0.4</v>
      </c>
      <c r="J241" s="92">
        <v>452.8</v>
      </c>
      <c r="K241" s="92">
        <v>1.33</v>
      </c>
      <c r="L241" s="92">
        <v>0.09</v>
      </c>
      <c r="M241" s="208">
        <v>1.7170000000000001E-2</v>
      </c>
      <c r="N241" s="208">
        <v>1.8716E-2</v>
      </c>
      <c r="O241" s="92" t="s">
        <v>273</v>
      </c>
      <c r="P241" s="209">
        <f>(K241*AU)/(C241*pc)/Photometry!$AB$19</f>
        <v>0.29892163587950499</v>
      </c>
      <c r="Q241" s="503" t="s">
        <v>86</v>
      </c>
      <c r="R241" s="92">
        <v>999</v>
      </c>
      <c r="S241" s="95"/>
    </row>
    <row r="242" spans="1:19">
      <c r="A242" s="479">
        <v>240</v>
      </c>
      <c r="B242" s="92">
        <v>6.63</v>
      </c>
      <c r="C242" s="205">
        <v>38.022799999999997</v>
      </c>
      <c r="D242" s="206">
        <v>341.5335</v>
      </c>
      <c r="E242" s="206">
        <v>-48.9788</v>
      </c>
      <c r="F242" s="207" t="s">
        <v>307</v>
      </c>
      <c r="G242" s="206">
        <v>0.10100000000000001</v>
      </c>
      <c r="H242" s="206">
        <v>10.59</v>
      </c>
      <c r="I242" s="92">
        <v>0.4</v>
      </c>
      <c r="J242" s="92">
        <v>192</v>
      </c>
      <c r="K242" s="92">
        <v>0.65</v>
      </c>
      <c r="L242" s="92">
        <v>0.15</v>
      </c>
      <c r="M242" s="208">
        <v>1.7094999999999999E-2</v>
      </c>
      <c r="N242" s="208">
        <v>1.9658999999999999E-2</v>
      </c>
      <c r="O242" s="92" t="s">
        <v>308</v>
      </c>
      <c r="P242" s="209">
        <f>(K242*AU)/(C242*pc)/Photometry!$AB$19</f>
        <v>0.29761069823386677</v>
      </c>
      <c r="Q242" s="503" t="s">
        <v>85</v>
      </c>
      <c r="R242" s="92">
        <v>999</v>
      </c>
      <c r="S242" s="95"/>
    </row>
    <row r="243" spans="1:19">
      <c r="A243" s="479">
        <v>241</v>
      </c>
      <c r="B243" s="92">
        <v>7.24</v>
      </c>
      <c r="C243" s="205">
        <v>58.685400000000001</v>
      </c>
      <c r="D243" s="206">
        <v>264.74799999999999</v>
      </c>
      <c r="E243" s="206">
        <v>-43.145499999999998</v>
      </c>
      <c r="F243" s="207" t="s">
        <v>421</v>
      </c>
      <c r="G243" s="206">
        <v>0.73</v>
      </c>
      <c r="H243" s="206">
        <v>12.792999999999999</v>
      </c>
      <c r="I243" s="92">
        <v>0.4</v>
      </c>
      <c r="J243" s="92">
        <v>352.3</v>
      </c>
      <c r="K243" s="92">
        <v>1</v>
      </c>
      <c r="L243" s="92">
        <v>0.15</v>
      </c>
      <c r="M243" s="208">
        <v>1.704E-2</v>
      </c>
      <c r="N243" s="208">
        <v>1.9595999999999999E-2</v>
      </c>
      <c r="O243" s="92" t="s">
        <v>291</v>
      </c>
      <c r="P243" s="209">
        <f>(K243*AU)/(C243*pc)/Photometry!$AB$19</f>
        <v>0.29665331665002431</v>
      </c>
      <c r="Q243" s="503" t="s">
        <v>86</v>
      </c>
      <c r="R243" s="92">
        <v>999</v>
      </c>
      <c r="S243" s="95"/>
    </row>
    <row r="244" spans="1:19">
      <c r="A244" s="479">
        <v>242</v>
      </c>
      <c r="B244" s="92">
        <v>7.9109999999999996</v>
      </c>
      <c r="C244" s="205">
        <v>118.0638</v>
      </c>
      <c r="D244" s="206">
        <v>72.574399999999997</v>
      </c>
      <c r="E244" s="206">
        <v>-24.3688</v>
      </c>
      <c r="F244" s="207" t="s">
        <v>513</v>
      </c>
      <c r="G244" s="206">
        <v>1.8</v>
      </c>
      <c r="H244" s="206">
        <v>12.930999999999999</v>
      </c>
      <c r="I244" s="92">
        <v>0.4</v>
      </c>
      <c r="J244" s="92">
        <v>912</v>
      </c>
      <c r="K244" s="92">
        <v>2</v>
      </c>
      <c r="L244" s="92">
        <v>0.24</v>
      </c>
      <c r="M244" s="208">
        <v>1.694E-2</v>
      </c>
      <c r="N244" s="208">
        <v>2.1006E-2</v>
      </c>
      <c r="O244" s="92" t="s">
        <v>403</v>
      </c>
      <c r="P244" s="209">
        <f>(K244*AU)/(C244*pc)/Photometry!$AB$19</f>
        <v>0.2949120483828801</v>
      </c>
      <c r="Q244" s="503" t="s">
        <v>87</v>
      </c>
      <c r="R244" s="92">
        <v>999</v>
      </c>
      <c r="S244" s="95"/>
    </row>
    <row r="245" spans="1:19">
      <c r="A245" s="479">
        <v>243</v>
      </c>
      <c r="B245" s="92">
        <v>8.1029999999999998</v>
      </c>
      <c r="C245" s="205">
        <v>52.438400000000001</v>
      </c>
      <c r="D245" s="206">
        <v>270.38010000000003</v>
      </c>
      <c r="E245" s="206">
        <v>0.10456</v>
      </c>
      <c r="F245" s="207" t="s">
        <v>514</v>
      </c>
      <c r="G245" s="206">
        <v>0.48</v>
      </c>
      <c r="H245" s="206">
        <v>12.595000000000001</v>
      </c>
      <c r="I245" s="92">
        <v>0.4</v>
      </c>
      <c r="J245" s="92">
        <v>282.39999999999998</v>
      </c>
      <c r="K245" s="92">
        <v>0.88</v>
      </c>
      <c r="L245" s="92">
        <v>0.26</v>
      </c>
      <c r="M245" s="208">
        <v>1.6781999999999998E-2</v>
      </c>
      <c r="N245" s="208">
        <v>2.1145000000000001E-2</v>
      </c>
      <c r="O245" s="92" t="s">
        <v>291</v>
      </c>
      <c r="P245" s="209">
        <f>(K245*AU)/(C245*pc)/Photometry!$AB$19</f>
        <v>0.29215445786029587</v>
      </c>
      <c r="Q245" s="503" t="s">
        <v>86</v>
      </c>
      <c r="R245" s="92">
        <v>999</v>
      </c>
      <c r="S245" s="95"/>
    </row>
    <row r="246" spans="1:19">
      <c r="A246" s="479">
        <v>244</v>
      </c>
      <c r="B246" s="92">
        <v>8.76</v>
      </c>
      <c r="C246" s="205">
        <v>62.617400000000004</v>
      </c>
      <c r="D246" s="206">
        <v>187.61199999999999</v>
      </c>
      <c r="E246" s="206">
        <v>22.879799999999999</v>
      </c>
      <c r="F246" s="207" t="s">
        <v>404</v>
      </c>
      <c r="G246" s="206">
        <v>1.36</v>
      </c>
      <c r="H246" s="206">
        <v>12.895</v>
      </c>
      <c r="I246" s="92">
        <v>0.4</v>
      </c>
      <c r="J246" s="92">
        <v>395.4</v>
      </c>
      <c r="K246" s="92">
        <v>1.05</v>
      </c>
      <c r="L246" s="92">
        <v>7.0000000000000007E-2</v>
      </c>
      <c r="M246" s="208">
        <v>1.6768999999999999E-2</v>
      </c>
      <c r="N246" s="208">
        <v>1.7942E-2</v>
      </c>
      <c r="O246" s="92" t="s">
        <v>393</v>
      </c>
      <c r="P246" s="209">
        <f>(K246*AU)/(C246*pc)/Photometry!$AB$19</f>
        <v>0.29192651685282373</v>
      </c>
      <c r="Q246" s="503" t="s">
        <v>87</v>
      </c>
      <c r="R246" s="92">
        <v>999</v>
      </c>
      <c r="S246" s="95"/>
    </row>
    <row r="247" spans="1:19">
      <c r="A247" s="479">
        <v>245</v>
      </c>
      <c r="B247" s="92">
        <v>7.64</v>
      </c>
      <c r="C247" s="205">
        <v>128.86600000000001</v>
      </c>
      <c r="D247" s="206">
        <v>172.1259</v>
      </c>
      <c r="E247" s="206">
        <v>43.9666</v>
      </c>
      <c r="F247" s="207" t="s">
        <v>515</v>
      </c>
      <c r="G247" s="206">
        <v>1.4</v>
      </c>
      <c r="H247" s="206">
        <v>12.901</v>
      </c>
      <c r="I247" s="92">
        <v>0.4</v>
      </c>
      <c r="J247" s="92">
        <v>868</v>
      </c>
      <c r="K247" s="92">
        <v>2.14</v>
      </c>
      <c r="L247" s="92">
        <v>0.37</v>
      </c>
      <c r="M247" s="208">
        <v>1.6605999999999999E-2</v>
      </c>
      <c r="N247" s="208">
        <v>2.2751E-2</v>
      </c>
      <c r="O247" s="92" t="s">
        <v>315</v>
      </c>
      <c r="P247" s="209">
        <f>(K247*AU)/(C247*pc)/Photometry!$AB$19</f>
        <v>0.28910440065430248</v>
      </c>
      <c r="Q247" s="503" t="s">
        <v>87</v>
      </c>
      <c r="R247" s="92">
        <v>999</v>
      </c>
      <c r="S247" s="95"/>
    </row>
    <row r="248" spans="1:19">
      <c r="A248" s="479">
        <v>246</v>
      </c>
      <c r="B248" s="92">
        <v>6.5030000000000001</v>
      </c>
      <c r="C248" s="205">
        <v>25.654199999999999</v>
      </c>
      <c r="D248" s="206">
        <v>166.9768</v>
      </c>
      <c r="E248" s="206">
        <v>-30.174600000000002</v>
      </c>
      <c r="F248" s="207" t="s">
        <v>516</v>
      </c>
      <c r="G248" s="206">
        <v>0.04</v>
      </c>
      <c r="H248" s="206">
        <v>5.4850000000000003</v>
      </c>
      <c r="I248" s="92">
        <v>0.4</v>
      </c>
      <c r="J248" s="92">
        <v>103.5</v>
      </c>
      <c r="K248" s="92">
        <v>0.42</v>
      </c>
      <c r="L248" s="92">
        <v>0.37</v>
      </c>
      <c r="M248" s="208">
        <v>1.6372000000000001E-2</v>
      </c>
      <c r="N248" s="208">
        <v>2.2429000000000001E-2</v>
      </c>
      <c r="O248" s="92" t="s">
        <v>258</v>
      </c>
      <c r="P248" s="209">
        <f>(K248*AU)/(C248*pc)/Photometry!$AB$19</f>
        <v>0.2850165583238613</v>
      </c>
      <c r="Q248" s="503" t="s">
        <v>85</v>
      </c>
      <c r="R248" s="92">
        <v>999</v>
      </c>
      <c r="S248" s="95"/>
    </row>
    <row r="249" spans="1:19">
      <c r="A249" s="479">
        <v>247</v>
      </c>
      <c r="B249" s="92">
        <v>8.9499999999999993</v>
      </c>
      <c r="C249" s="205">
        <v>56.3063</v>
      </c>
      <c r="D249" s="206">
        <v>93.398600000000002</v>
      </c>
      <c r="E249" s="206">
        <v>-29.897300000000001</v>
      </c>
      <c r="F249" s="207" t="s">
        <v>517</v>
      </c>
      <c r="G249" s="206">
        <v>0.6</v>
      </c>
      <c r="H249" s="206">
        <v>12.724</v>
      </c>
      <c r="I249" s="92">
        <v>0.4</v>
      </c>
      <c r="J249" s="92">
        <v>327.8</v>
      </c>
      <c r="K249" s="92">
        <v>0.92</v>
      </c>
      <c r="L249" s="92">
        <v>0.83</v>
      </c>
      <c r="M249" s="208">
        <v>1.6338999999999999E-2</v>
      </c>
      <c r="N249" s="208">
        <v>2.9901E-2</v>
      </c>
      <c r="O249" s="92" t="s">
        <v>518</v>
      </c>
      <c r="P249" s="209">
        <f>(K249*AU)/(C249*pc)/Photometry!$AB$19</f>
        <v>0.28445273557343803</v>
      </c>
      <c r="Q249" s="503" t="s">
        <v>87</v>
      </c>
      <c r="R249" s="92">
        <v>999</v>
      </c>
      <c r="S249" s="95"/>
    </row>
    <row r="250" spans="1:19">
      <c r="A250" s="479">
        <v>248</v>
      </c>
      <c r="B250" s="92">
        <v>9.66</v>
      </c>
      <c r="C250" s="205">
        <v>48.355899999999998</v>
      </c>
      <c r="D250" s="206">
        <v>318.39999999999998</v>
      </c>
      <c r="E250" s="206">
        <v>14.689399999999999</v>
      </c>
      <c r="F250" s="207" t="s">
        <v>519</v>
      </c>
      <c r="G250" s="206">
        <v>1.47</v>
      </c>
      <c r="H250" s="206">
        <v>12.907</v>
      </c>
      <c r="I250" s="92">
        <v>0.4</v>
      </c>
      <c r="J250" s="92">
        <v>268.89999999999998</v>
      </c>
      <c r="K250" s="92">
        <v>0.78</v>
      </c>
      <c r="L250" s="92">
        <v>0.28999999999999998</v>
      </c>
      <c r="M250" s="208">
        <v>1.6129999999999999E-2</v>
      </c>
      <c r="N250" s="208">
        <v>2.0808E-2</v>
      </c>
      <c r="O250" s="92" t="s">
        <v>256</v>
      </c>
      <c r="P250" s="209">
        <f>(K250*AU)/(C250*pc)/Photometry!$AB$19</f>
        <v>0.28081765551190246</v>
      </c>
      <c r="Q250" s="503" t="s">
        <v>88</v>
      </c>
      <c r="R250" s="92">
        <v>999</v>
      </c>
      <c r="S250" s="95"/>
    </row>
    <row r="251" spans="1:19">
      <c r="A251" s="479">
        <v>249</v>
      </c>
      <c r="B251" s="92">
        <v>7.55</v>
      </c>
      <c r="C251" s="205">
        <v>110.6195</v>
      </c>
      <c r="D251" s="206">
        <v>290.26760000000002</v>
      </c>
      <c r="E251" s="206">
        <v>-23.619599999999998</v>
      </c>
      <c r="F251" s="207" t="s">
        <v>520</v>
      </c>
      <c r="G251" s="206">
        <v>3.3</v>
      </c>
      <c r="H251" s="206">
        <v>13.071999999999999</v>
      </c>
      <c r="I251" s="92">
        <v>0.4</v>
      </c>
      <c r="J251" s="92">
        <v>663</v>
      </c>
      <c r="K251" s="92">
        <v>1.78</v>
      </c>
      <c r="L251" s="92">
        <v>0.18</v>
      </c>
      <c r="M251" s="208">
        <v>1.6091000000000001E-2</v>
      </c>
      <c r="N251" s="208">
        <v>1.8988000000000001E-2</v>
      </c>
      <c r="O251" s="92" t="s">
        <v>403</v>
      </c>
      <c r="P251" s="209">
        <f>(K251*AU)/(C251*pc)/Photometry!$AB$19</f>
        <v>0.28013513907675719</v>
      </c>
      <c r="Q251" s="503" t="s">
        <v>87</v>
      </c>
      <c r="R251" s="92">
        <v>999</v>
      </c>
      <c r="S251" s="95"/>
    </row>
    <row r="252" spans="1:19">
      <c r="A252" s="479">
        <v>250</v>
      </c>
      <c r="B252" s="92">
        <v>6.89</v>
      </c>
      <c r="C252" s="205">
        <v>59.0319</v>
      </c>
      <c r="D252" s="206">
        <v>247.1173</v>
      </c>
      <c r="E252" s="206">
        <v>-13.3996</v>
      </c>
      <c r="F252" s="207" t="s">
        <v>521</v>
      </c>
      <c r="G252" s="206">
        <v>0.96</v>
      </c>
      <c r="H252" s="206">
        <v>12.835000000000001</v>
      </c>
      <c r="I252" s="92">
        <v>0.4</v>
      </c>
      <c r="J252" s="92">
        <v>331.5</v>
      </c>
      <c r="K252" s="92">
        <v>0.93</v>
      </c>
      <c r="L252" s="92">
        <v>0.16</v>
      </c>
      <c r="M252" s="208">
        <v>1.5754000000000001E-2</v>
      </c>
      <c r="N252" s="208">
        <v>1.8275E-2</v>
      </c>
      <c r="O252" s="92" t="s">
        <v>522</v>
      </c>
      <c r="P252" s="209">
        <f>(K252*AU)/(C252*pc)/Photometry!$AB$19</f>
        <v>0.27426820499607846</v>
      </c>
      <c r="Q252" s="503" t="s">
        <v>87</v>
      </c>
      <c r="R252" s="92">
        <v>999</v>
      </c>
      <c r="S252" s="95"/>
    </row>
    <row r="253" spans="1:19">
      <c r="A253" s="479">
        <v>251</v>
      </c>
      <c r="B253" s="92">
        <v>7.68</v>
      </c>
      <c r="C253" s="205">
        <v>33.67</v>
      </c>
      <c r="D253" s="206">
        <v>84.260400000000004</v>
      </c>
      <c r="E253" s="206">
        <v>20.730799999999999</v>
      </c>
      <c r="F253" s="207" t="s">
        <v>322</v>
      </c>
      <c r="G253" s="206">
        <v>0.67500000000000004</v>
      </c>
      <c r="H253" s="206">
        <v>12.782999999999999</v>
      </c>
      <c r="I253" s="92">
        <v>0.4</v>
      </c>
      <c r="J253" s="92">
        <v>154.4</v>
      </c>
      <c r="K253" s="92">
        <v>0.53</v>
      </c>
      <c r="L253" s="92">
        <v>0.05</v>
      </c>
      <c r="M253" s="208">
        <v>1.5741000000000002E-2</v>
      </c>
      <c r="N253" s="208">
        <v>1.6528000000000001E-2</v>
      </c>
      <c r="O253" s="92" t="s">
        <v>323</v>
      </c>
      <c r="P253" s="209">
        <f>(K253*AU)/(C253*pc)/Photometry!$AB$19</f>
        <v>0.27403878321754294</v>
      </c>
      <c r="Q253" s="503" t="s">
        <v>86</v>
      </c>
      <c r="R253" s="92">
        <v>999</v>
      </c>
      <c r="S253" s="95"/>
    </row>
    <row r="254" spans="1:19">
      <c r="A254" s="479">
        <v>252</v>
      </c>
      <c r="B254" s="92">
        <v>8.0299999999999994</v>
      </c>
      <c r="C254" s="205">
        <v>75.757599999999996</v>
      </c>
      <c r="D254" s="206">
        <v>133.46170000000001</v>
      </c>
      <c r="E254" s="206">
        <v>33.056800000000003</v>
      </c>
      <c r="F254" s="207" t="s">
        <v>523</v>
      </c>
      <c r="G254" s="206">
        <v>2.5099999999999998</v>
      </c>
      <c r="H254" s="206">
        <v>12.987</v>
      </c>
      <c r="I254" s="92">
        <v>0.4</v>
      </c>
      <c r="J254" s="92">
        <v>418.2</v>
      </c>
      <c r="K254" s="92">
        <v>1.19</v>
      </c>
      <c r="L254" s="92">
        <v>0.1</v>
      </c>
      <c r="M254" s="208">
        <v>1.5708E-2</v>
      </c>
      <c r="N254" s="208">
        <v>1.7278999999999999E-2</v>
      </c>
      <c r="O254" s="92" t="s">
        <v>279</v>
      </c>
      <c r="P254" s="209">
        <f>(K254*AU)/(C254*pc)/Photometry!$AB$19</f>
        <v>0.27346391745819132</v>
      </c>
      <c r="Q254" s="503" t="s">
        <v>85</v>
      </c>
      <c r="R254" s="92">
        <v>999</v>
      </c>
      <c r="S254" s="95"/>
    </row>
    <row r="255" spans="1:19">
      <c r="A255" s="479">
        <v>253</v>
      </c>
      <c r="B255" s="92">
        <v>8.0500000000000007</v>
      </c>
      <c r="C255" s="205">
        <v>114.4165</v>
      </c>
      <c r="D255" s="206">
        <v>13.755800000000001</v>
      </c>
      <c r="E255" s="206">
        <v>0.78956000000000004</v>
      </c>
      <c r="F255" s="207" t="s">
        <v>524</v>
      </c>
      <c r="G255" s="206">
        <v>1.94</v>
      </c>
      <c r="H255" s="206">
        <v>12.941000000000001</v>
      </c>
      <c r="I255" s="92">
        <v>0.4</v>
      </c>
      <c r="J255" s="92">
        <v>675</v>
      </c>
      <c r="K255" s="92">
        <v>1.75</v>
      </c>
      <c r="L255" s="92">
        <v>0.12</v>
      </c>
      <c r="M255" s="208">
        <v>1.5295E-2</v>
      </c>
      <c r="N255" s="208">
        <v>1.7129999999999999E-2</v>
      </c>
      <c r="O255" s="92" t="s">
        <v>341</v>
      </c>
      <c r="P255" s="209">
        <f>(K255*AU)/(C255*pc)/Photometry!$AB$19</f>
        <v>0.26627394178840769</v>
      </c>
      <c r="Q255" s="503" t="s">
        <v>86</v>
      </c>
      <c r="R255" s="92">
        <v>999</v>
      </c>
      <c r="S255" s="95"/>
    </row>
    <row r="256" spans="1:19">
      <c r="A256" s="479">
        <v>254</v>
      </c>
      <c r="B256" s="92">
        <v>5.95</v>
      </c>
      <c r="C256" s="205">
        <v>12.4938</v>
      </c>
      <c r="D256" s="206">
        <v>124.5998</v>
      </c>
      <c r="E256" s="206">
        <v>-12.632199999999999</v>
      </c>
      <c r="F256" s="207" t="s">
        <v>376</v>
      </c>
      <c r="G256" s="206">
        <v>3.7999999999999999E-2</v>
      </c>
      <c r="H256" s="206">
        <v>5.024</v>
      </c>
      <c r="I256" s="92">
        <v>0.4</v>
      </c>
      <c r="J256" s="92">
        <v>31.6</v>
      </c>
      <c r="K256" s="92">
        <v>0.19</v>
      </c>
      <c r="L256" s="92">
        <v>0.13</v>
      </c>
      <c r="M256" s="208">
        <v>1.5207999999999999E-2</v>
      </c>
      <c r="N256" s="208">
        <v>1.7184999999999999E-2</v>
      </c>
      <c r="O256" s="92" t="s">
        <v>377</v>
      </c>
      <c r="P256" s="209">
        <f>(K256*AU)/(C256*pc)/Photometry!$AB$19</f>
        <v>0.26475143865736084</v>
      </c>
      <c r="Q256" s="503" t="s">
        <v>86</v>
      </c>
      <c r="R256" s="92">
        <v>999</v>
      </c>
      <c r="S256" s="95"/>
    </row>
    <row r="257" spans="1:19">
      <c r="A257" s="479">
        <v>255</v>
      </c>
      <c r="B257" s="92">
        <v>8.6869999999999994</v>
      </c>
      <c r="C257" s="205">
        <v>77.220100000000002</v>
      </c>
      <c r="D257" s="206">
        <v>11.1717</v>
      </c>
      <c r="E257" s="206">
        <v>20.448899999999998</v>
      </c>
      <c r="F257" s="207" t="s">
        <v>525</v>
      </c>
      <c r="G257" s="206">
        <v>2.0699999999999998</v>
      </c>
      <c r="H257" s="206">
        <v>12.95</v>
      </c>
      <c r="I257" s="92">
        <v>0.4</v>
      </c>
      <c r="J257" s="92">
        <v>431.9</v>
      </c>
      <c r="K257" s="92">
        <v>1.1599999999999999</v>
      </c>
      <c r="L257" s="92">
        <v>0.52</v>
      </c>
      <c r="M257" s="208">
        <v>1.5022000000000001E-2</v>
      </c>
      <c r="N257" s="208">
        <v>2.2832999999999999E-2</v>
      </c>
      <c r="O257" s="92" t="s">
        <v>273</v>
      </c>
      <c r="P257" s="209">
        <f>(K257*AU)/(C257*pc)/Photometry!$AB$19</f>
        <v>0.26152120389332151</v>
      </c>
      <c r="Q257" s="503" t="s">
        <v>86</v>
      </c>
      <c r="R257" s="92">
        <v>999</v>
      </c>
      <c r="S257" s="95"/>
    </row>
    <row r="258" spans="1:19">
      <c r="A258" s="479">
        <v>256</v>
      </c>
      <c r="B258" s="92">
        <v>8.08</v>
      </c>
      <c r="C258" s="205">
        <v>86.956500000000005</v>
      </c>
      <c r="D258" s="206">
        <v>166.31280000000001</v>
      </c>
      <c r="E258" s="206">
        <v>-10.2913</v>
      </c>
      <c r="F258" s="207" t="s">
        <v>526</v>
      </c>
      <c r="G258" s="206">
        <v>0.68</v>
      </c>
      <c r="H258" s="206">
        <v>12.784000000000001</v>
      </c>
      <c r="I258" s="92">
        <v>0.4</v>
      </c>
      <c r="J258" s="92">
        <v>498.9</v>
      </c>
      <c r="K258" s="92">
        <v>1.3</v>
      </c>
      <c r="L258" s="92">
        <v>0.71</v>
      </c>
      <c r="M258" s="208">
        <v>1.495E-2</v>
      </c>
      <c r="N258" s="208">
        <v>2.5564E-2</v>
      </c>
      <c r="O258" s="92" t="s">
        <v>273</v>
      </c>
      <c r="P258" s="209">
        <f>(K258*AU)/(C258*pc)/Photometry!$AB$19</f>
        <v>0.260267882373524</v>
      </c>
      <c r="Q258" s="503" t="s">
        <v>86</v>
      </c>
      <c r="R258" s="92">
        <v>999</v>
      </c>
      <c r="S258" s="95"/>
    </row>
    <row r="259" spans="1:19">
      <c r="A259" s="479">
        <v>257</v>
      </c>
      <c r="B259" s="92">
        <v>7.4640000000000004</v>
      </c>
      <c r="C259" s="205">
        <v>103.62690000000001</v>
      </c>
      <c r="D259" s="206">
        <v>261.4393</v>
      </c>
      <c r="E259" s="206">
        <v>27.3033</v>
      </c>
      <c r="F259" s="207" t="s">
        <v>527</v>
      </c>
      <c r="G259" s="206">
        <v>1.8</v>
      </c>
      <c r="H259" s="206">
        <v>12.930999999999999</v>
      </c>
      <c r="I259" s="92">
        <v>0.4</v>
      </c>
      <c r="J259" s="92">
        <v>521</v>
      </c>
      <c r="K259" s="92">
        <v>1.52</v>
      </c>
      <c r="L259" s="92">
        <v>0.28999999999999998</v>
      </c>
      <c r="M259" s="208">
        <v>1.4668E-2</v>
      </c>
      <c r="N259" s="208">
        <v>1.8922000000000001E-2</v>
      </c>
      <c r="O259" s="92" t="s">
        <v>528</v>
      </c>
      <c r="P259" s="209">
        <f>(K259*AU)/(C259*pc)/Photometry!$AB$19</f>
        <v>0.25535852364954148</v>
      </c>
      <c r="Q259" s="503" t="s">
        <v>87</v>
      </c>
      <c r="R259" s="92">
        <v>999</v>
      </c>
      <c r="S259" s="95"/>
    </row>
    <row r="260" spans="1:19">
      <c r="A260" s="479">
        <v>258</v>
      </c>
      <c r="B260" s="92">
        <v>4.74</v>
      </c>
      <c r="C260" s="205">
        <v>88.888900000000007</v>
      </c>
      <c r="D260" s="206">
        <v>185.17930000000001</v>
      </c>
      <c r="E260" s="206">
        <v>17.792899999999999</v>
      </c>
      <c r="F260" s="207" t="s">
        <v>529</v>
      </c>
      <c r="G260" s="206">
        <v>19.399999999999999</v>
      </c>
      <c r="H260" s="206">
        <v>12.023999999999999</v>
      </c>
      <c r="I260" s="92">
        <v>0.4</v>
      </c>
      <c r="J260" s="92">
        <v>326</v>
      </c>
      <c r="K260" s="92">
        <v>1.29</v>
      </c>
      <c r="L260" s="92">
        <v>0.23</v>
      </c>
      <c r="M260" s="208">
        <v>1.4513E-2</v>
      </c>
      <c r="N260" s="208">
        <v>1.7850000000000001E-2</v>
      </c>
      <c r="O260" s="92" t="s">
        <v>530</v>
      </c>
      <c r="P260" s="209">
        <f>(K260*AU)/(C260*pc)/Photometry!$AB$19</f>
        <v>0.2526512526099885</v>
      </c>
      <c r="Q260" s="503" t="s">
        <v>86</v>
      </c>
      <c r="R260" s="92">
        <v>999</v>
      </c>
      <c r="S260" s="95"/>
    </row>
    <row r="261" spans="1:19">
      <c r="A261" s="479">
        <v>259</v>
      </c>
      <c r="B261" s="92">
        <v>7.27</v>
      </c>
      <c r="C261" s="205">
        <v>44.111199999999997</v>
      </c>
      <c r="D261" s="206">
        <v>257.39420000000001</v>
      </c>
      <c r="E261" s="206">
        <v>33.355899999999998</v>
      </c>
      <c r="F261" s="207" t="s">
        <v>485</v>
      </c>
      <c r="G261" s="206">
        <v>0.85</v>
      </c>
      <c r="H261" s="206">
        <v>12.815</v>
      </c>
      <c r="I261" s="92">
        <v>0.4</v>
      </c>
      <c r="J261" s="92">
        <v>194.3</v>
      </c>
      <c r="K261" s="92">
        <v>0.64</v>
      </c>
      <c r="L261" s="92">
        <v>0.17</v>
      </c>
      <c r="M261" s="208">
        <v>1.4508999999999999E-2</v>
      </c>
      <c r="N261" s="208">
        <v>1.6975000000000001E-2</v>
      </c>
      <c r="O261" s="92" t="s">
        <v>279</v>
      </c>
      <c r="P261" s="209">
        <f>(K261*AU)/(C261*pc)/Photometry!$AB$19</f>
        <v>0.25258664174443995</v>
      </c>
      <c r="Q261" s="503" t="s">
        <v>85</v>
      </c>
      <c r="R261" s="92">
        <v>999</v>
      </c>
      <c r="S261" s="95"/>
    </row>
    <row r="262" spans="1:19">
      <c r="A262" s="479">
        <v>260</v>
      </c>
      <c r="B262" s="92">
        <v>11.88</v>
      </c>
      <c r="C262" s="205">
        <v>11.1037</v>
      </c>
      <c r="D262" s="206">
        <v>175.43600000000001</v>
      </c>
      <c r="E262" s="206">
        <v>42.752000000000002</v>
      </c>
      <c r="F262" s="207" t="s">
        <v>531</v>
      </c>
      <c r="G262" s="206">
        <v>0.29799999999999999</v>
      </c>
      <c r="H262" s="206">
        <v>12.148999999999999</v>
      </c>
      <c r="I262" s="92">
        <v>0.4</v>
      </c>
      <c r="J262" s="92">
        <v>41.4</v>
      </c>
      <c r="K262" s="92">
        <v>0.16</v>
      </c>
      <c r="L262" s="92">
        <v>0.31</v>
      </c>
      <c r="M262" s="208">
        <v>1.4409999999999999E-2</v>
      </c>
      <c r="N262" s="208">
        <v>1.8877000000000001E-2</v>
      </c>
      <c r="O262" s="92" t="s">
        <v>148</v>
      </c>
      <c r="P262" s="209">
        <f>(K262*AU)/(C262*pc)/Photometry!$AB$19</f>
        <v>0.25086007077184491</v>
      </c>
      <c r="Q262" s="503" t="s">
        <v>90</v>
      </c>
      <c r="R262" s="92">
        <v>999</v>
      </c>
      <c r="S262" s="95"/>
    </row>
    <row r="263" spans="1:19">
      <c r="A263" s="479">
        <v>261</v>
      </c>
      <c r="B263" s="92">
        <v>7.81</v>
      </c>
      <c r="C263" s="205">
        <v>135.31800000000001</v>
      </c>
      <c r="D263" s="206">
        <v>45.044400000000003</v>
      </c>
      <c r="E263" s="206">
        <v>-20.802600000000002</v>
      </c>
      <c r="F263" s="207" t="s">
        <v>532</v>
      </c>
      <c r="G263" s="206">
        <v>2.7</v>
      </c>
      <c r="H263" s="206">
        <v>13.007999999999999</v>
      </c>
      <c r="I263" s="92">
        <v>0.4</v>
      </c>
      <c r="J263" s="92">
        <v>772</v>
      </c>
      <c r="K263" s="92">
        <v>1.92</v>
      </c>
      <c r="L263" s="92">
        <v>0.23</v>
      </c>
      <c r="M263" s="208">
        <v>1.4189E-2</v>
      </c>
      <c r="N263" s="208">
        <v>1.7451999999999999E-2</v>
      </c>
      <c r="O263" s="92" t="s">
        <v>533</v>
      </c>
      <c r="P263" s="209">
        <f>(K263*AU)/(C263*pc)/Photometry!$AB$19</f>
        <v>0.24701591520678701</v>
      </c>
      <c r="Q263" s="503" t="s">
        <v>87</v>
      </c>
      <c r="R263" s="92">
        <v>999</v>
      </c>
      <c r="S263" s="95"/>
    </row>
    <row r="264" spans="1:19">
      <c r="A264" s="479">
        <v>262</v>
      </c>
      <c r="B264" s="92">
        <v>7.89</v>
      </c>
      <c r="C264" s="205">
        <v>123.1527</v>
      </c>
      <c r="D264" s="206">
        <v>200.16480000000001</v>
      </c>
      <c r="E264" s="206">
        <v>24.648700000000002</v>
      </c>
      <c r="F264" s="207" t="s">
        <v>534</v>
      </c>
      <c r="G264" s="206">
        <v>2.1</v>
      </c>
      <c r="H264" s="206">
        <v>12.952</v>
      </c>
      <c r="I264" s="92">
        <v>0.4</v>
      </c>
      <c r="J264" s="92">
        <v>670.2</v>
      </c>
      <c r="K264" s="92">
        <v>1.73</v>
      </c>
      <c r="L264" s="92">
        <v>0.21</v>
      </c>
      <c r="M264" s="208">
        <v>1.4048E-2</v>
      </c>
      <c r="N264" s="208">
        <v>1.6997999999999999E-2</v>
      </c>
      <c r="O264" s="92" t="s">
        <v>265</v>
      </c>
      <c r="P264" s="209">
        <f>(K264*AU)/(C264*pc)/Photometry!$AB$19</f>
        <v>0.24455775707438554</v>
      </c>
      <c r="Q264" s="503" t="s">
        <v>87</v>
      </c>
      <c r="R264" s="92">
        <v>999</v>
      </c>
      <c r="S264" s="95"/>
    </row>
    <row r="265" spans="1:19">
      <c r="A265" s="479">
        <v>263</v>
      </c>
      <c r="B265" s="92">
        <v>8.08</v>
      </c>
      <c r="C265" s="205">
        <v>36.603200000000001</v>
      </c>
      <c r="D265" s="206">
        <v>258.0967</v>
      </c>
      <c r="E265" s="206">
        <v>63.3521</v>
      </c>
      <c r="F265" s="207" t="s">
        <v>535</v>
      </c>
      <c r="G265" s="206">
        <v>9.7100000000000009</v>
      </c>
      <c r="H265" s="206">
        <v>12.795</v>
      </c>
      <c r="I265" s="92">
        <v>0.4</v>
      </c>
      <c r="J265" s="92">
        <v>131.1</v>
      </c>
      <c r="K265" s="92">
        <v>0.5</v>
      </c>
      <c r="L265" s="92">
        <v>0.71</v>
      </c>
      <c r="M265" s="208">
        <v>1.366E-2</v>
      </c>
      <c r="N265" s="208">
        <v>2.3359000000000001E-2</v>
      </c>
      <c r="O265" s="92" t="s">
        <v>315</v>
      </c>
      <c r="P265" s="209">
        <f>(K265*AU)/(C265*pc)/Photometry!$AB$19</f>
        <v>0.23781006235702531</v>
      </c>
      <c r="Q265" s="503" t="s">
        <v>87</v>
      </c>
      <c r="R265" s="92">
        <v>999</v>
      </c>
      <c r="S265" s="95"/>
    </row>
    <row r="266" spans="1:19">
      <c r="A266" s="479">
        <v>264</v>
      </c>
      <c r="B266" s="92">
        <v>7.88</v>
      </c>
      <c r="C266" s="205">
        <v>98.231800000000007</v>
      </c>
      <c r="D266" s="206">
        <v>229.7758</v>
      </c>
      <c r="E266" s="206">
        <v>41.733199999999997</v>
      </c>
      <c r="F266" s="207" t="s">
        <v>536</v>
      </c>
      <c r="G266" s="206">
        <v>2</v>
      </c>
      <c r="H266" s="206">
        <v>12.945</v>
      </c>
      <c r="I266" s="92">
        <v>0.4</v>
      </c>
      <c r="J266" s="92">
        <v>464.3</v>
      </c>
      <c r="K266" s="92">
        <v>1.32</v>
      </c>
      <c r="L266" s="92">
        <v>0.26</v>
      </c>
      <c r="M266" s="208">
        <v>1.3438E-2</v>
      </c>
      <c r="N266" s="208">
        <v>1.6931000000000002E-2</v>
      </c>
      <c r="O266" s="92" t="s">
        <v>273</v>
      </c>
      <c r="P266" s="209">
        <f>(K266*AU)/(C266*pc)/Photometry!$AB$19</f>
        <v>0.23393817974008424</v>
      </c>
      <c r="Q266" s="503" t="s">
        <v>86</v>
      </c>
      <c r="R266" s="92">
        <v>999</v>
      </c>
      <c r="S266" s="95"/>
    </row>
    <row r="267" spans="1:19">
      <c r="A267" s="479">
        <v>265</v>
      </c>
      <c r="B267" s="92">
        <v>7.86</v>
      </c>
      <c r="C267" s="205">
        <v>31.877600000000001</v>
      </c>
      <c r="D267" s="206">
        <v>260.64400000000001</v>
      </c>
      <c r="E267" s="206">
        <v>-19.616199999999999</v>
      </c>
      <c r="F267" s="207" t="s">
        <v>537</v>
      </c>
      <c r="G267" s="206">
        <v>0.12</v>
      </c>
      <c r="H267" s="206">
        <v>10.914</v>
      </c>
      <c r="I267" s="92">
        <v>0.4</v>
      </c>
      <c r="J267" s="92">
        <v>104.8</v>
      </c>
      <c r="K267" s="92">
        <v>0.42</v>
      </c>
      <c r="L267" s="92">
        <v>0.46</v>
      </c>
      <c r="M267" s="208">
        <v>1.3174999999999999E-2</v>
      </c>
      <c r="N267" s="208">
        <v>1.9236E-2</v>
      </c>
      <c r="O267" s="92" t="s">
        <v>538</v>
      </c>
      <c r="P267" s="209">
        <f>(K267*AU)/(C267*pc)/Photometry!$AB$19</f>
        <v>0.22937334650513216</v>
      </c>
      <c r="Q267" s="503" t="s">
        <v>87</v>
      </c>
      <c r="R267" s="92">
        <v>999</v>
      </c>
      <c r="S267" s="95"/>
    </row>
    <row r="268" spans="1:19">
      <c r="A268" s="479">
        <v>266</v>
      </c>
      <c r="B268" s="92">
        <v>7.63</v>
      </c>
      <c r="C268" s="205">
        <v>125.4705</v>
      </c>
      <c r="D268" s="206">
        <v>143.9383</v>
      </c>
      <c r="E268" s="206">
        <v>34.780700000000003</v>
      </c>
      <c r="F268" s="207" t="s">
        <v>539</v>
      </c>
      <c r="G268" s="206">
        <v>1.3</v>
      </c>
      <c r="H268" s="206">
        <v>12.885999999999999</v>
      </c>
      <c r="I268" s="92">
        <v>0.4</v>
      </c>
      <c r="J268" s="92">
        <v>705</v>
      </c>
      <c r="K268" s="92">
        <v>1.65</v>
      </c>
      <c r="L268" s="92">
        <v>0.27</v>
      </c>
      <c r="M268" s="208">
        <v>1.315E-2</v>
      </c>
      <c r="N268" s="208">
        <v>1.6701000000000001E-2</v>
      </c>
      <c r="O268" s="92" t="s">
        <v>279</v>
      </c>
      <c r="P268" s="209">
        <f>(K268*AU)/(C268*pc)/Photometry!$AB$19</f>
        <v>0.2289399548558427</v>
      </c>
      <c r="Q268" s="503" t="s">
        <v>85</v>
      </c>
      <c r="R268" s="92">
        <v>999</v>
      </c>
      <c r="S268" s="95"/>
    </row>
    <row r="269" spans="1:19">
      <c r="A269" s="479">
        <v>267</v>
      </c>
      <c r="B269" s="92">
        <v>5.258</v>
      </c>
      <c r="C269" s="205">
        <v>123.30459999999999</v>
      </c>
      <c r="D269" s="206">
        <v>99.448400000000007</v>
      </c>
      <c r="E269" s="206">
        <v>-32.339700000000001</v>
      </c>
      <c r="F269" s="207" t="s">
        <v>540</v>
      </c>
      <c r="G269" s="206">
        <v>5</v>
      </c>
      <c r="H269" s="206">
        <v>13.1</v>
      </c>
      <c r="I269" s="92">
        <v>0.4</v>
      </c>
      <c r="J269" s="92">
        <v>430</v>
      </c>
      <c r="K269" s="92">
        <v>1.61</v>
      </c>
      <c r="L269" s="92">
        <v>0.2</v>
      </c>
      <c r="M269" s="208">
        <v>1.3056999999999999E-2</v>
      </c>
      <c r="N269" s="208">
        <v>1.5668999999999999E-2</v>
      </c>
      <c r="O269" s="92" t="s">
        <v>403</v>
      </c>
      <c r="P269" s="209">
        <f>(K269*AU)/(C269*pc)/Photometry!$AB$19</f>
        <v>0.22731383795724308</v>
      </c>
      <c r="Q269" s="503" t="s">
        <v>87</v>
      </c>
      <c r="R269" s="92">
        <v>999</v>
      </c>
      <c r="S269" s="95"/>
    </row>
    <row r="270" spans="1:19">
      <c r="A270" s="479">
        <v>268</v>
      </c>
      <c r="B270" s="92">
        <v>8.1</v>
      </c>
      <c r="C270" s="205">
        <v>35.5745</v>
      </c>
      <c r="D270" s="206">
        <v>343.97379999999998</v>
      </c>
      <c r="E270" s="206">
        <v>-26.658799999999999</v>
      </c>
      <c r="F270" s="207" t="s">
        <v>541</v>
      </c>
      <c r="G270" s="206">
        <v>0.65</v>
      </c>
      <c r="H270" s="206">
        <v>12.778</v>
      </c>
      <c r="I270" s="92">
        <v>0.4</v>
      </c>
      <c r="J270" s="92">
        <v>118.4</v>
      </c>
      <c r="K270" s="92">
        <v>0.46</v>
      </c>
      <c r="L270" s="92">
        <v>0.37</v>
      </c>
      <c r="M270" s="208">
        <v>1.2931E-2</v>
      </c>
      <c r="N270" s="208">
        <v>1.7715000000000002E-2</v>
      </c>
      <c r="O270" s="92" t="s">
        <v>299</v>
      </c>
      <c r="P270" s="209">
        <f>(K270*AU)/(C270*pc)/Photometry!$AB$19</f>
        <v>0.22511182258385462</v>
      </c>
      <c r="Q270" s="503" t="s">
        <v>87</v>
      </c>
      <c r="R270" s="92">
        <v>999</v>
      </c>
      <c r="S270" s="95"/>
    </row>
    <row r="271" spans="1:19">
      <c r="A271" s="479">
        <v>269</v>
      </c>
      <c r="B271" s="92">
        <v>7.89</v>
      </c>
      <c r="C271" s="205">
        <v>157.97790000000001</v>
      </c>
      <c r="D271" s="206">
        <v>176.6944</v>
      </c>
      <c r="E271" s="206">
        <v>3.4742999999999999</v>
      </c>
      <c r="F271" s="207" t="s">
        <v>542</v>
      </c>
      <c r="G271" s="206">
        <v>5.9</v>
      </c>
      <c r="H271" s="206">
        <v>13.07</v>
      </c>
      <c r="I271" s="92">
        <v>0.4</v>
      </c>
      <c r="J271" s="92">
        <v>778.1</v>
      </c>
      <c r="K271" s="92">
        <v>2.0099999999999998</v>
      </c>
      <c r="L271" s="92">
        <v>0.21</v>
      </c>
      <c r="M271" s="208">
        <v>1.2723E-2</v>
      </c>
      <c r="N271" s="208">
        <v>1.5395000000000001E-2</v>
      </c>
      <c r="O271" s="92" t="s">
        <v>315</v>
      </c>
      <c r="P271" s="209">
        <f>(K271*AU)/(C271*pc)/Photometry!$AB$19</f>
        <v>0.221502686662856</v>
      </c>
      <c r="Q271" s="503" t="s">
        <v>87</v>
      </c>
      <c r="R271" s="92">
        <v>999</v>
      </c>
      <c r="S271" s="95"/>
    </row>
    <row r="272" spans="1:19">
      <c r="A272" s="479">
        <v>270</v>
      </c>
      <c r="B272" s="92">
        <v>7.78</v>
      </c>
      <c r="C272" s="205">
        <v>109.529</v>
      </c>
      <c r="D272" s="206">
        <v>289.82380000000001</v>
      </c>
      <c r="E272" s="206">
        <v>-23.558199999999999</v>
      </c>
      <c r="F272" s="207" t="s">
        <v>543</v>
      </c>
      <c r="G272" s="206">
        <v>1.6</v>
      </c>
      <c r="H272" s="206">
        <v>12.916</v>
      </c>
      <c r="I272" s="92">
        <v>0.4</v>
      </c>
      <c r="J272" s="92">
        <v>479</v>
      </c>
      <c r="K272" s="92">
        <v>1.39</v>
      </c>
      <c r="L272" s="92">
        <v>0.09</v>
      </c>
      <c r="M272" s="208">
        <v>1.2690999999999999E-2</v>
      </c>
      <c r="N272" s="208">
        <v>1.3833E-2</v>
      </c>
      <c r="O272" s="92" t="s">
        <v>522</v>
      </c>
      <c r="P272" s="209">
        <f>(K272*AU)/(C272*pc)/Photometry!$AB$19</f>
        <v>0.22093522065404908</v>
      </c>
      <c r="Q272" s="503" t="s">
        <v>86</v>
      </c>
      <c r="R272" s="92">
        <v>999</v>
      </c>
      <c r="S272" s="95"/>
    </row>
    <row r="273" spans="1:19">
      <c r="A273" s="479">
        <v>271</v>
      </c>
      <c r="B273" s="92">
        <v>5.024</v>
      </c>
      <c r="C273" s="205">
        <v>122.1001</v>
      </c>
      <c r="D273" s="206">
        <v>229.27449999999999</v>
      </c>
      <c r="E273" s="206">
        <v>71.823899999999995</v>
      </c>
      <c r="F273" s="207" t="s">
        <v>544</v>
      </c>
      <c r="G273" s="206">
        <v>10.5</v>
      </c>
      <c r="H273" s="206">
        <v>12.731999999999999</v>
      </c>
      <c r="I273" s="92">
        <v>0.4</v>
      </c>
      <c r="J273" s="92">
        <v>516.20000000000005</v>
      </c>
      <c r="K273" s="92">
        <v>1.54</v>
      </c>
      <c r="L273" s="92">
        <v>0.08</v>
      </c>
      <c r="M273" s="208">
        <v>1.2612999999999999E-2</v>
      </c>
      <c r="N273" s="208">
        <v>1.3622E-2</v>
      </c>
      <c r="O273" s="92" t="s">
        <v>545</v>
      </c>
      <c r="P273" s="209">
        <f>(K273*AU)/(C273*pc)/Photometry!$AB$19</f>
        <v>0.2195755496134511</v>
      </c>
      <c r="Q273" s="503" t="s">
        <v>88</v>
      </c>
      <c r="R273" s="92">
        <v>999</v>
      </c>
      <c r="S273" s="95"/>
    </row>
    <row r="274" spans="1:19">
      <c r="A274" s="479">
        <v>272</v>
      </c>
      <c r="B274" s="92">
        <v>10.042</v>
      </c>
      <c r="C274" s="205">
        <v>10.4145</v>
      </c>
      <c r="D274" s="206">
        <v>33.087499999999999</v>
      </c>
      <c r="E274" s="206">
        <v>3.5756000000000001</v>
      </c>
      <c r="F274" s="207" t="s">
        <v>441</v>
      </c>
      <c r="G274" s="206">
        <v>0.71399999999999997</v>
      </c>
      <c r="H274" s="206">
        <v>12.79</v>
      </c>
      <c r="I274" s="92">
        <v>0.4</v>
      </c>
      <c r="J274" s="92">
        <v>30.1</v>
      </c>
      <c r="K274" s="92">
        <v>0.13</v>
      </c>
      <c r="L274" s="92">
        <v>0.26</v>
      </c>
      <c r="M274" s="208">
        <v>1.2482999999999999E-2</v>
      </c>
      <c r="N274" s="208">
        <v>1.5727999999999999E-2</v>
      </c>
      <c r="O274" s="92" t="s">
        <v>442</v>
      </c>
      <c r="P274" s="209">
        <f>(K274*AU)/(C274*pc)/Photometry!$AB$19</f>
        <v>0.21731224843836325</v>
      </c>
      <c r="Q274" s="503" t="s">
        <v>89</v>
      </c>
      <c r="R274" s="92">
        <v>999</v>
      </c>
      <c r="S274" s="95"/>
    </row>
    <row r="275" spans="1:19">
      <c r="A275" s="479">
        <v>273</v>
      </c>
      <c r="B275" s="92">
        <v>8.35</v>
      </c>
      <c r="C275" s="205">
        <v>52.356000000000002</v>
      </c>
      <c r="D275" s="206">
        <v>23.334099999999999</v>
      </c>
      <c r="E275" s="206">
        <v>29.2651</v>
      </c>
      <c r="F275" s="207" t="s">
        <v>546</v>
      </c>
      <c r="G275" s="206">
        <v>1.82</v>
      </c>
      <c r="H275" s="206">
        <v>12.932</v>
      </c>
      <c r="I275" s="92">
        <v>0.4</v>
      </c>
      <c r="J275" s="92">
        <v>192.9</v>
      </c>
      <c r="K275" s="92">
        <v>0.65</v>
      </c>
      <c r="L275" s="92">
        <v>0.06</v>
      </c>
      <c r="M275" s="208">
        <v>1.2415000000000001E-2</v>
      </c>
      <c r="N275" s="208">
        <v>1.316E-2</v>
      </c>
      <c r="O275" s="92" t="s">
        <v>291</v>
      </c>
      <c r="P275" s="209">
        <f>(K275*AU)/(C275*pc)/Photometry!$AB$19</f>
        <v>0.21613553473922129</v>
      </c>
      <c r="Q275" s="503" t="s">
        <v>86</v>
      </c>
      <c r="R275" s="92">
        <v>999</v>
      </c>
      <c r="S275" s="95"/>
    </row>
    <row r="276" spans="1:19">
      <c r="A276" s="479">
        <v>274</v>
      </c>
      <c r="B276" s="92">
        <v>7.51</v>
      </c>
      <c r="C276" s="205">
        <v>51.706299999999999</v>
      </c>
      <c r="D276" s="206">
        <v>28.210599999999999</v>
      </c>
      <c r="E276" s="206">
        <v>-19.507000000000001</v>
      </c>
      <c r="F276" s="207" t="s">
        <v>386</v>
      </c>
      <c r="G276" s="206">
        <v>0.82</v>
      </c>
      <c r="H276" s="206">
        <v>12.808999999999999</v>
      </c>
      <c r="I276" s="92">
        <v>0.4</v>
      </c>
      <c r="J276" s="92">
        <v>170.5</v>
      </c>
      <c r="K276" s="92">
        <v>0.64</v>
      </c>
      <c r="L276" s="92">
        <v>0.42</v>
      </c>
      <c r="M276" s="208">
        <v>1.2378E-2</v>
      </c>
      <c r="N276" s="208">
        <v>1.7576000000000001E-2</v>
      </c>
      <c r="O276" s="92" t="s">
        <v>258</v>
      </c>
      <c r="P276" s="209">
        <f>(K276*AU)/(C276*pc)/Photometry!$AB$19</f>
        <v>0.21548437755780894</v>
      </c>
      <c r="Q276" s="503" t="s">
        <v>85</v>
      </c>
      <c r="R276" s="92">
        <v>999</v>
      </c>
      <c r="S276" s="95"/>
    </row>
    <row r="277" spans="1:19">
      <c r="A277" s="479">
        <v>275</v>
      </c>
      <c r="B277" s="92">
        <v>7.9210000000000003</v>
      </c>
      <c r="C277" s="205">
        <v>21.065899999999999</v>
      </c>
      <c r="D277" s="206">
        <v>179.79169999999999</v>
      </c>
      <c r="E277" s="206">
        <v>-20.3538</v>
      </c>
      <c r="F277" s="207" t="s">
        <v>547</v>
      </c>
      <c r="G277" s="206">
        <v>0.186</v>
      </c>
      <c r="H277" s="206">
        <v>11.573</v>
      </c>
      <c r="I277" s="92">
        <v>0.4</v>
      </c>
      <c r="J277" s="92">
        <v>55.8</v>
      </c>
      <c r="K277" s="92">
        <v>0.26</v>
      </c>
      <c r="L277" s="92">
        <v>0</v>
      </c>
      <c r="M277" s="208">
        <v>1.2342000000000001E-2</v>
      </c>
      <c r="N277" s="208">
        <v>1.2342000000000001E-2</v>
      </c>
      <c r="O277" s="92" t="s">
        <v>548</v>
      </c>
      <c r="P277" s="209">
        <f>(K277*AU)/(C277*pc)/Photometry!$AB$19</f>
        <v>0.21486842825242064</v>
      </c>
      <c r="Q277" s="503" t="s">
        <v>88</v>
      </c>
      <c r="R277" s="92">
        <v>999</v>
      </c>
      <c r="S277" s="95"/>
    </row>
    <row r="278" spans="1:19">
      <c r="A278" s="479">
        <v>276</v>
      </c>
      <c r="B278" s="92">
        <v>4.8330000000000002</v>
      </c>
      <c r="C278" s="205">
        <v>96.525099999999995</v>
      </c>
      <c r="D278" s="206">
        <v>276.49639999999999</v>
      </c>
      <c r="E278" s="206">
        <v>65.563500000000005</v>
      </c>
      <c r="F278" s="207" t="s">
        <v>549</v>
      </c>
      <c r="G278" s="206">
        <v>3.88</v>
      </c>
      <c r="H278" s="206">
        <v>13.134</v>
      </c>
      <c r="I278" s="92">
        <v>0.4</v>
      </c>
      <c r="J278" s="92">
        <v>479.1</v>
      </c>
      <c r="K278" s="92">
        <v>1.19</v>
      </c>
      <c r="L278" s="92">
        <v>0.38</v>
      </c>
      <c r="M278" s="208">
        <v>1.2328E-2</v>
      </c>
      <c r="N278" s="208">
        <v>1.7013E-2</v>
      </c>
      <c r="O278" s="92" t="s">
        <v>550</v>
      </c>
      <c r="P278" s="209">
        <f>(K278*AU)/(C278*pc)/Photometry!$AB$19</f>
        <v>0.21462780223206893</v>
      </c>
      <c r="Q278" s="503" t="s">
        <v>87</v>
      </c>
      <c r="R278" s="92">
        <v>999</v>
      </c>
      <c r="S278" s="95"/>
    </row>
    <row r="279" spans="1:19">
      <c r="A279" s="479">
        <v>277</v>
      </c>
      <c r="B279" s="92">
        <v>4.7220000000000004</v>
      </c>
      <c r="C279" s="205">
        <v>56.2746</v>
      </c>
      <c r="D279" s="206">
        <v>298.56200000000001</v>
      </c>
      <c r="E279" s="206">
        <v>8.4614999999999991</v>
      </c>
      <c r="F279" s="207" t="s">
        <v>551</v>
      </c>
      <c r="G279" s="206">
        <v>2.8</v>
      </c>
      <c r="H279" s="206">
        <v>13.018000000000001</v>
      </c>
      <c r="I279" s="92">
        <v>0.4</v>
      </c>
      <c r="J279" s="92">
        <v>136.80000000000001</v>
      </c>
      <c r="K279" s="92">
        <v>0.68</v>
      </c>
      <c r="L279" s="92">
        <v>0</v>
      </c>
      <c r="M279" s="208">
        <v>1.2083999999999999E-2</v>
      </c>
      <c r="N279" s="208">
        <v>1.2083999999999999E-2</v>
      </c>
      <c r="O279" s="92" t="s">
        <v>552</v>
      </c>
      <c r="P279" s="209">
        <f>(K279*AU)/(C279*pc)/Photometry!$AB$19</f>
        <v>0.21036610856895777</v>
      </c>
      <c r="Q279" s="503" t="s">
        <v>87</v>
      </c>
      <c r="R279" s="92">
        <v>999</v>
      </c>
      <c r="S279" s="95"/>
    </row>
    <row r="280" spans="1:19">
      <c r="A280" s="479">
        <v>278</v>
      </c>
      <c r="B280" s="92">
        <v>5.649</v>
      </c>
      <c r="C280" s="205">
        <v>14.8126</v>
      </c>
      <c r="D280" s="206">
        <v>230.45060000000001</v>
      </c>
      <c r="E280" s="206">
        <v>-48.317599999999999</v>
      </c>
      <c r="F280" s="207" t="s">
        <v>456</v>
      </c>
      <c r="G280" s="206">
        <v>3.5999999999999997E-2</v>
      </c>
      <c r="H280" s="206">
        <v>4.516</v>
      </c>
      <c r="I280" s="92">
        <v>0.4</v>
      </c>
      <c r="J280" s="92">
        <v>27.6</v>
      </c>
      <c r="K280" s="92">
        <v>0.17</v>
      </c>
      <c r="L280" s="92">
        <v>0.16</v>
      </c>
      <c r="M280" s="208">
        <v>1.1476999999999999E-2</v>
      </c>
      <c r="N280" s="208">
        <v>1.3313E-2</v>
      </c>
      <c r="O280" s="92" t="s">
        <v>304</v>
      </c>
      <c r="P280" s="209">
        <f>(K280*AU)/(C280*pc)/Photometry!$AB$19</f>
        <v>0.19980065304664055</v>
      </c>
      <c r="Q280" s="503" t="s">
        <v>86</v>
      </c>
      <c r="R280" s="92">
        <v>999</v>
      </c>
      <c r="S280" s="95"/>
    </row>
    <row r="281" spans="1:19">
      <c r="A281" s="479">
        <v>279</v>
      </c>
      <c r="B281" s="92">
        <v>6.8540000000000001</v>
      </c>
      <c r="C281" s="205">
        <v>26.4971</v>
      </c>
      <c r="D281" s="206">
        <v>228.81270000000001</v>
      </c>
      <c r="E281" s="206">
        <v>-70.519599999999997</v>
      </c>
      <c r="F281" s="207" t="s">
        <v>397</v>
      </c>
      <c r="G281" s="206">
        <v>3.7999999999999999E-2</v>
      </c>
      <c r="H281" s="206">
        <v>5.07</v>
      </c>
      <c r="I281" s="92">
        <v>0.4</v>
      </c>
      <c r="J281" s="92">
        <v>59.5</v>
      </c>
      <c r="K281" s="92">
        <v>0.3</v>
      </c>
      <c r="L281" s="92">
        <v>0.28999999999999998</v>
      </c>
      <c r="M281" s="208">
        <v>1.1322E-2</v>
      </c>
      <c r="N281" s="208">
        <v>1.4605E-2</v>
      </c>
      <c r="O281" s="92" t="s">
        <v>398</v>
      </c>
      <c r="P281" s="209">
        <f>(K281*AU)/(C281*pc)/Photometry!$AB$19</f>
        <v>0.19710706321371027</v>
      </c>
      <c r="Q281" s="503" t="s">
        <v>86</v>
      </c>
      <c r="R281" s="92">
        <v>999</v>
      </c>
      <c r="S281" s="95"/>
    </row>
    <row r="282" spans="1:19">
      <c r="A282" s="479">
        <v>280</v>
      </c>
      <c r="B282" s="92">
        <v>6.92</v>
      </c>
      <c r="C282" s="205">
        <v>22.351400000000002</v>
      </c>
      <c r="D282" s="206">
        <v>155.9803</v>
      </c>
      <c r="E282" s="206">
        <v>-29.645499999999998</v>
      </c>
      <c r="F282" s="207" t="s">
        <v>553</v>
      </c>
      <c r="G282" s="206">
        <v>5.7000000000000002E-2</v>
      </c>
      <c r="H282" s="206">
        <v>8.5</v>
      </c>
      <c r="I282" s="92">
        <v>0.4</v>
      </c>
      <c r="J282" s="92">
        <v>49.8</v>
      </c>
      <c r="K282" s="92">
        <v>0.25</v>
      </c>
      <c r="L282" s="92">
        <v>0.31</v>
      </c>
      <c r="M282" s="208">
        <v>1.1185E-2</v>
      </c>
      <c r="N282" s="208">
        <v>1.4652E-2</v>
      </c>
      <c r="O282" s="92" t="s">
        <v>291</v>
      </c>
      <c r="P282" s="209">
        <f>(K282*AU)/(C282*pc)/Photometry!$AB$19</f>
        <v>0.19472179090496947</v>
      </c>
      <c r="Q282" s="503" t="s">
        <v>86</v>
      </c>
      <c r="R282" s="92">
        <v>999</v>
      </c>
      <c r="S282" s="95"/>
    </row>
    <row r="283" spans="1:19">
      <c r="A283" s="479">
        <v>281</v>
      </c>
      <c r="B283" s="92">
        <v>7.47</v>
      </c>
      <c r="C283" s="205">
        <v>45.850499999999997</v>
      </c>
      <c r="D283" s="206">
        <v>329.33269999999999</v>
      </c>
      <c r="E283" s="206">
        <v>-37.763599999999997</v>
      </c>
      <c r="F283" s="207" t="s">
        <v>554</v>
      </c>
      <c r="G283" s="206">
        <v>0.41299999999999998</v>
      </c>
      <c r="H283" s="206">
        <v>12.523</v>
      </c>
      <c r="I283" s="92">
        <v>0.4</v>
      </c>
      <c r="J283" s="92">
        <v>129.80000000000001</v>
      </c>
      <c r="K283" s="92">
        <v>0.51</v>
      </c>
      <c r="L283" s="92">
        <v>0.21</v>
      </c>
      <c r="M283" s="208">
        <v>1.1122999999999999E-2</v>
      </c>
      <c r="N283" s="208">
        <v>1.3459E-2</v>
      </c>
      <c r="O283" s="92" t="s">
        <v>555</v>
      </c>
      <c r="P283" s="209">
        <f>(K283*AU)/(C283*pc)/Photometry!$AB$19</f>
        <v>0.1936445940601739</v>
      </c>
      <c r="Q283" s="503" t="s">
        <v>85</v>
      </c>
      <c r="R283" s="92">
        <v>999</v>
      </c>
      <c r="S283" s="95"/>
    </row>
    <row r="284" spans="1:19">
      <c r="A284" s="479">
        <v>282</v>
      </c>
      <c r="B284" s="92">
        <v>4.5990000000000002</v>
      </c>
      <c r="C284" s="205">
        <v>78.492900000000006</v>
      </c>
      <c r="D284" s="206">
        <v>130.05340000000001</v>
      </c>
      <c r="E284" s="206">
        <v>64.3279</v>
      </c>
      <c r="F284" s="207" t="s">
        <v>556</v>
      </c>
      <c r="G284" s="206">
        <v>7.1</v>
      </c>
      <c r="H284" s="206">
        <v>13.002000000000001</v>
      </c>
      <c r="I284" s="92">
        <v>0.4</v>
      </c>
      <c r="J284" s="92">
        <v>269.3</v>
      </c>
      <c r="K284" s="92">
        <v>0.87</v>
      </c>
      <c r="L284" s="92">
        <v>0.43</v>
      </c>
      <c r="M284" s="208">
        <v>1.1084E-2</v>
      </c>
      <c r="N284" s="208">
        <v>1.585E-2</v>
      </c>
      <c r="O284" s="92" t="s">
        <v>297</v>
      </c>
      <c r="P284" s="209">
        <f>(K284*AU)/(C284*pc)/Photometry!$AB$19</f>
        <v>0.19296038415668171</v>
      </c>
      <c r="Q284" s="503" t="s">
        <v>87</v>
      </c>
      <c r="R284" s="92">
        <v>999</v>
      </c>
      <c r="S284" s="95"/>
    </row>
    <row r="285" spans="1:19">
      <c r="A285" s="479">
        <v>283</v>
      </c>
      <c r="B285" s="92">
        <v>8.17</v>
      </c>
      <c r="C285" s="205">
        <v>34.831099999999999</v>
      </c>
      <c r="D285" s="206">
        <v>103.7139</v>
      </c>
      <c r="E285" s="206">
        <v>-55.259300000000003</v>
      </c>
      <c r="F285" s="207" t="s">
        <v>557</v>
      </c>
      <c r="G285" s="206">
        <v>5.6000000000000001E-2</v>
      </c>
      <c r="H285" s="206">
        <v>8.4670000000000005</v>
      </c>
      <c r="I285" s="92">
        <v>0.4</v>
      </c>
      <c r="J285" s="92">
        <v>95.4</v>
      </c>
      <c r="K285" s="92">
        <v>0.38</v>
      </c>
      <c r="L285" s="92">
        <v>0.41</v>
      </c>
      <c r="M285" s="208">
        <v>1.091E-2</v>
      </c>
      <c r="N285" s="208">
        <v>1.5383000000000001E-2</v>
      </c>
      <c r="O285" s="92" t="s">
        <v>558</v>
      </c>
      <c r="P285" s="209">
        <f>(K285*AU)/(C285*pc)/Photometry!$AB$19</f>
        <v>0.18993092519600785</v>
      </c>
      <c r="Q285" s="503" t="s">
        <v>87</v>
      </c>
      <c r="R285" s="92">
        <v>999</v>
      </c>
      <c r="S285" s="95"/>
    </row>
    <row r="286" spans="1:19">
      <c r="A286" s="479">
        <v>284</v>
      </c>
      <c r="B286" s="92">
        <v>7.95</v>
      </c>
      <c r="C286" s="205">
        <v>139.0821</v>
      </c>
      <c r="D286" s="206">
        <v>164.69890000000001</v>
      </c>
      <c r="E286" s="206">
        <v>1.7292000000000001</v>
      </c>
      <c r="F286" s="207" t="s">
        <v>559</v>
      </c>
      <c r="G286" s="206">
        <v>1.2</v>
      </c>
      <c r="H286" s="206">
        <v>12.871</v>
      </c>
      <c r="I286" s="92">
        <v>0.4</v>
      </c>
      <c r="J286" s="92">
        <v>507</v>
      </c>
      <c r="K286" s="92">
        <v>1.51</v>
      </c>
      <c r="L286" s="92">
        <v>0.16</v>
      </c>
      <c r="M286" s="208">
        <v>1.0857E-2</v>
      </c>
      <c r="N286" s="208">
        <v>1.2593999999999999E-2</v>
      </c>
      <c r="O286" s="92" t="s">
        <v>315</v>
      </c>
      <c r="P286" s="209">
        <f>(K286*AU)/(C286*pc)/Photometry!$AB$19</f>
        <v>0.18901008834989796</v>
      </c>
      <c r="Q286" s="503" t="s">
        <v>87</v>
      </c>
      <c r="R286" s="92">
        <v>999</v>
      </c>
      <c r="S286" s="95"/>
    </row>
    <row r="287" spans="1:19">
      <c r="A287" s="479">
        <v>285</v>
      </c>
      <c r="B287" s="92">
        <v>6.6079999999999997</v>
      </c>
      <c r="C287" s="205">
        <v>131.40600000000001</v>
      </c>
      <c r="D287" s="206">
        <v>288.70920000000001</v>
      </c>
      <c r="E287" s="206">
        <v>31.860299999999999</v>
      </c>
      <c r="F287" s="207" t="s">
        <v>560</v>
      </c>
      <c r="G287" s="206">
        <v>22</v>
      </c>
      <c r="H287" s="206">
        <v>11.817</v>
      </c>
      <c r="I287" s="92">
        <v>0.4</v>
      </c>
      <c r="J287" s="92">
        <v>396</v>
      </c>
      <c r="K287" s="92">
        <v>1.4</v>
      </c>
      <c r="L287" s="92">
        <v>0.26</v>
      </c>
      <c r="M287" s="208">
        <v>1.0654E-2</v>
      </c>
      <c r="N287" s="208">
        <v>1.3424E-2</v>
      </c>
      <c r="O287" s="92" t="s">
        <v>315</v>
      </c>
      <c r="P287" s="209">
        <f>(K287*AU)/(C287*pc)/Photometry!$AB$19</f>
        <v>0.18547787748281414</v>
      </c>
      <c r="Q287" s="503" t="s">
        <v>87</v>
      </c>
      <c r="R287" s="92">
        <v>999</v>
      </c>
      <c r="S287" s="95"/>
    </row>
    <row r="288" spans="1:19">
      <c r="A288" s="479">
        <v>286</v>
      </c>
      <c r="B288" s="92">
        <v>5.22</v>
      </c>
      <c r="C288" s="205">
        <v>79.176599999999993</v>
      </c>
      <c r="D288" s="206">
        <v>352.82260000000002</v>
      </c>
      <c r="E288" s="206">
        <v>39.236199999999997</v>
      </c>
      <c r="F288" s="207" t="s">
        <v>561</v>
      </c>
      <c r="G288" s="206">
        <v>5.33</v>
      </c>
      <c r="H288" s="206">
        <v>13.089</v>
      </c>
      <c r="I288" s="92">
        <v>0.4</v>
      </c>
      <c r="J288" s="92">
        <v>185.8</v>
      </c>
      <c r="K288" s="92">
        <v>0.83</v>
      </c>
      <c r="L288" s="92">
        <v>0</v>
      </c>
      <c r="M288" s="208">
        <v>1.0482999999999999E-2</v>
      </c>
      <c r="N288" s="208">
        <v>1.0482999999999999E-2</v>
      </c>
      <c r="O288" s="92" t="s">
        <v>562</v>
      </c>
      <c r="P288" s="209">
        <f>(K288*AU)/(C288*pc)/Photometry!$AB$19</f>
        <v>0.1824990135420651</v>
      </c>
      <c r="Q288" s="503" t="s">
        <v>86</v>
      </c>
      <c r="R288" s="92">
        <v>999</v>
      </c>
      <c r="S288" s="95"/>
    </row>
    <row r="289" spans="1:19">
      <c r="A289" s="479">
        <v>287</v>
      </c>
      <c r="B289" s="92">
        <v>9</v>
      </c>
      <c r="C289" s="205">
        <v>100.70489999999999</v>
      </c>
      <c r="D289" s="206">
        <v>129.31870000000001</v>
      </c>
      <c r="E289" s="206">
        <v>-41.319099999999999</v>
      </c>
      <c r="F289" s="207" t="s">
        <v>563</v>
      </c>
      <c r="G289" s="206">
        <v>2.5</v>
      </c>
      <c r="H289" s="206">
        <v>12.986000000000001</v>
      </c>
      <c r="I289" s="92">
        <v>0.4</v>
      </c>
      <c r="J289" s="92">
        <v>377.8</v>
      </c>
      <c r="K289" s="92">
        <v>1.05</v>
      </c>
      <c r="L289" s="92">
        <v>0.14000000000000001</v>
      </c>
      <c r="M289" s="208">
        <v>1.0427000000000001E-2</v>
      </c>
      <c r="N289" s="208">
        <v>1.1886000000000001E-2</v>
      </c>
      <c r="O289" s="92" t="s">
        <v>333</v>
      </c>
      <c r="P289" s="209">
        <f>(K289*AU)/(C289*pc)/Photometry!$AB$19</f>
        <v>0.18151727946088034</v>
      </c>
      <c r="Q289" s="503" t="s">
        <v>86</v>
      </c>
      <c r="R289" s="92">
        <v>999</v>
      </c>
      <c r="S289" s="95"/>
    </row>
    <row r="290" spans="1:19">
      <c r="A290" s="479">
        <v>288</v>
      </c>
      <c r="B290" s="92">
        <v>8.5</v>
      </c>
      <c r="C290" s="205">
        <v>53.447400000000002</v>
      </c>
      <c r="D290" s="206">
        <v>47.8093</v>
      </c>
      <c r="E290" s="206">
        <v>21.0974</v>
      </c>
      <c r="F290" s="207" t="s">
        <v>431</v>
      </c>
      <c r="G290" s="206">
        <v>1.28</v>
      </c>
      <c r="H290" s="206">
        <v>12.882999999999999</v>
      </c>
      <c r="I290" s="92">
        <v>0.4</v>
      </c>
      <c r="J290" s="92">
        <v>147.69999999999999</v>
      </c>
      <c r="K290" s="92">
        <v>0.55000000000000004</v>
      </c>
      <c r="L290" s="92">
        <v>0.16</v>
      </c>
      <c r="M290" s="208">
        <v>1.0291E-2</v>
      </c>
      <c r="N290" s="208">
        <v>1.1937E-2</v>
      </c>
      <c r="O290" s="92" t="s">
        <v>273</v>
      </c>
      <c r="P290" s="209">
        <f>(K290*AU)/(C290*pc)/Photometry!$AB$19</f>
        <v>0.17914941048420197</v>
      </c>
      <c r="Q290" s="503" t="s">
        <v>86</v>
      </c>
      <c r="R290" s="92">
        <v>999</v>
      </c>
      <c r="S290" s="95"/>
    </row>
    <row r="291" spans="1:19">
      <c r="A291" s="479">
        <v>289</v>
      </c>
      <c r="B291" s="92">
        <v>8.2100000000000009</v>
      </c>
      <c r="C291" s="205">
        <v>29.2056</v>
      </c>
      <c r="D291" s="206">
        <v>175.87549999999999</v>
      </c>
      <c r="E291" s="206">
        <v>-58.006900000000002</v>
      </c>
      <c r="F291" s="207" t="s">
        <v>564</v>
      </c>
      <c r="G291" s="206">
        <v>0.3</v>
      </c>
      <c r="H291" s="206">
        <v>12.157</v>
      </c>
      <c r="I291" s="92">
        <v>0.4</v>
      </c>
      <c r="J291" s="92">
        <v>70.5</v>
      </c>
      <c r="K291" s="92">
        <v>0.3</v>
      </c>
      <c r="L291" s="92">
        <v>0.11</v>
      </c>
      <c r="M291" s="208">
        <v>1.0272E-2</v>
      </c>
      <c r="N291" s="208">
        <v>1.1402000000000001E-2</v>
      </c>
      <c r="O291" s="92" t="s">
        <v>565</v>
      </c>
      <c r="P291" s="209">
        <f>(K291*AU)/(C291*pc)/Photometry!$AB$19</f>
        <v>0.17882753871449317</v>
      </c>
      <c r="Q291" s="503" t="s">
        <v>87</v>
      </c>
      <c r="R291" s="92">
        <v>999</v>
      </c>
      <c r="S291" s="95"/>
    </row>
    <row r="292" spans="1:19">
      <c r="A292" s="479">
        <v>290</v>
      </c>
      <c r="B292" s="92">
        <v>6.17</v>
      </c>
      <c r="C292" s="205">
        <v>10.7828</v>
      </c>
      <c r="D292" s="206">
        <v>32.6081</v>
      </c>
      <c r="E292" s="206">
        <v>-50.823700000000002</v>
      </c>
      <c r="F292" s="207" t="s">
        <v>566</v>
      </c>
      <c r="G292" s="206">
        <v>4.01</v>
      </c>
      <c r="H292" s="206">
        <v>13.134</v>
      </c>
      <c r="I292" s="92">
        <v>0.4</v>
      </c>
      <c r="J292" s="92">
        <v>15.8</v>
      </c>
      <c r="K292" s="92">
        <v>0.11</v>
      </c>
      <c r="L292" s="92">
        <v>0.05</v>
      </c>
      <c r="M292" s="208">
        <v>1.0201E-2</v>
      </c>
      <c r="N292" s="208">
        <v>1.0711E-2</v>
      </c>
      <c r="O292" s="92" t="s">
        <v>393</v>
      </c>
      <c r="P292" s="209">
        <f>(K292*AU)/(C292*pc)/Photometry!$AB$19</f>
        <v>0.17759895763462805</v>
      </c>
      <c r="Q292" s="503" t="s">
        <v>87</v>
      </c>
      <c r="R292" s="92">
        <v>999</v>
      </c>
      <c r="S292" s="95"/>
    </row>
    <row r="293" spans="1:19">
      <c r="A293" s="479">
        <v>291</v>
      </c>
      <c r="B293" s="92">
        <v>7.72</v>
      </c>
      <c r="C293" s="205">
        <v>139.2758</v>
      </c>
      <c r="D293" s="206">
        <v>187.583</v>
      </c>
      <c r="E293" s="206">
        <v>21.9482</v>
      </c>
      <c r="F293" s="207" t="s">
        <v>567</v>
      </c>
      <c r="G293" s="206">
        <v>2.6</v>
      </c>
      <c r="H293" s="206">
        <v>12.997</v>
      </c>
      <c r="I293" s="92">
        <v>0.4</v>
      </c>
      <c r="J293" s="92">
        <v>443.4</v>
      </c>
      <c r="K293" s="92">
        <v>1.4</v>
      </c>
      <c r="L293" s="92">
        <v>0.1</v>
      </c>
      <c r="M293" s="208">
        <v>1.0052E-2</v>
      </c>
      <c r="N293" s="208">
        <v>1.1057000000000001E-2</v>
      </c>
      <c r="O293" s="92" t="s">
        <v>409</v>
      </c>
      <c r="P293" s="209">
        <f>(K293*AU)/(C293*pc)/Photometry!$AB$19</f>
        <v>0.17499742215450692</v>
      </c>
      <c r="Q293" s="503" t="s">
        <v>87</v>
      </c>
      <c r="R293" s="92">
        <v>999</v>
      </c>
      <c r="S293" s="95"/>
    </row>
    <row r="294" spans="1:19">
      <c r="A294" s="479">
        <v>292</v>
      </c>
      <c r="B294" s="92">
        <v>5.5190000000000001</v>
      </c>
      <c r="C294" s="205">
        <v>82.781499999999994</v>
      </c>
      <c r="D294" s="206">
        <v>230.03569999999999</v>
      </c>
      <c r="E294" s="206">
        <v>29.616199999999999</v>
      </c>
      <c r="F294" s="207" t="s">
        <v>568</v>
      </c>
      <c r="G294" s="206">
        <v>1.5</v>
      </c>
      <c r="H294" s="206">
        <v>12.909000000000001</v>
      </c>
      <c r="I294" s="92">
        <v>0.4</v>
      </c>
      <c r="J294" s="92">
        <v>187.3</v>
      </c>
      <c r="K294" s="92">
        <v>0.83</v>
      </c>
      <c r="L294" s="92">
        <v>0.19</v>
      </c>
      <c r="M294" s="208">
        <v>1.0026E-2</v>
      </c>
      <c r="N294" s="208">
        <v>1.1931000000000001E-2</v>
      </c>
      <c r="O294" s="92" t="s">
        <v>403</v>
      </c>
      <c r="P294" s="209">
        <f>(K294*AU)/(C294*pc)/Photometry!$AB$19</f>
        <v>0.17455169809214224</v>
      </c>
      <c r="Q294" s="503" t="s">
        <v>87</v>
      </c>
      <c r="R294" s="92">
        <v>999</v>
      </c>
      <c r="S294" s="95"/>
    </row>
    <row r="295" spans="1:19">
      <c r="A295" s="479">
        <v>293</v>
      </c>
      <c r="B295" s="92">
        <v>7.1470000000000002</v>
      </c>
      <c r="C295" s="205">
        <v>12.9955</v>
      </c>
      <c r="D295" s="206">
        <v>88.517700000000005</v>
      </c>
      <c r="E295" s="206">
        <v>-60.023499999999999</v>
      </c>
      <c r="F295" s="207" t="s">
        <v>569</v>
      </c>
      <c r="G295" s="206">
        <v>2.9000000000000001E-2</v>
      </c>
      <c r="H295" s="206">
        <v>1.768</v>
      </c>
      <c r="I295" s="92">
        <v>0.4</v>
      </c>
      <c r="J295" s="92">
        <v>20.5</v>
      </c>
      <c r="K295" s="92">
        <v>0.13</v>
      </c>
      <c r="L295" s="92">
        <v>0</v>
      </c>
      <c r="M295" s="208">
        <v>1.0004000000000001E-2</v>
      </c>
      <c r="N295" s="208">
        <v>1.0004000000000001E-2</v>
      </c>
      <c r="O295" s="92" t="s">
        <v>570</v>
      </c>
      <c r="P295" s="209">
        <f>(K295*AU)/(C295*pc)/Photometry!$AB$19</f>
        <v>0.17415246903630752</v>
      </c>
      <c r="Q295" s="503" t="s">
        <v>87</v>
      </c>
      <c r="R295" s="92">
        <v>999</v>
      </c>
      <c r="S295" s="95"/>
    </row>
    <row r="296" spans="1:19">
      <c r="A296" s="479">
        <v>294</v>
      </c>
      <c r="B296" s="92">
        <v>8.44</v>
      </c>
      <c r="C296" s="205">
        <v>35.373199999999997</v>
      </c>
      <c r="D296" s="206">
        <v>50.012300000000003</v>
      </c>
      <c r="E296" s="206">
        <v>-28.783799999999999</v>
      </c>
      <c r="F296" s="207" t="s">
        <v>571</v>
      </c>
      <c r="G296" s="206">
        <v>0.05</v>
      </c>
      <c r="H296" s="206">
        <v>7.7009999999999996</v>
      </c>
      <c r="I296" s="92">
        <v>0.4</v>
      </c>
      <c r="J296" s="92">
        <v>85.1</v>
      </c>
      <c r="K296" s="92">
        <v>0.35</v>
      </c>
      <c r="L296" s="92">
        <v>0.28000000000000003</v>
      </c>
      <c r="M296" s="208">
        <v>9.8945000000000005E-3</v>
      </c>
      <c r="N296" s="208">
        <v>1.2664999999999999E-2</v>
      </c>
      <c r="O296" s="92" t="s">
        <v>572</v>
      </c>
      <c r="P296" s="209">
        <f>(K296*AU)/(C296*pc)/Photometry!$AB$19</f>
        <v>0.17225545023143707</v>
      </c>
      <c r="Q296" s="503" t="s">
        <v>87</v>
      </c>
      <c r="R296" s="92">
        <v>999</v>
      </c>
      <c r="S296" s="95"/>
    </row>
    <row r="297" spans="1:19">
      <c r="A297" s="479">
        <v>295</v>
      </c>
      <c r="B297" s="92">
        <v>5.4130000000000003</v>
      </c>
      <c r="C297" s="205">
        <v>85.8369</v>
      </c>
      <c r="D297" s="206">
        <v>142.16659999999999</v>
      </c>
      <c r="E297" s="206">
        <v>45.601500000000001</v>
      </c>
      <c r="F297" s="207" t="s">
        <v>573</v>
      </c>
      <c r="G297" s="206">
        <v>2.7</v>
      </c>
      <c r="H297" s="206">
        <v>13.007999999999999</v>
      </c>
      <c r="I297" s="92">
        <v>0.4</v>
      </c>
      <c r="J297" s="92">
        <v>184</v>
      </c>
      <c r="K297" s="92">
        <v>0.81</v>
      </c>
      <c r="L297" s="92">
        <v>0</v>
      </c>
      <c r="M297" s="208">
        <v>9.4365000000000004E-3</v>
      </c>
      <c r="N297" s="208">
        <v>9.4365000000000004E-3</v>
      </c>
      <c r="O297" s="92" t="s">
        <v>409</v>
      </c>
      <c r="P297" s="209">
        <f>(K297*AU)/(C297*pc)/Photometry!$AB$19</f>
        <v>0.16428210972945209</v>
      </c>
      <c r="Q297" s="503" t="s">
        <v>87</v>
      </c>
      <c r="R297" s="92">
        <v>999</v>
      </c>
      <c r="S297" s="95"/>
    </row>
    <row r="298" spans="1:19">
      <c r="A298" s="479">
        <v>296</v>
      </c>
      <c r="B298" s="92">
        <v>7.6</v>
      </c>
      <c r="C298" s="205">
        <v>131.0616</v>
      </c>
      <c r="D298" s="206">
        <v>336.76280000000003</v>
      </c>
      <c r="E298" s="206">
        <v>-17.2637</v>
      </c>
      <c r="F298" s="207" t="s">
        <v>574</v>
      </c>
      <c r="G298" s="206">
        <v>2.2999999999999998</v>
      </c>
      <c r="H298" s="206">
        <v>12.965999999999999</v>
      </c>
      <c r="I298" s="92">
        <v>0.4</v>
      </c>
      <c r="J298" s="92">
        <v>373.3</v>
      </c>
      <c r="K298" s="92">
        <v>1.22</v>
      </c>
      <c r="L298" s="92">
        <v>0.11</v>
      </c>
      <c r="M298" s="208">
        <v>9.3086000000000002E-3</v>
      </c>
      <c r="N298" s="208">
        <v>1.0333E-2</v>
      </c>
      <c r="O298" s="92" t="s">
        <v>240</v>
      </c>
      <c r="P298" s="209">
        <f>(K298*AU)/(C298*pc)/Photometry!$AB$19</f>
        <v>0.16205545048815728</v>
      </c>
      <c r="Q298" s="503" t="s">
        <v>86</v>
      </c>
      <c r="R298" s="92">
        <v>999</v>
      </c>
      <c r="S298" s="95"/>
    </row>
    <row r="299" spans="1:19">
      <c r="A299" s="479">
        <v>297</v>
      </c>
      <c r="B299" s="92">
        <v>8.1999999999999993</v>
      </c>
      <c r="C299" s="205">
        <v>64.766800000000003</v>
      </c>
      <c r="D299" s="206">
        <v>257.52050000000003</v>
      </c>
      <c r="E299" s="206">
        <v>-56.449300000000001</v>
      </c>
      <c r="F299" s="207" t="s">
        <v>575</v>
      </c>
      <c r="G299" s="206">
        <v>5.0199999999999996</v>
      </c>
      <c r="H299" s="206">
        <v>13.1</v>
      </c>
      <c r="I299" s="92">
        <v>0.4</v>
      </c>
      <c r="J299" s="92">
        <v>163.9</v>
      </c>
      <c r="K299" s="92">
        <v>0.6</v>
      </c>
      <c r="L299" s="92">
        <v>0.61</v>
      </c>
      <c r="M299" s="208">
        <v>9.2639999999999997E-3</v>
      </c>
      <c r="N299" s="208">
        <v>1.4914999999999999E-2</v>
      </c>
      <c r="O299" s="92" t="s">
        <v>576</v>
      </c>
      <c r="P299" s="209">
        <f>(K299*AU)/(C299*pc)/Photometry!$AB$19</f>
        <v>0.16127909869501045</v>
      </c>
      <c r="Q299" s="503" t="s">
        <v>86</v>
      </c>
      <c r="R299" s="92">
        <v>999</v>
      </c>
      <c r="S299" s="95"/>
    </row>
    <row r="300" spans="1:19">
      <c r="A300" s="479">
        <v>298</v>
      </c>
      <c r="B300" s="92">
        <v>8.0299999999999994</v>
      </c>
      <c r="C300" s="205">
        <v>134.22819999999999</v>
      </c>
      <c r="D300" s="206">
        <v>169.44810000000001</v>
      </c>
      <c r="E300" s="206">
        <v>-23.9754</v>
      </c>
      <c r="F300" s="207" t="s">
        <v>577</v>
      </c>
      <c r="G300" s="206">
        <v>1.8</v>
      </c>
      <c r="H300" s="206">
        <v>12.930999999999999</v>
      </c>
      <c r="I300" s="92">
        <v>0.4</v>
      </c>
      <c r="J300" s="92">
        <v>436.9</v>
      </c>
      <c r="K300" s="92">
        <v>1.23</v>
      </c>
      <c r="L300" s="92">
        <v>0.21</v>
      </c>
      <c r="M300" s="208">
        <v>9.1634999999999998E-3</v>
      </c>
      <c r="N300" s="208">
        <v>1.1088000000000001E-2</v>
      </c>
      <c r="O300" s="92" t="s">
        <v>522</v>
      </c>
      <c r="P300" s="209">
        <f>(K300*AU)/(C300*pc)/Photometry!$AB$19</f>
        <v>0.15952935981550828</v>
      </c>
      <c r="Q300" s="503" t="s">
        <v>87</v>
      </c>
      <c r="R300" s="92">
        <v>999</v>
      </c>
      <c r="S300" s="95"/>
    </row>
    <row r="301" spans="1:19">
      <c r="A301" s="479">
        <v>299</v>
      </c>
      <c r="B301" s="92">
        <v>7.3</v>
      </c>
      <c r="C301" s="205">
        <v>38.654800000000002</v>
      </c>
      <c r="D301" s="206">
        <v>198.0823</v>
      </c>
      <c r="E301" s="206">
        <v>17.517099999999999</v>
      </c>
      <c r="F301" s="207" t="s">
        <v>578</v>
      </c>
      <c r="G301" s="206">
        <v>10.98</v>
      </c>
      <c r="H301" s="206">
        <v>12.694000000000001</v>
      </c>
      <c r="I301" s="92">
        <v>0.4</v>
      </c>
      <c r="J301" s="92">
        <v>83.9</v>
      </c>
      <c r="K301" s="92">
        <v>0.35</v>
      </c>
      <c r="L301" s="92">
        <v>0.34</v>
      </c>
      <c r="M301" s="208">
        <v>9.0545E-3</v>
      </c>
      <c r="N301" s="208">
        <v>1.2133E-2</v>
      </c>
      <c r="O301" s="92" t="s">
        <v>313</v>
      </c>
      <c r="P301" s="209">
        <f>(K301*AU)/(C301*pc)/Photometry!$AB$19</f>
        <v>0.15763182042402674</v>
      </c>
      <c r="Q301" s="503" t="s">
        <v>84</v>
      </c>
      <c r="R301" s="92">
        <v>999</v>
      </c>
      <c r="S301" s="95"/>
    </row>
    <row r="302" spans="1:19">
      <c r="A302" s="479">
        <v>300</v>
      </c>
      <c r="B302" s="92">
        <v>6.78</v>
      </c>
      <c r="C302" s="205">
        <v>38.956000000000003</v>
      </c>
      <c r="D302" s="206">
        <v>38.832999999999998</v>
      </c>
      <c r="E302" s="206">
        <v>-3.5606</v>
      </c>
      <c r="F302" s="207" t="s">
        <v>579</v>
      </c>
      <c r="G302" s="206">
        <v>0.215</v>
      </c>
      <c r="H302" s="206">
        <v>11.776999999999999</v>
      </c>
      <c r="I302" s="92">
        <v>0.4</v>
      </c>
      <c r="J302" s="92">
        <v>75.8</v>
      </c>
      <c r="K302" s="92">
        <v>0.35</v>
      </c>
      <c r="L302" s="92">
        <v>0.28000000000000003</v>
      </c>
      <c r="M302" s="208">
        <v>8.9844999999999994E-3</v>
      </c>
      <c r="N302" s="208">
        <v>1.15E-2</v>
      </c>
      <c r="O302" s="92" t="s">
        <v>341</v>
      </c>
      <c r="P302" s="209">
        <f>(K302*AU)/(C302*pc)/Photometry!$AB$19</f>
        <v>0.15641304271810935</v>
      </c>
      <c r="Q302" s="503" t="s">
        <v>86</v>
      </c>
      <c r="R302" s="92">
        <v>999</v>
      </c>
      <c r="S302" s="95"/>
    </row>
    <row r="303" spans="1:19">
      <c r="A303" s="479">
        <v>301</v>
      </c>
      <c r="B303" s="92">
        <v>5.95</v>
      </c>
      <c r="C303" s="205">
        <v>12.341100000000001</v>
      </c>
      <c r="D303" s="206">
        <v>133.14920000000001</v>
      </c>
      <c r="E303" s="206">
        <v>28.3308</v>
      </c>
      <c r="F303" s="207" t="s">
        <v>228</v>
      </c>
      <c r="G303" s="206">
        <v>0.8</v>
      </c>
      <c r="H303" s="206">
        <v>12.805999999999999</v>
      </c>
      <c r="I303" s="92">
        <v>0.4</v>
      </c>
      <c r="J303" s="92">
        <v>14.7</v>
      </c>
      <c r="K303" s="92">
        <v>0.11</v>
      </c>
      <c r="L303" s="92">
        <v>0.02</v>
      </c>
      <c r="M303" s="208">
        <v>8.9133000000000007E-3</v>
      </c>
      <c r="N303" s="208">
        <v>9.0916E-3</v>
      </c>
      <c r="O303" s="92" t="s">
        <v>229</v>
      </c>
      <c r="P303" s="209">
        <f>(K303*AU)/(C303*pc)/Photometry!$AB$19</f>
        <v>0.15517369119305954</v>
      </c>
      <c r="Q303" s="503" t="s">
        <v>86</v>
      </c>
      <c r="R303" s="92">
        <v>999</v>
      </c>
      <c r="S303" s="95"/>
    </row>
    <row r="304" spans="1:19">
      <c r="A304" s="479">
        <v>302</v>
      </c>
      <c r="B304" s="92">
        <v>9.407</v>
      </c>
      <c r="C304" s="205">
        <v>4.5404999999999998</v>
      </c>
      <c r="D304" s="206">
        <v>262.16640000000001</v>
      </c>
      <c r="E304" s="206">
        <v>-46.895200000000003</v>
      </c>
      <c r="F304" s="207" t="s">
        <v>580</v>
      </c>
      <c r="G304" s="206">
        <v>3.6999999999999998E-2</v>
      </c>
      <c r="H304" s="206">
        <v>4.7930000000000001</v>
      </c>
      <c r="I304" s="92">
        <v>0.4</v>
      </c>
      <c r="J304" s="92">
        <v>4.7</v>
      </c>
      <c r="K304" s="92">
        <v>0.04</v>
      </c>
      <c r="L304" s="92">
        <v>0.2</v>
      </c>
      <c r="M304" s="208">
        <v>8.8096000000000008E-3</v>
      </c>
      <c r="N304" s="208">
        <v>1.0572E-2</v>
      </c>
      <c r="O304" s="92" t="s">
        <v>476</v>
      </c>
      <c r="P304" s="209">
        <f>(K304*AU)/(C304*pc)/Photometry!$AB$19</f>
        <v>0.15336829467180566</v>
      </c>
      <c r="Q304" s="503" t="s">
        <v>90</v>
      </c>
      <c r="R304" s="92">
        <v>999</v>
      </c>
      <c r="S304" s="95"/>
    </row>
    <row r="305" spans="1:19">
      <c r="A305" s="479">
        <v>303</v>
      </c>
      <c r="B305" s="92">
        <v>8.3800000000000008</v>
      </c>
      <c r="C305" s="205">
        <v>28.645099999999999</v>
      </c>
      <c r="D305" s="206">
        <v>33.178899999999999</v>
      </c>
      <c r="E305" s="206">
        <v>-53.743899999999996</v>
      </c>
      <c r="F305" s="207" t="s">
        <v>581</v>
      </c>
      <c r="G305" s="206">
        <v>3.5999999999999997E-2</v>
      </c>
      <c r="H305" s="206">
        <v>4.5620000000000003</v>
      </c>
      <c r="I305" s="92">
        <v>0.4</v>
      </c>
      <c r="J305" s="92">
        <v>53.8</v>
      </c>
      <c r="K305" s="92">
        <v>0.25</v>
      </c>
      <c r="L305" s="92">
        <v>0.43</v>
      </c>
      <c r="M305" s="208">
        <v>8.7274999999999991E-3</v>
      </c>
      <c r="N305" s="208">
        <v>1.248E-2</v>
      </c>
      <c r="O305" s="92" t="s">
        <v>238</v>
      </c>
      <c r="P305" s="209">
        <f>(K305*AU)/(C305*pc)/Photometry!$AB$19</f>
        <v>0.15193888788076618</v>
      </c>
      <c r="Q305" s="503" t="s">
        <v>87</v>
      </c>
      <c r="R305" s="92">
        <v>999</v>
      </c>
      <c r="S305" s="95"/>
    </row>
    <row r="306" spans="1:19">
      <c r="A306" s="479">
        <v>304</v>
      </c>
      <c r="B306" s="92">
        <v>7.82</v>
      </c>
      <c r="C306" s="205">
        <v>136.9863</v>
      </c>
      <c r="D306" s="206">
        <v>11.418200000000001</v>
      </c>
      <c r="E306" s="206">
        <v>7.8449999999999998</v>
      </c>
      <c r="F306" s="207" t="s">
        <v>582</v>
      </c>
      <c r="G306" s="206">
        <v>2.2999999999999998</v>
      </c>
      <c r="H306" s="206">
        <v>12.965999999999999</v>
      </c>
      <c r="I306" s="92">
        <v>0.4</v>
      </c>
      <c r="J306" s="92">
        <v>356</v>
      </c>
      <c r="K306" s="92">
        <v>1.19</v>
      </c>
      <c r="L306" s="92">
        <v>0.04</v>
      </c>
      <c r="M306" s="208">
        <v>8.6870000000000003E-3</v>
      </c>
      <c r="N306" s="208">
        <v>9.0345000000000009E-3</v>
      </c>
      <c r="O306" s="92" t="s">
        <v>273</v>
      </c>
      <c r="P306" s="209">
        <f>(K306*AU)/(C306*pc)/Photometry!$AB$19</f>
        <v>0.15123388304692273</v>
      </c>
      <c r="Q306" s="503" t="s">
        <v>86</v>
      </c>
      <c r="R306" s="92">
        <v>999</v>
      </c>
      <c r="S306" s="95"/>
    </row>
    <row r="307" spans="1:19">
      <c r="A307" s="479">
        <v>305</v>
      </c>
      <c r="B307" s="92">
        <v>8.35</v>
      </c>
      <c r="C307" s="205">
        <v>193.79839999999999</v>
      </c>
      <c r="D307" s="206">
        <v>325.85379999999998</v>
      </c>
      <c r="E307" s="206">
        <v>-7.4082999999999997</v>
      </c>
      <c r="F307" s="207" t="s">
        <v>583</v>
      </c>
      <c r="G307" s="206">
        <v>2.2000000000000002</v>
      </c>
      <c r="H307" s="206">
        <v>12.959</v>
      </c>
      <c r="I307" s="92">
        <v>0.4</v>
      </c>
      <c r="J307" s="92">
        <v>610</v>
      </c>
      <c r="K307" s="92">
        <v>1.68</v>
      </c>
      <c r="L307" s="92">
        <v>0.23</v>
      </c>
      <c r="M307" s="208">
        <v>8.6688000000000008E-3</v>
      </c>
      <c r="N307" s="208">
        <v>1.0663000000000001E-2</v>
      </c>
      <c r="O307" s="92" t="s">
        <v>315</v>
      </c>
      <c r="P307" s="209">
        <f>(K307*AU)/(C307*pc)/Photometry!$AB$19</f>
        <v>0.15091707239176386</v>
      </c>
      <c r="Q307" s="503" t="s">
        <v>87</v>
      </c>
      <c r="R307" s="92">
        <v>999</v>
      </c>
      <c r="S307" s="95"/>
    </row>
    <row r="308" spans="1:19">
      <c r="A308" s="479">
        <v>306</v>
      </c>
      <c r="B308" s="92">
        <v>7.1769999999999996</v>
      </c>
      <c r="C308" s="205">
        <v>59.0319</v>
      </c>
      <c r="D308" s="206">
        <v>286.33659999999998</v>
      </c>
      <c r="E308" s="206">
        <v>25.9207</v>
      </c>
      <c r="F308" s="207" t="s">
        <v>497</v>
      </c>
      <c r="G308" s="206">
        <v>0.15</v>
      </c>
      <c r="H308" s="206">
        <v>11.319000000000001</v>
      </c>
      <c r="I308" s="92">
        <v>0.4</v>
      </c>
      <c r="J308" s="92">
        <v>110.9</v>
      </c>
      <c r="K308" s="92">
        <v>0.51</v>
      </c>
      <c r="L308" s="92">
        <v>0.35</v>
      </c>
      <c r="M308" s="208">
        <v>8.6394000000000002E-3</v>
      </c>
      <c r="N308" s="208">
        <v>1.1663E-2</v>
      </c>
      <c r="O308" s="92" t="s">
        <v>498</v>
      </c>
      <c r="P308" s="209">
        <f>(K308*AU)/(C308*pc)/Photometry!$AB$19</f>
        <v>0.15040514467526883</v>
      </c>
      <c r="Q308" s="503" t="s">
        <v>87</v>
      </c>
      <c r="R308" s="92">
        <v>999</v>
      </c>
      <c r="S308" s="95"/>
    </row>
    <row r="309" spans="1:19">
      <c r="A309" s="479">
        <v>307</v>
      </c>
      <c r="B309" s="92">
        <v>7.96</v>
      </c>
      <c r="C309" s="205">
        <v>125.94459999999999</v>
      </c>
      <c r="D309" s="206">
        <v>76.898099999999999</v>
      </c>
      <c r="E309" s="206">
        <v>-13.986499999999999</v>
      </c>
      <c r="F309" s="207" t="s">
        <v>584</v>
      </c>
      <c r="G309" s="206">
        <v>1.3</v>
      </c>
      <c r="H309" s="206">
        <v>12.885999999999999</v>
      </c>
      <c r="I309" s="92">
        <v>0.4</v>
      </c>
      <c r="J309" s="92">
        <v>326.60000000000002</v>
      </c>
      <c r="K309" s="92">
        <v>1.06</v>
      </c>
      <c r="L309" s="92">
        <v>0.22</v>
      </c>
      <c r="M309" s="208">
        <v>8.4163999999999992E-3</v>
      </c>
      <c r="N309" s="208">
        <v>1.0267999999999999E-2</v>
      </c>
      <c r="O309" s="92" t="s">
        <v>403</v>
      </c>
      <c r="P309" s="209">
        <f>(K309*AU)/(C309*pc)/Photometry!$AB$19</f>
        <v>0.14652292882639939</v>
      </c>
      <c r="Q309" s="503" t="s">
        <v>87</v>
      </c>
      <c r="R309" s="92">
        <v>999</v>
      </c>
      <c r="S309" s="95"/>
    </row>
    <row r="310" spans="1:19">
      <c r="A310" s="479">
        <v>308</v>
      </c>
      <c r="B310" s="92">
        <v>8.5399999999999991</v>
      </c>
      <c r="C310" s="205">
        <v>107.7586</v>
      </c>
      <c r="D310" s="206">
        <v>324.53500000000003</v>
      </c>
      <c r="E310" s="206">
        <v>-31.737500000000001</v>
      </c>
      <c r="F310" s="207" t="s">
        <v>585</v>
      </c>
      <c r="G310" s="206">
        <v>1.37</v>
      </c>
      <c r="H310" s="206">
        <v>12.897</v>
      </c>
      <c r="I310" s="92">
        <v>0.4</v>
      </c>
      <c r="J310" s="92">
        <v>279.8</v>
      </c>
      <c r="K310" s="92">
        <v>0.9</v>
      </c>
      <c r="L310" s="92">
        <v>0.27</v>
      </c>
      <c r="M310" s="208">
        <v>8.352E-3</v>
      </c>
      <c r="N310" s="208">
        <v>1.0607E-2</v>
      </c>
      <c r="O310" s="92" t="s">
        <v>242</v>
      </c>
      <c r="P310" s="209">
        <f>(K310*AU)/(C310*pc)/Photometry!$AB$19</f>
        <v>0.14540182123784093</v>
      </c>
      <c r="Q310" s="503" t="s">
        <v>84</v>
      </c>
      <c r="R310" s="92">
        <v>999</v>
      </c>
      <c r="S310" s="95"/>
    </row>
    <row r="311" spans="1:19">
      <c r="A311" s="479">
        <v>309</v>
      </c>
      <c r="B311" s="92">
        <v>6.0570000000000004</v>
      </c>
      <c r="C311" s="205">
        <v>139.47</v>
      </c>
      <c r="D311" s="206">
        <v>280.90050000000002</v>
      </c>
      <c r="E311" s="206">
        <v>36.556600000000003</v>
      </c>
      <c r="F311" s="207" t="s">
        <v>586</v>
      </c>
      <c r="G311" s="206">
        <v>2.7</v>
      </c>
      <c r="H311" s="206">
        <v>13.007999999999999</v>
      </c>
      <c r="I311" s="92">
        <v>0.4</v>
      </c>
      <c r="J311" s="92">
        <v>323.60000000000002</v>
      </c>
      <c r="K311" s="92">
        <v>1.1599999999999999</v>
      </c>
      <c r="L311" s="92">
        <v>0.21</v>
      </c>
      <c r="M311" s="208">
        <v>8.3172000000000003E-3</v>
      </c>
      <c r="N311" s="208">
        <v>1.0064E-2</v>
      </c>
      <c r="O311" s="92" t="s">
        <v>587</v>
      </c>
      <c r="P311" s="209">
        <f>(K311*AU)/(C311*pc)/Photometry!$AB$19</f>
        <v>0.14479596699478509</v>
      </c>
      <c r="Q311" s="503" t="s">
        <v>86</v>
      </c>
      <c r="R311" s="92">
        <v>999</v>
      </c>
      <c r="S311" s="95"/>
    </row>
    <row r="312" spans="1:19">
      <c r="A312" s="479">
        <v>310</v>
      </c>
      <c r="B312" s="92">
        <v>8.35</v>
      </c>
      <c r="C312" s="205">
        <v>159.23570000000001</v>
      </c>
      <c r="D312" s="206">
        <v>4.8211000000000004</v>
      </c>
      <c r="E312" s="206">
        <v>14.0548</v>
      </c>
      <c r="F312" s="207" t="s">
        <v>588</v>
      </c>
      <c r="G312" s="206">
        <v>3.1</v>
      </c>
      <c r="H312" s="206">
        <v>13.05</v>
      </c>
      <c r="I312" s="92">
        <v>0.4</v>
      </c>
      <c r="J312" s="92">
        <v>431.8</v>
      </c>
      <c r="K312" s="92">
        <v>1.31</v>
      </c>
      <c r="L312" s="92">
        <v>0.1</v>
      </c>
      <c r="M312" s="208">
        <v>8.2267999999999994E-3</v>
      </c>
      <c r="N312" s="208">
        <v>9.0495000000000003E-3</v>
      </c>
      <c r="O312" s="92" t="s">
        <v>315</v>
      </c>
      <c r="P312" s="209">
        <f>(K312*AU)/(C312*pc)/Photometry!$AB$19</f>
        <v>0.1432221310868271</v>
      </c>
      <c r="Q312" s="503" t="s">
        <v>87</v>
      </c>
      <c r="R312" s="92">
        <v>999</v>
      </c>
      <c r="S312" s="95"/>
    </row>
    <row r="313" spans="1:19">
      <c r="A313" s="479">
        <v>311</v>
      </c>
      <c r="B313" s="92">
        <v>5.71</v>
      </c>
      <c r="C313" s="205">
        <v>15.857900000000001</v>
      </c>
      <c r="D313" s="206">
        <v>300.90589999999997</v>
      </c>
      <c r="E313" s="206">
        <v>29.896799999999999</v>
      </c>
      <c r="F313" s="207" t="s">
        <v>245</v>
      </c>
      <c r="G313" s="206">
        <v>5.7000000000000002E-2</v>
      </c>
      <c r="H313" s="206">
        <v>8.5</v>
      </c>
      <c r="I313" s="92">
        <v>0.4</v>
      </c>
      <c r="J313" s="92">
        <v>17.100000000000001</v>
      </c>
      <c r="K313" s="92">
        <v>0.13</v>
      </c>
      <c r="L313" s="92">
        <v>0.01</v>
      </c>
      <c r="M313" s="208">
        <v>8.1977999999999999E-3</v>
      </c>
      <c r="N313" s="208">
        <v>8.2798000000000004E-3</v>
      </c>
      <c r="O313" s="92" t="s">
        <v>246</v>
      </c>
      <c r="P313" s="209">
        <f>(K313*AU)/(C313*pc)/Photometry!$AB$19</f>
        <v>0.14271740970502614</v>
      </c>
      <c r="Q313" s="503" t="s">
        <v>86</v>
      </c>
      <c r="R313" s="92">
        <v>999</v>
      </c>
      <c r="S313" s="95"/>
    </row>
    <row r="314" spans="1:19">
      <c r="A314" s="479">
        <v>312</v>
      </c>
      <c r="B314" s="92">
        <v>8.1</v>
      </c>
      <c r="C314" s="205">
        <v>55.035800000000002</v>
      </c>
      <c r="D314" s="206">
        <v>242.90190000000001</v>
      </c>
      <c r="E314" s="206">
        <v>-27.078199999999999</v>
      </c>
      <c r="F314" s="207" t="s">
        <v>589</v>
      </c>
      <c r="G314" s="206">
        <v>5.76</v>
      </c>
      <c r="H314" s="206">
        <v>13.074</v>
      </c>
      <c r="I314" s="92">
        <v>0.4</v>
      </c>
      <c r="J314" s="92">
        <v>103.9</v>
      </c>
      <c r="K314" s="92">
        <v>0.45</v>
      </c>
      <c r="L314" s="92">
        <v>0.31</v>
      </c>
      <c r="M314" s="208">
        <v>8.1764999999999997E-3</v>
      </c>
      <c r="N314" s="208">
        <v>1.0711E-2</v>
      </c>
      <c r="O314" s="92" t="s">
        <v>248</v>
      </c>
      <c r="P314" s="209">
        <f>(K314*AU)/(C314*pc)/Photometry!$AB$19</f>
        <v>0.142346406285</v>
      </c>
      <c r="Q314" s="503" t="s">
        <v>86</v>
      </c>
      <c r="R314" s="92">
        <v>999</v>
      </c>
      <c r="S314" s="95"/>
    </row>
    <row r="315" spans="1:19">
      <c r="A315" s="479">
        <v>313</v>
      </c>
      <c r="B315" s="92">
        <v>8</v>
      </c>
      <c r="C315" s="205">
        <v>127.06480000000001</v>
      </c>
      <c r="D315" s="206">
        <v>283.92039999999997</v>
      </c>
      <c r="E315" s="206">
        <v>4.2652999999999999</v>
      </c>
      <c r="F315" s="207" t="s">
        <v>590</v>
      </c>
      <c r="G315" s="206">
        <v>0.61</v>
      </c>
      <c r="H315" s="206">
        <v>12.734999999999999</v>
      </c>
      <c r="I315" s="92">
        <v>0.4</v>
      </c>
      <c r="J315" s="92">
        <v>297.3</v>
      </c>
      <c r="K315" s="92">
        <v>1.03</v>
      </c>
      <c r="L315" s="92">
        <v>0.33</v>
      </c>
      <c r="M315" s="208">
        <v>8.1060999999999998E-3</v>
      </c>
      <c r="N315" s="208">
        <v>1.0781000000000001E-2</v>
      </c>
      <c r="O315" s="92" t="s">
        <v>229</v>
      </c>
      <c r="P315" s="209">
        <f>(K315*AU)/(C315*pc)/Photometry!$AB$19</f>
        <v>0.14112086986640943</v>
      </c>
      <c r="Q315" s="503" t="s">
        <v>86</v>
      </c>
      <c r="R315" s="92">
        <v>999</v>
      </c>
      <c r="S315" s="95"/>
    </row>
    <row r="316" spans="1:19">
      <c r="A316" s="479">
        <v>314</v>
      </c>
      <c r="B316" s="92">
        <v>5.7969999999999997</v>
      </c>
      <c r="C316" s="205">
        <v>97.087400000000002</v>
      </c>
      <c r="D316" s="206">
        <v>181.31299999999999</v>
      </c>
      <c r="E316" s="206">
        <v>76.905699999999996</v>
      </c>
      <c r="F316" s="207" t="s">
        <v>591</v>
      </c>
      <c r="G316" s="206">
        <v>6.3</v>
      </c>
      <c r="H316" s="206">
        <v>13.055999999999999</v>
      </c>
      <c r="I316" s="92">
        <v>0.4</v>
      </c>
      <c r="J316" s="92">
        <v>198.2</v>
      </c>
      <c r="K316" s="92">
        <v>0.78</v>
      </c>
      <c r="L316" s="92">
        <v>0.03</v>
      </c>
      <c r="M316" s="208">
        <v>8.0339999999999995E-3</v>
      </c>
      <c r="N316" s="208">
        <v>8.2749999999999994E-3</v>
      </c>
      <c r="O316" s="92" t="s">
        <v>269</v>
      </c>
      <c r="P316" s="209">
        <f>(K316*AU)/(C316*pc)/Photometry!$AB$19</f>
        <v>0.13986563105169161</v>
      </c>
      <c r="Q316" s="503" t="s">
        <v>86</v>
      </c>
      <c r="R316" s="92">
        <v>999</v>
      </c>
      <c r="S316" s="95"/>
    </row>
    <row r="317" spans="1:19">
      <c r="A317" s="479">
        <v>315</v>
      </c>
      <c r="B317" s="92">
        <v>7.94</v>
      </c>
      <c r="C317" s="205">
        <v>32.383400000000002</v>
      </c>
      <c r="D317" s="206">
        <v>51.802</v>
      </c>
      <c r="E317" s="206">
        <v>-58.323700000000002</v>
      </c>
      <c r="F317" s="207" t="s">
        <v>592</v>
      </c>
      <c r="G317" s="206">
        <v>6.5000000000000002E-2</v>
      </c>
      <c r="H317" s="206">
        <v>9.0030000000000001</v>
      </c>
      <c r="I317" s="92">
        <v>0.4</v>
      </c>
      <c r="J317" s="92">
        <v>53.9</v>
      </c>
      <c r="K317" s="92">
        <v>0.26</v>
      </c>
      <c r="L317" s="92">
        <v>0.24</v>
      </c>
      <c r="M317" s="208">
        <v>8.0288000000000009E-3</v>
      </c>
      <c r="N317" s="208">
        <v>9.9556999999999996E-3</v>
      </c>
      <c r="O317" s="92" t="s">
        <v>310</v>
      </c>
      <c r="P317" s="209">
        <f>(K317*AU)/(C317*pc)/Photometry!$AB$19</f>
        <v>0.13977521886900904</v>
      </c>
      <c r="Q317" s="503" t="s">
        <v>87</v>
      </c>
      <c r="R317" s="92">
        <v>999</v>
      </c>
      <c r="S317" s="95"/>
    </row>
    <row r="318" spans="1:19">
      <c r="A318" s="479">
        <v>316</v>
      </c>
      <c r="B318" s="92">
        <v>8.35</v>
      </c>
      <c r="C318" s="205">
        <v>185.52879999999999</v>
      </c>
      <c r="D318" s="206">
        <v>253.4316</v>
      </c>
      <c r="E318" s="206">
        <v>11.973699999999999</v>
      </c>
      <c r="F318" s="207" t="s">
        <v>593</v>
      </c>
      <c r="G318" s="206">
        <v>1.5</v>
      </c>
      <c r="H318" s="206">
        <v>12.909000000000001</v>
      </c>
      <c r="I318" s="92">
        <v>0.4</v>
      </c>
      <c r="J318" s="92">
        <v>689</v>
      </c>
      <c r="K318" s="92">
        <v>1.48</v>
      </c>
      <c r="L318" s="92">
        <v>0.22</v>
      </c>
      <c r="M318" s="208">
        <v>7.9772000000000003E-3</v>
      </c>
      <c r="N318" s="208">
        <v>9.7321999999999999E-3</v>
      </c>
      <c r="O318" s="92" t="s">
        <v>315</v>
      </c>
      <c r="P318" s="209">
        <f>(K318*AU)/(C318*pc)/Photometry!$AB$19</f>
        <v>0.13887678598913669</v>
      </c>
      <c r="Q318" s="503" t="s">
        <v>87</v>
      </c>
      <c r="R318" s="92">
        <v>999</v>
      </c>
      <c r="S318" s="95"/>
    </row>
    <row r="319" spans="1:19">
      <c r="A319" s="479">
        <v>317</v>
      </c>
      <c r="B319" s="92">
        <v>7.7670000000000003</v>
      </c>
      <c r="C319" s="205">
        <v>19.316199999999998</v>
      </c>
      <c r="D319" s="206">
        <v>303.49939999999998</v>
      </c>
      <c r="E319" s="206">
        <v>-0.86687000000000003</v>
      </c>
      <c r="F319" s="207" t="s">
        <v>594</v>
      </c>
      <c r="G319" s="206">
        <v>0.73299999999999998</v>
      </c>
      <c r="H319" s="206">
        <v>12.794</v>
      </c>
      <c r="I319" s="92">
        <v>0.4</v>
      </c>
      <c r="J319" s="92">
        <v>24.4</v>
      </c>
      <c r="K319" s="92">
        <v>0.15</v>
      </c>
      <c r="L319" s="92">
        <v>0.01</v>
      </c>
      <c r="M319" s="208">
        <v>7.7654999999999998E-3</v>
      </c>
      <c r="N319" s="208">
        <v>7.8431999999999998E-3</v>
      </c>
      <c r="O319" s="92" t="s">
        <v>570</v>
      </c>
      <c r="P319" s="209">
        <f>(K319*AU)/(C319*pc)/Photometry!$AB$19</f>
        <v>0.13519133071411565</v>
      </c>
      <c r="Q319" s="503" t="s">
        <v>87</v>
      </c>
      <c r="R319" s="92">
        <v>999</v>
      </c>
      <c r="S319" s="95"/>
    </row>
    <row r="320" spans="1:19">
      <c r="A320" s="479">
        <v>318</v>
      </c>
      <c r="B320" s="92">
        <v>6.92</v>
      </c>
      <c r="C320" s="205">
        <v>37.4251</v>
      </c>
      <c r="D320" s="206">
        <v>275.01639999999998</v>
      </c>
      <c r="E320" s="206">
        <v>-9.5957000000000008</v>
      </c>
      <c r="F320" s="207" t="s">
        <v>332</v>
      </c>
      <c r="G320" s="206">
        <v>7.6589999999999998</v>
      </c>
      <c r="H320" s="206">
        <v>12.958</v>
      </c>
      <c r="I320" s="92">
        <v>0.4</v>
      </c>
      <c r="J320" s="92">
        <v>58.1</v>
      </c>
      <c r="K320" s="92">
        <v>0.28999999999999998</v>
      </c>
      <c r="L320" s="92">
        <v>0.53</v>
      </c>
      <c r="M320" s="208">
        <v>7.7488000000000001E-3</v>
      </c>
      <c r="N320" s="208">
        <v>1.1856E-2</v>
      </c>
      <c r="O320" s="92" t="s">
        <v>333</v>
      </c>
      <c r="P320" s="209">
        <f>(K320*AU)/(C320*pc)/Photometry!$AB$19</f>
        <v>0.13490073184014656</v>
      </c>
      <c r="Q320" s="503" t="s">
        <v>86</v>
      </c>
      <c r="R320" s="92">
        <v>999</v>
      </c>
      <c r="S320" s="95"/>
    </row>
    <row r="321" spans="1:19">
      <c r="A321" s="479">
        <v>319</v>
      </c>
      <c r="B321" s="92">
        <v>5.476</v>
      </c>
      <c r="C321" s="205">
        <v>134.77090000000001</v>
      </c>
      <c r="D321" s="206">
        <v>210.5949</v>
      </c>
      <c r="E321" s="206">
        <v>-27.4298</v>
      </c>
      <c r="F321" s="207" t="s">
        <v>595</v>
      </c>
      <c r="G321" s="206">
        <v>3.71</v>
      </c>
      <c r="H321" s="206">
        <v>13.116</v>
      </c>
      <c r="I321" s="92">
        <v>0.4</v>
      </c>
      <c r="J321" s="92">
        <v>345</v>
      </c>
      <c r="K321" s="92">
        <v>1.02</v>
      </c>
      <c r="L321" s="92">
        <v>0.68</v>
      </c>
      <c r="M321" s="208">
        <v>7.5684000000000003E-3</v>
      </c>
      <c r="N321" s="208">
        <v>1.2715000000000001E-2</v>
      </c>
      <c r="O321" s="92" t="s">
        <v>596</v>
      </c>
      <c r="P321" s="209">
        <f>(K321*AU)/(C321*pc)/Photometry!$AB$19</f>
        <v>0.13175991938847337</v>
      </c>
      <c r="Q321" s="503" t="s">
        <v>88</v>
      </c>
      <c r="R321" s="92">
        <v>999</v>
      </c>
      <c r="S321" s="95"/>
    </row>
    <row r="322" spans="1:19">
      <c r="A322" s="479">
        <v>320</v>
      </c>
      <c r="B322" s="92">
        <v>9.9510000000000005</v>
      </c>
      <c r="C322" s="205">
        <v>9.2738999999999994</v>
      </c>
      <c r="D322" s="206">
        <v>70.732399999999998</v>
      </c>
      <c r="E322" s="206">
        <v>18.958200000000001</v>
      </c>
      <c r="F322" s="207" t="s">
        <v>597</v>
      </c>
      <c r="G322" s="206">
        <v>2.5999999999999999E-2</v>
      </c>
      <c r="H322" s="206">
        <v>1.7350000000000001</v>
      </c>
      <c r="I322" s="92">
        <v>0.4</v>
      </c>
      <c r="J322" s="92">
        <v>8.8000000000000007</v>
      </c>
      <c r="K322" s="92">
        <v>7.0000000000000007E-2</v>
      </c>
      <c r="L322" s="92">
        <v>0</v>
      </c>
      <c r="M322" s="208">
        <v>7.5481000000000003E-3</v>
      </c>
      <c r="N322" s="208">
        <v>7.5481000000000003E-3</v>
      </c>
      <c r="O322" s="92" t="s">
        <v>598</v>
      </c>
      <c r="P322" s="209">
        <f>(K322*AU)/(C322*pc)/Photometry!$AB$19</f>
        <v>0.13140591319998426</v>
      </c>
      <c r="Q322" s="503" t="s">
        <v>89</v>
      </c>
      <c r="R322" s="92">
        <v>999</v>
      </c>
      <c r="S322" s="95"/>
    </row>
    <row r="323" spans="1:19">
      <c r="A323" s="479">
        <v>321</v>
      </c>
      <c r="B323" s="92">
        <v>7.52</v>
      </c>
      <c r="C323" s="205">
        <v>45.106000000000002</v>
      </c>
      <c r="D323" s="206">
        <v>209.3218</v>
      </c>
      <c r="E323" s="206">
        <v>-56.04</v>
      </c>
      <c r="F323" s="207" t="s">
        <v>599</v>
      </c>
      <c r="G323" s="206">
        <v>1.22</v>
      </c>
      <c r="H323" s="206">
        <v>12.874000000000001</v>
      </c>
      <c r="I323" s="92">
        <v>0.4</v>
      </c>
      <c r="J323" s="92">
        <v>63.3</v>
      </c>
      <c r="K323" s="92">
        <v>0.33</v>
      </c>
      <c r="L323" s="92">
        <v>0.03</v>
      </c>
      <c r="M323" s="208">
        <v>7.3160999999999999E-3</v>
      </c>
      <c r="N323" s="208">
        <v>7.5355999999999999E-3</v>
      </c>
      <c r="O323" s="92" t="s">
        <v>359</v>
      </c>
      <c r="P323" s="209">
        <f>(K323*AU)/(C323*pc)/Photometry!$AB$19</f>
        <v>0.12736758127849956</v>
      </c>
      <c r="Q323" s="503" t="s">
        <v>85</v>
      </c>
      <c r="R323" s="92">
        <v>999</v>
      </c>
      <c r="S323" s="95"/>
    </row>
    <row r="324" spans="1:19">
      <c r="A324" s="479">
        <v>322</v>
      </c>
      <c r="B324" s="92">
        <v>6.5839999999999996</v>
      </c>
      <c r="C324" s="205">
        <v>17.838000000000001</v>
      </c>
      <c r="D324" s="206">
        <v>256.11599999999999</v>
      </c>
      <c r="E324" s="206">
        <v>-28.582699999999999</v>
      </c>
      <c r="F324" s="207" t="s">
        <v>600</v>
      </c>
      <c r="G324" s="206">
        <v>1.9E-2</v>
      </c>
      <c r="H324" s="206">
        <v>1.613</v>
      </c>
      <c r="I324" s="92">
        <v>0.4</v>
      </c>
      <c r="J324" s="92">
        <v>18.600000000000001</v>
      </c>
      <c r="K324" s="92">
        <v>0.13</v>
      </c>
      <c r="L324" s="92">
        <v>0.38</v>
      </c>
      <c r="M324" s="208">
        <v>7.2877999999999997E-3</v>
      </c>
      <c r="N324" s="208">
        <v>1.0057E-2</v>
      </c>
      <c r="O324" s="92" t="s">
        <v>558</v>
      </c>
      <c r="P324" s="209">
        <f>(K324*AU)/(C324*pc)/Photometry!$AB$19</f>
        <v>0.12687512116612479</v>
      </c>
      <c r="Q324" s="503" t="s">
        <v>87</v>
      </c>
      <c r="R324" s="92">
        <v>999</v>
      </c>
      <c r="S324" s="95"/>
    </row>
    <row r="325" spans="1:19">
      <c r="A325" s="479">
        <v>323</v>
      </c>
      <c r="B325" s="92">
        <v>9.85</v>
      </c>
      <c r="C325" s="205">
        <v>111.9821</v>
      </c>
      <c r="D325" s="206">
        <v>38.545999999999999</v>
      </c>
      <c r="E325" s="206">
        <v>-12.3843</v>
      </c>
      <c r="F325" s="207" t="s">
        <v>601</v>
      </c>
      <c r="G325" s="206">
        <v>2.93</v>
      </c>
      <c r="H325" s="206">
        <v>13.032</v>
      </c>
      <c r="I325" s="92">
        <v>0.4</v>
      </c>
      <c r="J325" s="92">
        <v>290</v>
      </c>
      <c r="K325" s="92">
        <v>0.81</v>
      </c>
      <c r="L325" s="92">
        <v>0.27</v>
      </c>
      <c r="M325" s="208">
        <v>7.2332999999999998E-3</v>
      </c>
      <c r="N325" s="208">
        <v>9.1862999999999997E-3</v>
      </c>
      <c r="O325" s="92" t="s">
        <v>602</v>
      </c>
      <c r="P325" s="209">
        <f>(K325*AU)/(C325*pc)/Photometry!$AB$19</f>
        <v>0.12592608126330909</v>
      </c>
      <c r="Q325" s="503" t="s">
        <v>84</v>
      </c>
      <c r="R325" s="92">
        <v>999</v>
      </c>
      <c r="S325" s="95"/>
    </row>
    <row r="326" spans="1:19">
      <c r="A326" s="479">
        <v>324</v>
      </c>
      <c r="B326" s="92">
        <v>6.42</v>
      </c>
      <c r="C326" s="205">
        <v>32.851500000000001</v>
      </c>
      <c r="D326" s="206">
        <v>29.29</v>
      </c>
      <c r="E326" s="206">
        <v>-10.2424</v>
      </c>
      <c r="F326" s="207" t="s">
        <v>298</v>
      </c>
      <c r="G326" s="206">
        <v>7.9000000000000001E-2</v>
      </c>
      <c r="H326" s="206">
        <v>9.9339999999999993</v>
      </c>
      <c r="I326" s="92">
        <v>0.4</v>
      </c>
      <c r="J326" s="92">
        <v>37.9</v>
      </c>
      <c r="K326" s="92">
        <v>0.23</v>
      </c>
      <c r="L326" s="92">
        <v>0.3</v>
      </c>
      <c r="M326" s="208">
        <v>7.0012E-3</v>
      </c>
      <c r="N326" s="208">
        <v>9.1015999999999996E-3</v>
      </c>
      <c r="O326" s="92" t="s">
        <v>299</v>
      </c>
      <c r="P326" s="209">
        <f>(K326*AU)/(C326*pc)/Photometry!$AB$19</f>
        <v>0.12188546234584929</v>
      </c>
      <c r="Q326" s="503" t="s">
        <v>87</v>
      </c>
      <c r="R326" s="92">
        <v>999</v>
      </c>
      <c r="S326" s="95"/>
    </row>
    <row r="327" spans="1:19">
      <c r="A327" s="479">
        <v>325</v>
      </c>
      <c r="B327" s="92">
        <v>7.484</v>
      </c>
      <c r="C327" s="205">
        <v>38.565399999999997</v>
      </c>
      <c r="D327" s="206">
        <v>73.909899999999993</v>
      </c>
      <c r="E327" s="206">
        <v>-23.241900000000001</v>
      </c>
      <c r="F327" s="207" t="s">
        <v>494</v>
      </c>
      <c r="G327" s="206">
        <v>0.05</v>
      </c>
      <c r="H327" s="206">
        <v>7.7469999999999999</v>
      </c>
      <c r="I327" s="92">
        <v>0.4</v>
      </c>
      <c r="J327" s="92">
        <v>51.3</v>
      </c>
      <c r="K327" s="92">
        <v>0.27</v>
      </c>
      <c r="L327" s="92">
        <v>0.11</v>
      </c>
      <c r="M327" s="208">
        <v>7.0010999999999997E-3</v>
      </c>
      <c r="N327" s="208">
        <v>7.7711999999999998E-3</v>
      </c>
      <c r="O327" s="92" t="s">
        <v>258</v>
      </c>
      <c r="P327" s="209">
        <f>(K327*AU)/(C327*pc)/Photometry!$AB$19</f>
        <v>0.12188357979463461</v>
      </c>
      <c r="Q327" s="503" t="s">
        <v>85</v>
      </c>
      <c r="R327" s="92">
        <v>999</v>
      </c>
      <c r="S327" s="95"/>
    </row>
    <row r="328" spans="1:19">
      <c r="A328" s="479">
        <v>326</v>
      </c>
      <c r="B328" s="92">
        <v>8.9600000000000009</v>
      </c>
      <c r="C328" s="205">
        <v>25.920200000000001</v>
      </c>
      <c r="D328" s="206">
        <v>176.17070000000001</v>
      </c>
      <c r="E328" s="206">
        <v>30.959299999999999</v>
      </c>
      <c r="F328" s="207" t="s">
        <v>412</v>
      </c>
      <c r="G328" s="206">
        <v>0.41</v>
      </c>
      <c r="H328" s="206">
        <v>12.52</v>
      </c>
      <c r="I328" s="92">
        <v>0.4</v>
      </c>
      <c r="J328" s="92">
        <v>32</v>
      </c>
      <c r="K328" s="92">
        <v>0.18</v>
      </c>
      <c r="L328" s="92">
        <v>0.05</v>
      </c>
      <c r="M328" s="208">
        <v>6.9443999999999999E-3</v>
      </c>
      <c r="N328" s="208">
        <v>7.2915999999999996E-3</v>
      </c>
      <c r="O328" s="92" t="s">
        <v>413</v>
      </c>
      <c r="P328" s="209">
        <f>(K328*AU)/(C328*pc)/Photometry!$AB$19</f>
        <v>0.12089641819152634</v>
      </c>
      <c r="Q328" s="503" t="s">
        <v>88</v>
      </c>
      <c r="R328" s="92">
        <v>999</v>
      </c>
      <c r="S328" s="95"/>
    </row>
    <row r="329" spans="1:19">
      <c r="A329" s="479">
        <v>327</v>
      </c>
      <c r="B329" s="92">
        <v>9.8130000000000006</v>
      </c>
      <c r="C329" s="205">
        <v>8.8826000000000001</v>
      </c>
      <c r="D329" s="206">
        <v>173.8623</v>
      </c>
      <c r="E329" s="206">
        <v>-32.54</v>
      </c>
      <c r="F329" s="207" t="s">
        <v>232</v>
      </c>
      <c r="G329" s="206">
        <v>1.7999999999999999E-2</v>
      </c>
      <c r="H329" s="206">
        <v>1.591</v>
      </c>
      <c r="I329" s="92">
        <v>0.4</v>
      </c>
      <c r="J329" s="92">
        <v>7.4</v>
      </c>
      <c r="K329" s="92">
        <v>0.06</v>
      </c>
      <c r="L329" s="92">
        <v>0.08</v>
      </c>
      <c r="M329" s="208">
        <v>6.7548E-3</v>
      </c>
      <c r="N329" s="208">
        <v>7.2951999999999999E-3</v>
      </c>
      <c r="O329" s="92" t="s">
        <v>227</v>
      </c>
      <c r="P329" s="209">
        <f>(K329*AU)/(C329*pc)/Photometry!$AB$19</f>
        <v>0.11759542396775723</v>
      </c>
      <c r="Q329" s="503" t="s">
        <v>89</v>
      </c>
      <c r="R329" s="92">
        <v>999</v>
      </c>
      <c r="S329" s="95"/>
    </row>
    <row r="330" spans="1:19">
      <c r="A330" s="479">
        <v>328</v>
      </c>
      <c r="B330" s="92">
        <v>8.1270000000000007</v>
      </c>
      <c r="C330" s="205">
        <v>34.352499999999999</v>
      </c>
      <c r="D330" s="206">
        <v>97.305000000000007</v>
      </c>
      <c r="E330" s="206">
        <v>10.9339</v>
      </c>
      <c r="F330" s="207" t="s">
        <v>603</v>
      </c>
      <c r="G330" s="206">
        <v>0.47</v>
      </c>
      <c r="H330" s="206">
        <v>12.584</v>
      </c>
      <c r="I330" s="92">
        <v>0.4</v>
      </c>
      <c r="J330" s="92">
        <v>43.6</v>
      </c>
      <c r="K330" s="92">
        <v>0.23</v>
      </c>
      <c r="L330" s="92">
        <v>0.38</v>
      </c>
      <c r="M330" s="208">
        <v>6.6953000000000004E-3</v>
      </c>
      <c r="N330" s="208">
        <v>9.2394999999999994E-3</v>
      </c>
      <c r="O330" s="92" t="s">
        <v>256</v>
      </c>
      <c r="P330" s="209">
        <f>(K330*AU)/(C330*pc)/Photometry!$AB$19</f>
        <v>0.11655979233693815</v>
      </c>
      <c r="Q330" s="503" t="s">
        <v>88</v>
      </c>
      <c r="R330" s="92">
        <v>999</v>
      </c>
      <c r="S330" s="95"/>
    </row>
    <row r="331" spans="1:19">
      <c r="A331" s="479">
        <v>329</v>
      </c>
      <c r="B331" s="92">
        <v>7.53</v>
      </c>
      <c r="C331" s="205">
        <v>17.956499999999998</v>
      </c>
      <c r="D331" s="206">
        <v>171.69280000000001</v>
      </c>
      <c r="E331" s="206">
        <v>3.0063</v>
      </c>
      <c r="F331" s="207" t="s">
        <v>237</v>
      </c>
      <c r="G331" s="206">
        <v>0.109</v>
      </c>
      <c r="H331" s="206">
        <v>10.727</v>
      </c>
      <c r="I331" s="92">
        <v>0.4</v>
      </c>
      <c r="J331" s="92">
        <v>17</v>
      </c>
      <c r="K331" s="92">
        <v>0.12</v>
      </c>
      <c r="L331" s="92">
        <v>0.25</v>
      </c>
      <c r="M331" s="208">
        <v>6.6828E-3</v>
      </c>
      <c r="N331" s="208">
        <v>8.3534999999999998E-3</v>
      </c>
      <c r="O331" s="92" t="s">
        <v>238</v>
      </c>
      <c r="P331" s="209">
        <f>(K331*AU)/(C331*pc)/Photometry!$AB$19</f>
        <v>0.1163426183204968</v>
      </c>
      <c r="Q331" s="503" t="s">
        <v>87</v>
      </c>
      <c r="R331" s="92">
        <v>999</v>
      </c>
      <c r="S331" s="95"/>
    </row>
    <row r="332" spans="1:19">
      <c r="A332" s="479">
        <v>330</v>
      </c>
      <c r="B332" s="92">
        <v>8.0749999999999993</v>
      </c>
      <c r="C332" s="205">
        <v>25.9</v>
      </c>
      <c r="D332" s="206">
        <v>86.132999999999996</v>
      </c>
      <c r="E332" s="206">
        <v>-70.143600000000006</v>
      </c>
      <c r="F332" s="207" t="s">
        <v>604</v>
      </c>
      <c r="G332" s="206">
        <v>1.6E-2</v>
      </c>
      <c r="H332" s="206">
        <v>1.5469999999999999</v>
      </c>
      <c r="I332" s="92">
        <v>0.4</v>
      </c>
      <c r="J332" s="92">
        <v>33.9</v>
      </c>
      <c r="K332" s="92">
        <v>0.17</v>
      </c>
      <c r="L332" s="92">
        <v>0.2</v>
      </c>
      <c r="M332" s="208">
        <v>6.5636999999999996E-3</v>
      </c>
      <c r="N332" s="208">
        <v>7.8764000000000004E-3</v>
      </c>
      <c r="O332" s="92" t="s">
        <v>253</v>
      </c>
      <c r="P332" s="209">
        <f>(K332*AU)/(C332*pc)/Photometry!$AB$19</f>
        <v>0.11426900205863581</v>
      </c>
      <c r="Q332" s="503" t="s">
        <v>87</v>
      </c>
      <c r="R332" s="92">
        <v>999</v>
      </c>
      <c r="S332" s="95"/>
    </row>
    <row r="333" spans="1:19">
      <c r="A333" s="479">
        <v>331</v>
      </c>
      <c r="B333" s="92">
        <v>9</v>
      </c>
      <c r="C333" s="205">
        <v>100.70489999999999</v>
      </c>
      <c r="D333" s="206">
        <v>129.31870000000001</v>
      </c>
      <c r="E333" s="206">
        <v>-41.319099999999999</v>
      </c>
      <c r="F333" s="207" t="s">
        <v>563</v>
      </c>
      <c r="G333" s="206">
        <v>2.9</v>
      </c>
      <c r="H333" s="206">
        <v>13.029</v>
      </c>
      <c r="I333" s="92">
        <v>0.4</v>
      </c>
      <c r="J333" s="92">
        <v>188.3</v>
      </c>
      <c r="K333" s="92">
        <v>0.66</v>
      </c>
      <c r="L333" s="92">
        <v>0.19</v>
      </c>
      <c r="M333" s="208">
        <v>6.5538000000000003E-3</v>
      </c>
      <c r="N333" s="208">
        <v>7.7990000000000004E-3</v>
      </c>
      <c r="O333" s="92" t="s">
        <v>333</v>
      </c>
      <c r="P333" s="209">
        <f>(K333*AU)/(C333*pc)/Photometry!$AB$19</f>
        <v>0.11409657566112479</v>
      </c>
      <c r="Q333" s="503" t="s">
        <v>86</v>
      </c>
      <c r="R333" s="92">
        <v>999</v>
      </c>
      <c r="S333" s="95"/>
    </row>
    <row r="334" spans="1:19">
      <c r="A334" s="479">
        <v>332</v>
      </c>
      <c r="B334" s="92">
        <v>8.7100000000000009</v>
      </c>
      <c r="C334" s="205">
        <v>243.9024</v>
      </c>
      <c r="D334" s="206">
        <v>176.59809999999999</v>
      </c>
      <c r="E334" s="206">
        <v>14.124000000000001</v>
      </c>
      <c r="F334" s="207" t="s">
        <v>605</v>
      </c>
      <c r="G334" s="206">
        <v>2.6</v>
      </c>
      <c r="H334" s="206">
        <v>12.997</v>
      </c>
      <c r="I334" s="92">
        <v>0.4</v>
      </c>
      <c r="J334" s="92">
        <v>520</v>
      </c>
      <c r="K334" s="92">
        <v>1.57</v>
      </c>
      <c r="L334" s="92">
        <v>0.68</v>
      </c>
      <c r="M334" s="208">
        <v>6.437E-3</v>
      </c>
      <c r="N334" s="208">
        <v>1.0814000000000001E-2</v>
      </c>
      <c r="O334" s="92" t="s">
        <v>606</v>
      </c>
      <c r="P334" s="209">
        <f>(K334*AU)/(C334*pc)/Photometry!$AB$19</f>
        <v>0.11206315772958915</v>
      </c>
      <c r="Q334" s="503" t="s">
        <v>87</v>
      </c>
      <c r="R334" s="92">
        <v>999</v>
      </c>
      <c r="S334" s="95"/>
    </row>
    <row r="335" spans="1:19">
      <c r="A335" s="479">
        <v>333</v>
      </c>
      <c r="B335" s="92">
        <v>5.95</v>
      </c>
      <c r="C335" s="205">
        <v>12.4938</v>
      </c>
      <c r="D335" s="206">
        <v>124.5998</v>
      </c>
      <c r="E335" s="206">
        <v>-12.632199999999999</v>
      </c>
      <c r="F335" s="207" t="s">
        <v>376</v>
      </c>
      <c r="G335" s="206">
        <v>3.3000000000000002E-2</v>
      </c>
      <c r="H335" s="206">
        <v>3.87</v>
      </c>
      <c r="I335" s="92">
        <v>0.4</v>
      </c>
      <c r="J335" s="92">
        <v>8.6999999999999993</v>
      </c>
      <c r="K335" s="92">
        <v>0.08</v>
      </c>
      <c r="L335" s="92">
        <v>0.1</v>
      </c>
      <c r="M335" s="208">
        <v>6.4032000000000004E-3</v>
      </c>
      <c r="N335" s="208">
        <v>7.0435000000000003E-3</v>
      </c>
      <c r="O335" s="92" t="s">
        <v>377</v>
      </c>
      <c r="P335" s="209">
        <f>(K335*AU)/(C335*pc)/Photometry!$AB$19</f>
        <v>0.11147428996099402</v>
      </c>
      <c r="Q335" s="503" t="s">
        <v>86</v>
      </c>
      <c r="R335" s="92">
        <v>999</v>
      </c>
      <c r="S335" s="95"/>
    </row>
    <row r="336" spans="1:19">
      <c r="A336" s="479">
        <v>334</v>
      </c>
      <c r="B336" s="92">
        <v>8.69</v>
      </c>
      <c r="C336" s="205">
        <v>43.9754</v>
      </c>
      <c r="D336" s="206">
        <v>85.007199999999997</v>
      </c>
      <c r="E336" s="206">
        <v>6.0606</v>
      </c>
      <c r="F336" s="207" t="s">
        <v>314</v>
      </c>
      <c r="G336" s="206">
        <v>2.8130000000000002</v>
      </c>
      <c r="H336" s="206">
        <v>13.02</v>
      </c>
      <c r="I336" s="92">
        <v>0.4</v>
      </c>
      <c r="J336" s="92">
        <v>55</v>
      </c>
      <c r="K336" s="92">
        <v>0.28000000000000003</v>
      </c>
      <c r="L336" s="92">
        <v>0.68</v>
      </c>
      <c r="M336" s="208">
        <v>6.3671999999999999E-3</v>
      </c>
      <c r="N336" s="208">
        <v>1.0697E-2</v>
      </c>
      <c r="O336" s="92" t="s">
        <v>315</v>
      </c>
      <c r="P336" s="209">
        <f>(K336*AU)/(C336*pc)/Photometry!$AB$19</f>
        <v>0.11084791027941385</v>
      </c>
      <c r="Q336" s="503" t="s">
        <v>87</v>
      </c>
      <c r="R336" s="92">
        <v>999</v>
      </c>
      <c r="S336" s="95"/>
    </row>
    <row r="337" spans="1:19">
      <c r="A337" s="479">
        <v>335</v>
      </c>
      <c r="B337" s="92">
        <v>8.2539999999999996</v>
      </c>
      <c r="C337" s="205">
        <v>157.97790000000001</v>
      </c>
      <c r="D337" s="206">
        <v>166.18520000000001</v>
      </c>
      <c r="E337" s="206">
        <v>-2.5131999999999999</v>
      </c>
      <c r="F337" s="207" t="s">
        <v>607</v>
      </c>
      <c r="G337" s="206">
        <v>0.9</v>
      </c>
      <c r="H337" s="206">
        <v>12.824</v>
      </c>
      <c r="I337" s="92">
        <v>0.4</v>
      </c>
      <c r="J337" s="92">
        <v>361.1</v>
      </c>
      <c r="K337" s="92">
        <v>0.99</v>
      </c>
      <c r="L337" s="92">
        <v>0.28000000000000003</v>
      </c>
      <c r="M337" s="208">
        <v>6.2667E-3</v>
      </c>
      <c r="N337" s="208">
        <v>8.0213999999999997E-3</v>
      </c>
      <c r="O337" s="92" t="s">
        <v>315</v>
      </c>
      <c r="P337" s="209">
        <f>(K337*AU)/(C337*pc)/Photometry!$AB$19</f>
        <v>0.10909833820707834</v>
      </c>
      <c r="Q337" s="503" t="s">
        <v>87</v>
      </c>
      <c r="R337" s="92">
        <v>999</v>
      </c>
      <c r="S337" s="95"/>
    </row>
    <row r="338" spans="1:19">
      <c r="A338" s="479">
        <v>336</v>
      </c>
      <c r="B338" s="92">
        <v>6.4379999999999997</v>
      </c>
      <c r="C338" s="205">
        <v>122.24939999999999</v>
      </c>
      <c r="D338" s="206">
        <v>173.76560000000001</v>
      </c>
      <c r="E338" s="206">
        <v>20.441500000000001</v>
      </c>
      <c r="F338" s="207" t="s">
        <v>608</v>
      </c>
      <c r="G338" s="206">
        <v>1.7</v>
      </c>
      <c r="H338" s="206">
        <v>12.923</v>
      </c>
      <c r="I338" s="92">
        <v>0.4</v>
      </c>
      <c r="J338" s="92">
        <v>157.6</v>
      </c>
      <c r="K338" s="92">
        <v>0.76</v>
      </c>
      <c r="L338" s="92">
        <v>0.09</v>
      </c>
      <c r="M338" s="208">
        <v>6.2167999999999998E-3</v>
      </c>
      <c r="N338" s="208">
        <v>6.7762999999999999E-3</v>
      </c>
      <c r="O338" s="92" t="s">
        <v>269</v>
      </c>
      <c r="P338" s="209">
        <f>(K338*AU)/(C338*pc)/Photometry!$AB$19</f>
        <v>0.10822961991788375</v>
      </c>
      <c r="Q338" s="503" t="s">
        <v>87</v>
      </c>
      <c r="R338" s="92">
        <v>999</v>
      </c>
      <c r="S338" s="95"/>
    </row>
    <row r="339" spans="1:19">
      <c r="A339" s="479">
        <v>337</v>
      </c>
      <c r="B339" s="92">
        <v>6.0739999999999998</v>
      </c>
      <c r="C339" s="205">
        <v>17.727399999999999</v>
      </c>
      <c r="D339" s="206">
        <v>301.38650000000001</v>
      </c>
      <c r="E339" s="206">
        <v>-67.320899999999995</v>
      </c>
      <c r="F339" s="207" t="s">
        <v>609</v>
      </c>
      <c r="G339" s="206">
        <v>3.2000000000000001E-2</v>
      </c>
      <c r="H339" s="206">
        <v>3.5470000000000002</v>
      </c>
      <c r="I339" s="92">
        <v>0.4</v>
      </c>
      <c r="J339" s="92">
        <v>14.3</v>
      </c>
      <c r="K339" s="92">
        <v>0.11</v>
      </c>
      <c r="L339" s="92">
        <v>0.23</v>
      </c>
      <c r="M339" s="208">
        <v>6.2050999999999999E-3</v>
      </c>
      <c r="N339" s="208">
        <v>7.6322999999999998E-3</v>
      </c>
      <c r="O339" s="92" t="s">
        <v>359</v>
      </c>
      <c r="P339" s="209">
        <f>(K339*AU)/(C339*pc)/Photometry!$AB$19</f>
        <v>0.10802565747840445</v>
      </c>
      <c r="Q339" s="503" t="s">
        <v>85</v>
      </c>
      <c r="R339" s="92">
        <v>999</v>
      </c>
      <c r="S339" s="95"/>
    </row>
    <row r="340" spans="1:19">
      <c r="A340" s="479">
        <v>338</v>
      </c>
      <c r="B340" s="92">
        <v>7.4859999999999998</v>
      </c>
      <c r="C340" s="205">
        <v>42.194099999999999</v>
      </c>
      <c r="D340" s="206">
        <v>161.56299999999999</v>
      </c>
      <c r="E340" s="206">
        <v>-41.464399999999998</v>
      </c>
      <c r="F340" s="207" t="s">
        <v>610</v>
      </c>
      <c r="G340" s="206">
        <v>3.2000000000000001E-2</v>
      </c>
      <c r="H340" s="206">
        <v>3.593</v>
      </c>
      <c r="I340" s="92">
        <v>0.4</v>
      </c>
      <c r="J340" s="92">
        <v>46</v>
      </c>
      <c r="K340" s="92">
        <v>0.26</v>
      </c>
      <c r="L340" s="92">
        <v>0.24</v>
      </c>
      <c r="M340" s="208">
        <v>6.1619999999999999E-3</v>
      </c>
      <c r="N340" s="208">
        <v>7.6408999999999999E-3</v>
      </c>
      <c r="O340" s="92" t="s">
        <v>611</v>
      </c>
      <c r="P340" s="209">
        <f>(K340*AU)/(C340*pc)/Photometry!$AB$19</f>
        <v>0.10727558646167752</v>
      </c>
      <c r="Q340" s="503" t="s">
        <v>85</v>
      </c>
      <c r="R340" s="92">
        <v>999</v>
      </c>
      <c r="S340" s="95"/>
    </row>
    <row r="341" spans="1:19">
      <c r="A341" s="479">
        <v>339</v>
      </c>
      <c r="B341" s="92">
        <v>7.1470000000000002</v>
      </c>
      <c r="C341" s="205">
        <v>12.9955</v>
      </c>
      <c r="D341" s="206">
        <v>88.517700000000005</v>
      </c>
      <c r="E341" s="206">
        <v>-60.023499999999999</v>
      </c>
      <c r="F341" s="207" t="s">
        <v>569</v>
      </c>
      <c r="G341" s="206">
        <v>2.1999999999999999E-2</v>
      </c>
      <c r="H341" s="206">
        <v>1.6559999999999999</v>
      </c>
      <c r="I341" s="92">
        <v>0.4</v>
      </c>
      <c r="J341" s="92">
        <v>9.6</v>
      </c>
      <c r="K341" s="92">
        <v>0.08</v>
      </c>
      <c r="L341" s="92">
        <v>0</v>
      </c>
      <c r="M341" s="208">
        <v>6.156E-3</v>
      </c>
      <c r="N341" s="208">
        <v>6.156E-3</v>
      </c>
      <c r="O341" s="92" t="s">
        <v>570</v>
      </c>
      <c r="P341" s="209">
        <f>(K341*AU)/(C341*pc)/Photometry!$AB$19</f>
        <v>0.10717075017618924</v>
      </c>
      <c r="Q341" s="503" t="s">
        <v>87</v>
      </c>
      <c r="R341" s="92">
        <v>999</v>
      </c>
      <c r="S341" s="95"/>
    </row>
    <row r="342" spans="1:19">
      <c r="A342" s="479">
        <v>340</v>
      </c>
      <c r="B342" s="92">
        <v>6.74</v>
      </c>
      <c r="C342" s="205">
        <v>52.328600000000002</v>
      </c>
      <c r="D342" s="206">
        <v>287.26830000000001</v>
      </c>
      <c r="E342" s="206">
        <v>34.600499999999997</v>
      </c>
      <c r="F342" s="207" t="s">
        <v>612</v>
      </c>
      <c r="G342" s="206">
        <v>6.2919999999999998</v>
      </c>
      <c r="H342" s="206">
        <v>13.055999999999999</v>
      </c>
      <c r="I342" s="92">
        <v>0.4</v>
      </c>
      <c r="J342" s="92">
        <v>71.5</v>
      </c>
      <c r="K342" s="92">
        <v>0.32</v>
      </c>
      <c r="L342" s="92">
        <v>0.12</v>
      </c>
      <c r="M342" s="208">
        <v>6.1152000000000003E-3</v>
      </c>
      <c r="N342" s="208">
        <v>6.8490000000000001E-3</v>
      </c>
      <c r="O342" s="92" t="s">
        <v>225</v>
      </c>
      <c r="P342" s="209">
        <f>(K342*AU)/(C342*pc)/Photometry!$AB$19</f>
        <v>0.10646090160368649</v>
      </c>
      <c r="Q342" s="503" t="s">
        <v>85</v>
      </c>
      <c r="R342" s="92">
        <v>999</v>
      </c>
      <c r="S342" s="95"/>
    </row>
    <row r="343" spans="1:19">
      <c r="A343" s="479">
        <v>341</v>
      </c>
      <c r="B343" s="92">
        <v>5.649</v>
      </c>
      <c r="C343" s="205">
        <v>14.8126</v>
      </c>
      <c r="D343" s="206">
        <v>230.45060000000001</v>
      </c>
      <c r="E343" s="206">
        <v>-48.317599999999999</v>
      </c>
      <c r="F343" s="207" t="s">
        <v>456</v>
      </c>
      <c r="G343" s="206">
        <v>1.7000000000000001E-2</v>
      </c>
      <c r="H343" s="206">
        <v>1.556</v>
      </c>
      <c r="I343" s="92">
        <v>0.4</v>
      </c>
      <c r="J343" s="92">
        <v>11.6</v>
      </c>
      <c r="K343" s="92">
        <v>0.09</v>
      </c>
      <c r="L343" s="92">
        <v>0.18</v>
      </c>
      <c r="M343" s="208">
        <v>6.0759000000000004E-3</v>
      </c>
      <c r="N343" s="208">
        <v>7.1695999999999999E-3</v>
      </c>
      <c r="O343" s="92" t="s">
        <v>304</v>
      </c>
      <c r="P343" s="209">
        <f>(K343*AU)/(C343*pc)/Photometry!$AB$19</f>
        <v>0.10577681631880971</v>
      </c>
      <c r="Q343" s="503" t="s">
        <v>86</v>
      </c>
      <c r="R343" s="92">
        <v>999</v>
      </c>
      <c r="S343" s="95"/>
    </row>
    <row r="344" spans="1:19">
      <c r="A344" s="479">
        <v>342</v>
      </c>
      <c r="B344" s="92">
        <v>6.5650000000000004</v>
      </c>
      <c r="C344" s="205">
        <v>125.3133</v>
      </c>
      <c r="D344" s="206">
        <v>242.5163</v>
      </c>
      <c r="E344" s="206">
        <v>26.742699999999999</v>
      </c>
      <c r="F344" s="207" t="s">
        <v>613</v>
      </c>
      <c r="G344" s="206">
        <v>2.9</v>
      </c>
      <c r="H344" s="206">
        <v>13.029</v>
      </c>
      <c r="I344" s="92">
        <v>0.4</v>
      </c>
      <c r="J344" s="92">
        <v>176.3</v>
      </c>
      <c r="K344" s="92">
        <v>0.76</v>
      </c>
      <c r="L344" s="92">
        <v>0.11</v>
      </c>
      <c r="M344" s="208">
        <v>6.0648000000000004E-3</v>
      </c>
      <c r="N344" s="208">
        <v>6.7318999999999999E-3</v>
      </c>
      <c r="O344" s="92" t="s">
        <v>403</v>
      </c>
      <c r="P344" s="209">
        <f>(K344*AU)/(C344*pc)/Photometry!$AB$19</f>
        <v>0.10558341450739338</v>
      </c>
      <c r="Q344" s="503" t="s">
        <v>87</v>
      </c>
      <c r="R344" s="92">
        <v>999</v>
      </c>
      <c r="S344" s="95"/>
    </row>
    <row r="345" spans="1:19">
      <c r="A345" s="479">
        <v>343</v>
      </c>
      <c r="B345" s="92">
        <v>4.74</v>
      </c>
      <c r="C345" s="205">
        <v>8.5550999999999995</v>
      </c>
      <c r="D345" s="206">
        <v>199.60130000000001</v>
      </c>
      <c r="E345" s="206">
        <v>-18.311199999999999</v>
      </c>
      <c r="F345" s="207" t="s">
        <v>364</v>
      </c>
      <c r="G345" s="206">
        <v>1.6E-2</v>
      </c>
      <c r="H345" s="206">
        <v>1.5429999999999999</v>
      </c>
      <c r="I345" s="92">
        <v>0.4</v>
      </c>
      <c r="J345" s="92">
        <v>4.2</v>
      </c>
      <c r="K345" s="92">
        <v>0.05</v>
      </c>
      <c r="L345" s="92">
        <v>0.12</v>
      </c>
      <c r="M345" s="208">
        <v>5.8444999999999999E-3</v>
      </c>
      <c r="N345" s="208">
        <v>6.5458000000000001E-3</v>
      </c>
      <c r="O345" s="92" t="s">
        <v>365</v>
      </c>
      <c r="P345" s="209">
        <f>(K345*AU)/(C345*pc)/Photometry!$AB$19</f>
        <v>0.10174760405450163</v>
      </c>
      <c r="Q345" s="503" t="s">
        <v>86</v>
      </c>
      <c r="R345" s="92">
        <v>999</v>
      </c>
      <c r="S345" s="95"/>
    </row>
    <row r="346" spans="1:19">
      <c r="A346" s="479">
        <v>344</v>
      </c>
      <c r="B346" s="92">
        <v>5.15</v>
      </c>
      <c r="C346" s="205">
        <v>15.511100000000001</v>
      </c>
      <c r="D346" s="206">
        <v>266.03629999999998</v>
      </c>
      <c r="E346" s="206">
        <v>-51.834099999999999</v>
      </c>
      <c r="F346" s="207" t="s">
        <v>235</v>
      </c>
      <c r="G346" s="206">
        <v>3.3000000000000002E-2</v>
      </c>
      <c r="H346" s="206">
        <v>3.919</v>
      </c>
      <c r="I346" s="92">
        <v>0.4</v>
      </c>
      <c r="J346" s="92">
        <v>9.6</v>
      </c>
      <c r="K346" s="92">
        <v>0.09</v>
      </c>
      <c r="L346" s="92">
        <v>0.17</v>
      </c>
      <c r="M346" s="208">
        <v>5.8022999999999998E-3</v>
      </c>
      <c r="N346" s="208">
        <v>6.7886999999999999E-3</v>
      </c>
      <c r="O346" s="92" t="s">
        <v>236</v>
      </c>
      <c r="P346" s="209">
        <f>(K346*AU)/(C346*pc)/Photometry!$AB$19</f>
        <v>0.10101344646117943</v>
      </c>
      <c r="Q346" s="503" t="s">
        <v>86</v>
      </c>
      <c r="R346" s="92">
        <v>999</v>
      </c>
      <c r="S346" s="95"/>
    </row>
    <row r="347" spans="1:19">
      <c r="A347" s="479">
        <v>345</v>
      </c>
      <c r="B347" s="92">
        <v>10.237</v>
      </c>
      <c r="C347" s="205">
        <v>23.015000000000001</v>
      </c>
      <c r="D347" s="206">
        <v>41.678699999999999</v>
      </c>
      <c r="E347" s="206">
        <v>-23.086600000000001</v>
      </c>
      <c r="F347" s="207" t="s">
        <v>614</v>
      </c>
      <c r="G347" s="206">
        <v>0.35</v>
      </c>
      <c r="H347" s="206">
        <v>12.345000000000001</v>
      </c>
      <c r="I347" s="92">
        <v>0.4</v>
      </c>
      <c r="J347" s="92">
        <v>57.4</v>
      </c>
      <c r="K347" s="92">
        <v>0.13</v>
      </c>
      <c r="L347" s="92">
        <v>0.16</v>
      </c>
      <c r="M347" s="208">
        <v>5.6484999999999999E-3</v>
      </c>
      <c r="N347" s="208">
        <v>6.5522999999999996E-3</v>
      </c>
      <c r="O347" s="92" t="s">
        <v>615</v>
      </c>
      <c r="P347" s="209">
        <f>(K347*AU)/(C347*pc)/Photometry!$AB$19</f>
        <v>9.8335798886001927E-2</v>
      </c>
      <c r="Q347" s="503" t="s">
        <v>89</v>
      </c>
      <c r="R347" s="92">
        <v>999</v>
      </c>
      <c r="S347" s="95"/>
    </row>
    <row r="348" spans="1:19">
      <c r="A348" s="479">
        <v>346</v>
      </c>
      <c r="B348" s="92">
        <v>8.3000000000000007</v>
      </c>
      <c r="C348" s="205">
        <v>42.955300000000001</v>
      </c>
      <c r="D348" s="206">
        <v>245.75059999999999</v>
      </c>
      <c r="E348" s="206">
        <v>-61.688800000000001</v>
      </c>
      <c r="F348" s="207" t="s">
        <v>392</v>
      </c>
      <c r="G348" s="206">
        <v>2.12</v>
      </c>
      <c r="H348" s="206">
        <v>12.952999999999999</v>
      </c>
      <c r="I348" s="92">
        <v>0.4</v>
      </c>
      <c r="J348" s="92">
        <v>44.2</v>
      </c>
      <c r="K348" s="92">
        <v>0.24</v>
      </c>
      <c r="L348" s="92">
        <v>0.47</v>
      </c>
      <c r="M348" s="208">
        <v>5.5871999999999996E-3</v>
      </c>
      <c r="N348" s="208">
        <v>8.2132000000000004E-3</v>
      </c>
      <c r="O348" s="92" t="s">
        <v>393</v>
      </c>
      <c r="P348" s="209">
        <f>(K348*AU)/(C348*pc)/Photometry!$AB$19</f>
        <v>9.7268845794209358E-2</v>
      </c>
      <c r="Q348" s="503" t="s">
        <v>87</v>
      </c>
      <c r="R348" s="92">
        <v>999</v>
      </c>
      <c r="S348" s="95"/>
    </row>
    <row r="349" spans="1:19">
      <c r="A349" s="479">
        <v>347</v>
      </c>
      <c r="B349" s="92">
        <v>8.44</v>
      </c>
      <c r="C349" s="205">
        <v>226.75739999999999</v>
      </c>
      <c r="D349" s="206">
        <v>67.856099999999998</v>
      </c>
      <c r="E349" s="206">
        <v>4.5753000000000004</v>
      </c>
      <c r="F349" s="207" t="s">
        <v>616</v>
      </c>
      <c r="G349" s="206">
        <v>1.7</v>
      </c>
      <c r="H349" s="206">
        <v>12.923</v>
      </c>
      <c r="I349" s="92">
        <v>0.4</v>
      </c>
      <c r="J349" s="92">
        <v>387.1</v>
      </c>
      <c r="K349" s="92">
        <v>1.24</v>
      </c>
      <c r="L349" s="92">
        <v>0.17</v>
      </c>
      <c r="M349" s="208">
        <v>5.4684E-3</v>
      </c>
      <c r="N349" s="208">
        <v>6.398E-3</v>
      </c>
      <c r="O349" s="92" t="s">
        <v>315</v>
      </c>
      <c r="P349" s="209">
        <f>(K349*AU)/(C349*pc)/Photometry!$AB$19</f>
        <v>9.5200557956112319E-2</v>
      </c>
      <c r="Q349" s="503" t="s">
        <v>87</v>
      </c>
      <c r="R349" s="92">
        <v>999</v>
      </c>
      <c r="S349" s="95"/>
    </row>
    <row r="350" spans="1:19">
      <c r="A350" s="479">
        <v>348</v>
      </c>
      <c r="B350" s="92">
        <v>6.5519999999999996</v>
      </c>
      <c r="C350" s="205">
        <v>22.055599999999998</v>
      </c>
      <c r="D350" s="206">
        <v>11.163600000000001</v>
      </c>
      <c r="E350" s="206">
        <v>-65.649500000000003</v>
      </c>
      <c r="F350" s="207" t="s">
        <v>617</v>
      </c>
      <c r="G350" s="206">
        <v>4.1000000000000002E-2</v>
      </c>
      <c r="H350" s="206">
        <v>5.601</v>
      </c>
      <c r="I350" s="92">
        <v>0.4</v>
      </c>
      <c r="J350" s="92">
        <v>15.6</v>
      </c>
      <c r="K350" s="92">
        <v>0.12</v>
      </c>
      <c r="L350" s="92">
        <v>0.27</v>
      </c>
      <c r="M350" s="208">
        <v>5.4408E-3</v>
      </c>
      <c r="N350" s="208">
        <v>6.9097999999999998E-3</v>
      </c>
      <c r="O350" s="92" t="s">
        <v>618</v>
      </c>
      <c r="P350" s="209">
        <f>(K350*AU)/(C350*pc)/Photometry!$AB$19</f>
        <v>9.4719990654164976E-2</v>
      </c>
      <c r="Q350" s="503" t="s">
        <v>86</v>
      </c>
      <c r="R350" s="92">
        <v>999</v>
      </c>
      <c r="S350" s="95"/>
    </row>
    <row r="351" spans="1:19">
      <c r="A351" s="479">
        <v>349</v>
      </c>
      <c r="B351" s="92">
        <v>5.78</v>
      </c>
      <c r="C351" s="205">
        <v>25.779800000000002</v>
      </c>
      <c r="D351" s="206">
        <v>39.244199999999999</v>
      </c>
      <c r="E351" s="206">
        <v>-34.578000000000003</v>
      </c>
      <c r="F351" s="207" t="s">
        <v>619</v>
      </c>
      <c r="G351" s="206">
        <v>6.9000000000000006E-2</v>
      </c>
      <c r="H351" s="206">
        <v>9.282</v>
      </c>
      <c r="I351" s="92">
        <v>0.4</v>
      </c>
      <c r="J351" s="92">
        <v>17.2</v>
      </c>
      <c r="K351" s="92">
        <v>0.14000000000000001</v>
      </c>
      <c r="L351" s="92">
        <v>0.2</v>
      </c>
      <c r="M351" s="208">
        <v>5.4305999999999998E-3</v>
      </c>
      <c r="N351" s="208">
        <v>6.5167000000000003E-3</v>
      </c>
      <c r="O351" s="92" t="s">
        <v>225</v>
      </c>
      <c r="P351" s="209">
        <f>(K351*AU)/(C351*pc)/Photometry!$AB$19</f>
        <v>9.4542649549285387E-2</v>
      </c>
      <c r="Q351" s="503" t="s">
        <v>85</v>
      </c>
      <c r="R351" s="92">
        <v>999</v>
      </c>
      <c r="S351" s="95"/>
    </row>
    <row r="352" spans="1:19">
      <c r="A352" s="479">
        <v>350</v>
      </c>
      <c r="B352" s="92">
        <v>8.02</v>
      </c>
      <c r="C352" s="205">
        <v>51.203299999999999</v>
      </c>
      <c r="D352" s="206">
        <v>184.80619999999999</v>
      </c>
      <c r="E352" s="206">
        <v>-3.3197999999999999</v>
      </c>
      <c r="F352" s="207" t="s">
        <v>620</v>
      </c>
      <c r="G352" s="206">
        <v>0.21</v>
      </c>
      <c r="H352" s="206">
        <v>11.741</v>
      </c>
      <c r="I352" s="92">
        <v>0.4</v>
      </c>
      <c r="J352" s="92">
        <v>48.1</v>
      </c>
      <c r="K352" s="92">
        <v>0.27</v>
      </c>
      <c r="L352" s="92">
        <v>0.05</v>
      </c>
      <c r="M352" s="208">
        <v>5.2731000000000002E-3</v>
      </c>
      <c r="N352" s="208">
        <v>5.5367999999999997E-3</v>
      </c>
      <c r="O352" s="92" t="s">
        <v>273</v>
      </c>
      <c r="P352" s="209">
        <f>(K352*AU)/(C352*pc)/Photometry!$AB$19</f>
        <v>9.1800509111951797E-2</v>
      </c>
      <c r="Q352" s="503" t="s">
        <v>86</v>
      </c>
      <c r="R352" s="92">
        <v>999</v>
      </c>
      <c r="S352" s="95"/>
    </row>
    <row r="353" spans="1:19">
      <c r="A353" s="479">
        <v>351</v>
      </c>
      <c r="B353" s="92">
        <v>7.9790000000000001</v>
      </c>
      <c r="C353" s="205">
        <v>68.823099999999997</v>
      </c>
      <c r="D353" s="206">
        <v>268.4187</v>
      </c>
      <c r="E353" s="206">
        <v>56.392000000000003</v>
      </c>
      <c r="F353" s="207" t="s">
        <v>433</v>
      </c>
      <c r="G353" s="206">
        <v>0.77</v>
      </c>
      <c r="H353" s="206">
        <v>12.8</v>
      </c>
      <c r="I353" s="92">
        <v>0.4</v>
      </c>
      <c r="J353" s="92">
        <v>75.2</v>
      </c>
      <c r="K353" s="92">
        <v>0.36</v>
      </c>
      <c r="L353" s="92">
        <v>0.73</v>
      </c>
      <c r="M353" s="208">
        <v>5.2307999999999999E-3</v>
      </c>
      <c r="N353" s="208">
        <v>9.0492999999999997E-3</v>
      </c>
      <c r="O353" s="92" t="s">
        <v>341</v>
      </c>
      <c r="P353" s="209">
        <f>(K353*AU)/(C353*pc)/Photometry!$AB$19</f>
        <v>9.1064172895670231E-2</v>
      </c>
      <c r="Q353" s="503" t="s">
        <v>86</v>
      </c>
      <c r="R353" s="92">
        <v>999</v>
      </c>
      <c r="S353" s="95"/>
    </row>
    <row r="354" spans="1:19">
      <c r="A354" s="479">
        <v>352</v>
      </c>
      <c r="B354" s="92">
        <v>8.76</v>
      </c>
      <c r="C354" s="205">
        <v>66.050200000000004</v>
      </c>
      <c r="D354" s="206">
        <v>188.03</v>
      </c>
      <c r="E354" s="206">
        <v>74.489599999999996</v>
      </c>
      <c r="F354" s="207" t="s">
        <v>621</v>
      </c>
      <c r="G354" s="206">
        <v>0.77</v>
      </c>
      <c r="H354" s="206">
        <v>12.8</v>
      </c>
      <c r="I354" s="92">
        <v>0.4</v>
      </c>
      <c r="J354" s="92">
        <v>68.3</v>
      </c>
      <c r="K354" s="92">
        <v>0.33</v>
      </c>
      <c r="L354" s="92">
        <v>0.12</v>
      </c>
      <c r="M354" s="208">
        <v>4.9962000000000001E-3</v>
      </c>
      <c r="N354" s="208">
        <v>5.5957000000000003E-3</v>
      </c>
      <c r="O354" s="92" t="s">
        <v>258</v>
      </c>
      <c r="P354" s="209">
        <f>(K354*AU)/(C354*pc)/Photometry!$AB$19</f>
        <v>8.6979935278742565E-2</v>
      </c>
      <c r="Q354" s="503" t="s">
        <v>85</v>
      </c>
      <c r="R354" s="92">
        <v>999</v>
      </c>
      <c r="S354" s="95"/>
    </row>
    <row r="355" spans="1:19">
      <c r="A355" s="479">
        <v>353</v>
      </c>
      <c r="B355" s="92">
        <v>6.42</v>
      </c>
      <c r="C355" s="205">
        <v>120.62730000000001</v>
      </c>
      <c r="D355" s="206">
        <v>77.403000000000006</v>
      </c>
      <c r="E355" s="206">
        <v>69.639399999999995</v>
      </c>
      <c r="F355" s="207" t="s">
        <v>622</v>
      </c>
      <c r="G355" s="206">
        <v>3.04</v>
      </c>
      <c r="H355" s="206">
        <v>13.044</v>
      </c>
      <c r="I355" s="92">
        <v>0.4</v>
      </c>
      <c r="J355" s="92">
        <v>157.5</v>
      </c>
      <c r="K355" s="92">
        <v>0.59</v>
      </c>
      <c r="L355" s="92">
        <v>0.01</v>
      </c>
      <c r="M355" s="208">
        <v>4.8910999999999998E-3</v>
      </c>
      <c r="N355" s="208">
        <v>4.9399999999999999E-3</v>
      </c>
      <c r="O355" s="92" t="s">
        <v>297</v>
      </c>
      <c r="P355" s="209">
        <f>(K355*AU)/(C355*pc)/Photometry!$AB$19</f>
        <v>8.5150201852073865E-2</v>
      </c>
      <c r="Q355" s="503" t="s">
        <v>87</v>
      </c>
      <c r="R355" s="92">
        <v>999</v>
      </c>
      <c r="S355" s="95"/>
    </row>
    <row r="356" spans="1:19">
      <c r="A356" s="479">
        <v>354</v>
      </c>
      <c r="B356" s="92">
        <v>8.44</v>
      </c>
      <c r="C356" s="205">
        <v>35.373199999999997</v>
      </c>
      <c r="D356" s="206">
        <v>50.012300000000003</v>
      </c>
      <c r="E356" s="206">
        <v>-28.783799999999999</v>
      </c>
      <c r="F356" s="207" t="s">
        <v>571</v>
      </c>
      <c r="G356" s="206">
        <v>3.7999999999999999E-2</v>
      </c>
      <c r="H356" s="206">
        <v>5.0010000000000003</v>
      </c>
      <c r="I356" s="92">
        <v>0.4</v>
      </c>
      <c r="J356" s="92">
        <v>29.1</v>
      </c>
      <c r="K356" s="92">
        <v>0.17</v>
      </c>
      <c r="L356" s="92">
        <v>0.11</v>
      </c>
      <c r="M356" s="208">
        <v>4.8059000000000001E-3</v>
      </c>
      <c r="N356" s="208">
        <v>5.3344999999999998E-3</v>
      </c>
      <c r="O356" s="92" t="s">
        <v>572</v>
      </c>
      <c r="P356" s="209">
        <f>(K356*AU)/(C356*pc)/Photometry!$AB$19</f>
        <v>8.3666932969555144E-2</v>
      </c>
      <c r="Q356" s="503" t="s">
        <v>87</v>
      </c>
      <c r="R356" s="92">
        <v>999</v>
      </c>
      <c r="S356" s="95"/>
    </row>
    <row r="357" spans="1:19">
      <c r="A357" s="479">
        <v>355</v>
      </c>
      <c r="B357" s="92">
        <v>7.17</v>
      </c>
      <c r="C357" s="205">
        <v>37.9651</v>
      </c>
      <c r="D357" s="206">
        <v>203.10650000000001</v>
      </c>
      <c r="E357" s="206">
        <v>-47.2714</v>
      </c>
      <c r="F357" s="207" t="s">
        <v>623</v>
      </c>
      <c r="G357" s="206">
        <v>0.17799999999999999</v>
      </c>
      <c r="H357" s="206">
        <v>11.516</v>
      </c>
      <c r="I357" s="92">
        <v>0.4</v>
      </c>
      <c r="J357" s="92">
        <v>25.8</v>
      </c>
      <c r="K357" s="92">
        <v>0.18</v>
      </c>
      <c r="L357" s="92">
        <v>0.42</v>
      </c>
      <c r="M357" s="208">
        <v>4.7412000000000001E-3</v>
      </c>
      <c r="N357" s="208">
        <v>6.7324999999999998E-3</v>
      </c>
      <c r="O357" s="92" t="s">
        <v>258</v>
      </c>
      <c r="P357" s="209">
        <f>(K357*AU)/(C357*pc)/Photometry!$AB$19</f>
        <v>8.254052639945636E-2</v>
      </c>
      <c r="Q357" s="503" t="s">
        <v>85</v>
      </c>
      <c r="R357" s="92">
        <v>999</v>
      </c>
      <c r="S357" s="95"/>
    </row>
    <row r="358" spans="1:19">
      <c r="A358" s="479">
        <v>356</v>
      </c>
      <c r="B358" s="92">
        <v>6.46</v>
      </c>
      <c r="C358" s="205">
        <v>23.245000000000001</v>
      </c>
      <c r="D358" s="206">
        <v>4.6744000000000003</v>
      </c>
      <c r="E358" s="206">
        <v>-8.0530000000000008</v>
      </c>
      <c r="F358" s="207" t="s">
        <v>624</v>
      </c>
      <c r="G358" s="206">
        <v>1.9E-2</v>
      </c>
      <c r="H358" s="206">
        <v>1.599</v>
      </c>
      <c r="I358" s="92">
        <v>0.4</v>
      </c>
      <c r="J358" s="92">
        <v>13.5</v>
      </c>
      <c r="K358" s="92">
        <v>0.11</v>
      </c>
      <c r="L358" s="92">
        <v>0</v>
      </c>
      <c r="M358" s="208">
        <v>4.7321999999999998E-3</v>
      </c>
      <c r="N358" s="208">
        <v>4.7321999999999998E-3</v>
      </c>
      <c r="O358" s="92" t="s">
        <v>258</v>
      </c>
      <c r="P358" s="209">
        <f>(K358*AU)/(C358*pc)/Photometry!$AB$19</f>
        <v>8.2383912255653571E-2</v>
      </c>
      <c r="Q358" s="503" t="s">
        <v>85</v>
      </c>
      <c r="R358" s="92">
        <v>999</v>
      </c>
      <c r="S358" s="95"/>
    </row>
    <row r="359" spans="1:19">
      <c r="A359" s="479">
        <v>357</v>
      </c>
      <c r="B359" s="92">
        <v>9.39</v>
      </c>
      <c r="C359" s="205">
        <v>53.134999999999998</v>
      </c>
      <c r="D359" s="206">
        <v>178.22069999999999</v>
      </c>
      <c r="E359" s="206">
        <v>-50.2928</v>
      </c>
      <c r="F359" s="207" t="s">
        <v>625</v>
      </c>
      <c r="G359" s="206">
        <v>9.8000000000000004E-2</v>
      </c>
      <c r="H359" s="206">
        <v>10.539</v>
      </c>
      <c r="I359" s="92">
        <v>0.4</v>
      </c>
      <c r="J359" s="92">
        <v>47.8</v>
      </c>
      <c r="K359" s="92">
        <v>0.25</v>
      </c>
      <c r="L359" s="92">
        <v>0</v>
      </c>
      <c r="M359" s="208">
        <v>4.705E-3</v>
      </c>
      <c r="N359" s="208">
        <v>4.705E-3</v>
      </c>
      <c r="O359" s="92" t="s">
        <v>626</v>
      </c>
      <c r="P359" s="209">
        <f>(K359*AU)/(C359*pc)/Photometry!$AB$19</f>
        <v>8.1910315935510208E-2</v>
      </c>
      <c r="Q359" s="503" t="s">
        <v>87</v>
      </c>
      <c r="R359" s="92">
        <v>999</v>
      </c>
      <c r="S359" s="95"/>
    </row>
    <row r="360" spans="1:19">
      <c r="A360" s="479">
        <v>358</v>
      </c>
      <c r="B360" s="92">
        <v>7.94</v>
      </c>
      <c r="C360" s="205">
        <v>32.383400000000002</v>
      </c>
      <c r="D360" s="206">
        <v>51.802</v>
      </c>
      <c r="E360" s="206">
        <v>-58.323700000000002</v>
      </c>
      <c r="F360" s="207" t="s">
        <v>592</v>
      </c>
      <c r="G360" s="206">
        <v>3.2000000000000001E-2</v>
      </c>
      <c r="H360" s="206">
        <v>3.6859999999999999</v>
      </c>
      <c r="I360" s="92">
        <v>0.4</v>
      </c>
      <c r="J360" s="92">
        <v>22.7</v>
      </c>
      <c r="K360" s="92">
        <v>0.15</v>
      </c>
      <c r="L360" s="92">
        <v>0.26</v>
      </c>
      <c r="M360" s="208">
        <v>4.6319999999999998E-3</v>
      </c>
      <c r="N360" s="208">
        <v>5.8363E-3</v>
      </c>
      <c r="O360" s="92" t="s">
        <v>310</v>
      </c>
      <c r="P360" s="209">
        <f>(K360*AU)/(C360*pc)/Photometry!$AB$19</f>
        <v>8.0639549347505224E-2</v>
      </c>
      <c r="Q360" s="503" t="s">
        <v>87</v>
      </c>
      <c r="R360" s="92">
        <v>999</v>
      </c>
      <c r="S360" s="95"/>
    </row>
    <row r="361" spans="1:19">
      <c r="A361" s="479">
        <v>359</v>
      </c>
      <c r="B361" s="92">
        <v>8.3699999999999992</v>
      </c>
      <c r="C361" s="205">
        <v>43.802</v>
      </c>
      <c r="D361" s="206">
        <v>46.908000000000001</v>
      </c>
      <c r="E361" s="206">
        <v>-72.321899999999999</v>
      </c>
      <c r="F361" s="207" t="s">
        <v>627</v>
      </c>
      <c r="G361" s="206">
        <v>4.2000000000000003E-2</v>
      </c>
      <c r="H361" s="206">
        <v>5.9930000000000003</v>
      </c>
      <c r="I361" s="92">
        <v>0.4</v>
      </c>
      <c r="J361" s="92">
        <v>33.799999999999997</v>
      </c>
      <c r="K361" s="92">
        <v>0.2</v>
      </c>
      <c r="L361" s="92">
        <v>0.16</v>
      </c>
      <c r="M361" s="208">
        <v>4.5659999999999997E-3</v>
      </c>
      <c r="N361" s="208">
        <v>5.2966000000000003E-3</v>
      </c>
      <c r="O361" s="92" t="s">
        <v>229</v>
      </c>
      <c r="P361" s="209">
        <f>(K361*AU)/(C361*pc)/Photometry!$AB$19</f>
        <v>7.9490518921206052E-2</v>
      </c>
      <c r="Q361" s="503" t="s">
        <v>86</v>
      </c>
      <c r="R361" s="92">
        <v>999</v>
      </c>
      <c r="S361" s="95"/>
    </row>
    <row r="362" spans="1:19">
      <c r="A362" s="479">
        <v>360</v>
      </c>
      <c r="B362" s="92">
        <v>7.61</v>
      </c>
      <c r="C362" s="205">
        <v>64.433000000000007</v>
      </c>
      <c r="D362" s="206">
        <v>130.60470000000001</v>
      </c>
      <c r="E362" s="206">
        <v>4.5781000000000001</v>
      </c>
      <c r="F362" s="207" t="s">
        <v>368</v>
      </c>
      <c r="G362" s="206">
        <v>1.88</v>
      </c>
      <c r="H362" s="206">
        <v>12.936</v>
      </c>
      <c r="I362" s="92">
        <v>0.4</v>
      </c>
      <c r="J362" s="92">
        <v>51.7</v>
      </c>
      <c r="K362" s="92">
        <v>0.28999999999999998</v>
      </c>
      <c r="L362" s="92">
        <v>0.64</v>
      </c>
      <c r="M362" s="208">
        <v>4.5008000000000001E-3</v>
      </c>
      <c r="N362" s="208">
        <v>7.3813000000000004E-3</v>
      </c>
      <c r="O362" s="92" t="s">
        <v>279</v>
      </c>
      <c r="P362" s="209">
        <f>(K362*AU)/(C362*pc)/Photometry!$AB$19</f>
        <v>7.8355398308175422E-2</v>
      </c>
      <c r="Q362" s="503" t="s">
        <v>85</v>
      </c>
      <c r="R362" s="92">
        <v>999</v>
      </c>
      <c r="S362" s="95"/>
    </row>
    <row r="363" spans="1:19">
      <c r="A363" s="479">
        <v>361</v>
      </c>
      <c r="B363" s="92">
        <v>8.9700000000000006</v>
      </c>
      <c r="C363" s="205">
        <v>118.4834</v>
      </c>
      <c r="D363" s="206">
        <v>293.01729999999998</v>
      </c>
      <c r="E363" s="206">
        <v>16.474299999999999</v>
      </c>
      <c r="F363" s="207" t="s">
        <v>628</v>
      </c>
      <c r="G363" s="206">
        <v>1.08</v>
      </c>
      <c r="H363" s="206">
        <v>12.853</v>
      </c>
      <c r="I363" s="92">
        <v>0.4</v>
      </c>
      <c r="J363" s="92">
        <v>141.6</v>
      </c>
      <c r="K363" s="92">
        <v>0.53</v>
      </c>
      <c r="L363" s="92">
        <v>0.1</v>
      </c>
      <c r="M363" s="208">
        <v>4.4732000000000001E-3</v>
      </c>
      <c r="N363" s="208">
        <v>4.9205000000000004E-3</v>
      </c>
      <c r="O363" s="92" t="s">
        <v>313</v>
      </c>
      <c r="P363" s="209">
        <f>(K363*AU)/(C363*pc)/Photometry!$AB$19</f>
        <v>7.7874924512080765E-2</v>
      </c>
      <c r="Q363" s="503" t="s">
        <v>84</v>
      </c>
      <c r="R363" s="92">
        <v>999</v>
      </c>
      <c r="S363" s="95"/>
    </row>
    <row r="364" spans="1:19">
      <c r="A364" s="479">
        <v>362</v>
      </c>
      <c r="B364" s="92">
        <v>4.0999999999999996</v>
      </c>
      <c r="C364" s="205">
        <v>13.4916</v>
      </c>
      <c r="D364" s="206">
        <v>24.199300000000001</v>
      </c>
      <c r="E364" s="206">
        <v>41.405500000000004</v>
      </c>
      <c r="F364" s="207" t="s">
        <v>233</v>
      </c>
      <c r="G364" s="206">
        <v>0.62</v>
      </c>
      <c r="H364" s="206">
        <v>12.744999999999999</v>
      </c>
      <c r="I364" s="92">
        <v>0.4</v>
      </c>
      <c r="J364" s="92">
        <v>4.5999999999999996</v>
      </c>
      <c r="K364" s="92">
        <v>0.06</v>
      </c>
      <c r="L364" s="92">
        <v>0.01</v>
      </c>
      <c r="M364" s="208">
        <v>4.4472000000000001E-3</v>
      </c>
      <c r="N364" s="208">
        <v>4.4917000000000004E-3</v>
      </c>
      <c r="O364" s="92" t="s">
        <v>234</v>
      </c>
      <c r="P364" s="209">
        <f>(K364*AU)/(C364*pc)/Photometry!$AB$19</f>
        <v>7.7422478648640672E-2</v>
      </c>
      <c r="Q364" s="503" t="s">
        <v>85</v>
      </c>
      <c r="R364" s="92">
        <v>999</v>
      </c>
      <c r="S364" s="95"/>
    </row>
    <row r="365" spans="1:19">
      <c r="A365" s="479">
        <v>363</v>
      </c>
      <c r="B365" s="92">
        <v>8.02</v>
      </c>
      <c r="C365" s="205">
        <v>47.370899999999999</v>
      </c>
      <c r="D365" s="206">
        <v>322.05090000000001</v>
      </c>
      <c r="E365" s="206">
        <v>-21.726299999999998</v>
      </c>
      <c r="F365" s="207" t="s">
        <v>324</v>
      </c>
      <c r="G365" s="206">
        <v>5.3999999999999999E-2</v>
      </c>
      <c r="H365" s="206">
        <v>8.3040000000000003</v>
      </c>
      <c r="I365" s="92">
        <v>0.4</v>
      </c>
      <c r="J365" s="92">
        <v>34.9</v>
      </c>
      <c r="K365" s="92">
        <v>0.21</v>
      </c>
      <c r="L365" s="92">
        <v>0.17</v>
      </c>
      <c r="M365" s="208">
        <v>4.4330999999999997E-3</v>
      </c>
      <c r="N365" s="208">
        <v>5.1866999999999998E-3</v>
      </c>
      <c r="O365" s="92" t="s">
        <v>291</v>
      </c>
      <c r="P365" s="209">
        <f>(K365*AU)/(C365*pc)/Photometry!$AB$19</f>
        <v>7.7176829979502204E-2</v>
      </c>
      <c r="Q365" s="503" t="s">
        <v>86</v>
      </c>
      <c r="R365" s="92">
        <v>999</v>
      </c>
      <c r="S365" s="95"/>
    </row>
    <row r="366" spans="1:19">
      <c r="A366" s="479">
        <v>364</v>
      </c>
      <c r="B366" s="92">
        <v>9.1780000000000008</v>
      </c>
      <c r="C366" s="205">
        <v>310.55900000000003</v>
      </c>
      <c r="D366" s="206">
        <v>5.3055000000000003</v>
      </c>
      <c r="E366" s="206">
        <v>-8.2812000000000001</v>
      </c>
      <c r="F366" s="207" t="s">
        <v>629</v>
      </c>
      <c r="G366" s="206">
        <v>6.1</v>
      </c>
      <c r="H366" s="206">
        <v>13.063000000000001</v>
      </c>
      <c r="I366" s="92">
        <v>0.4</v>
      </c>
      <c r="J366" s="92">
        <v>533</v>
      </c>
      <c r="K366" s="92">
        <v>1.3</v>
      </c>
      <c r="L366" s="92">
        <v>0.64</v>
      </c>
      <c r="M366" s="208">
        <v>4.1859999999999996E-3</v>
      </c>
      <c r="N366" s="208">
        <v>6.8649999999999996E-3</v>
      </c>
      <c r="O366" s="92" t="s">
        <v>346</v>
      </c>
      <c r="P366" s="209">
        <f>(K366*AU)/(C366*pc)/Photometry!$AB$19</f>
        <v>7.2874990303334761E-2</v>
      </c>
      <c r="Q366" s="503" t="s">
        <v>87</v>
      </c>
      <c r="R366" s="92">
        <v>999</v>
      </c>
      <c r="S366" s="95"/>
    </row>
    <row r="367" spans="1:19">
      <c r="A367" s="479">
        <v>365</v>
      </c>
      <c r="B367" s="92">
        <v>8.1300000000000008</v>
      </c>
      <c r="C367" s="205">
        <v>21.519300000000001</v>
      </c>
      <c r="D367" s="206">
        <v>340.83879999999999</v>
      </c>
      <c r="E367" s="206">
        <v>-6.4008000000000003</v>
      </c>
      <c r="F367" s="207" t="s">
        <v>630</v>
      </c>
      <c r="G367" s="206">
        <v>0.01</v>
      </c>
      <c r="H367" s="206">
        <v>1.365</v>
      </c>
      <c r="I367" s="92">
        <v>0.4</v>
      </c>
      <c r="J367" s="92">
        <v>10.9</v>
      </c>
      <c r="K367" s="92">
        <v>0.09</v>
      </c>
      <c r="L367" s="92">
        <v>0.38</v>
      </c>
      <c r="M367" s="208">
        <v>4.1822999999999999E-3</v>
      </c>
      <c r="N367" s="208">
        <v>5.7716E-3</v>
      </c>
      <c r="O367" s="92" t="s">
        <v>315</v>
      </c>
      <c r="P367" s="209">
        <f>(K367*AU)/(C367*pc)/Photometry!$AB$19</f>
        <v>7.2810438508873462E-2</v>
      </c>
      <c r="Q367" s="503" t="s">
        <v>87</v>
      </c>
      <c r="R367" s="92">
        <v>999</v>
      </c>
      <c r="S367" s="95"/>
    </row>
    <row r="368" spans="1:19">
      <c r="A368" s="479">
        <v>366</v>
      </c>
      <c r="B368" s="92">
        <v>8.0749999999999993</v>
      </c>
      <c r="C368" s="205">
        <v>25.9</v>
      </c>
      <c r="D368" s="206">
        <v>86.132999999999996</v>
      </c>
      <c r="E368" s="206">
        <v>-70.143600000000006</v>
      </c>
      <c r="F368" s="207" t="s">
        <v>604</v>
      </c>
      <c r="G368" s="206">
        <v>1.9E-2</v>
      </c>
      <c r="H368" s="206">
        <v>1.601</v>
      </c>
      <c r="I368" s="92">
        <v>0.4</v>
      </c>
      <c r="J368" s="92">
        <v>14</v>
      </c>
      <c r="K368" s="92">
        <v>0.1</v>
      </c>
      <c r="L368" s="92">
        <v>0.11</v>
      </c>
      <c r="M368" s="208">
        <v>3.8609999999999998E-3</v>
      </c>
      <c r="N368" s="208">
        <v>4.2856999999999999E-3</v>
      </c>
      <c r="O368" s="92" t="s">
        <v>253</v>
      </c>
      <c r="P368" s="209">
        <f>(K368*AU)/(C368*pc)/Photometry!$AB$19</f>
        <v>6.7217060034491655E-2</v>
      </c>
      <c r="Q368" s="503" t="s">
        <v>87</v>
      </c>
      <c r="R368" s="92">
        <v>999</v>
      </c>
      <c r="S368" s="95"/>
    </row>
    <row r="369" spans="1:19">
      <c r="A369" s="479">
        <v>367</v>
      </c>
      <c r="B369" s="92">
        <v>7.1470000000000002</v>
      </c>
      <c r="C369" s="205">
        <v>12.9955</v>
      </c>
      <c r="D369" s="206">
        <v>88.517700000000005</v>
      </c>
      <c r="E369" s="206">
        <v>-60.023499999999999</v>
      </c>
      <c r="F369" s="207" t="s">
        <v>569</v>
      </c>
      <c r="G369" s="206">
        <v>1.2999999999999999E-2</v>
      </c>
      <c r="H369" s="206">
        <v>1.4730000000000001</v>
      </c>
      <c r="I369" s="92">
        <v>0.4</v>
      </c>
      <c r="J369" s="92">
        <v>4.3</v>
      </c>
      <c r="K369" s="92">
        <v>0.05</v>
      </c>
      <c r="L369" s="92">
        <v>0</v>
      </c>
      <c r="M369" s="208">
        <v>3.8474999999999998E-3</v>
      </c>
      <c r="N369" s="208">
        <v>3.8474999999999998E-3</v>
      </c>
      <c r="O369" s="92" t="s">
        <v>570</v>
      </c>
      <c r="P369" s="209">
        <f>(K369*AU)/(C369*pc)/Photometry!$AB$19</f>
        <v>6.6981718860118264E-2</v>
      </c>
      <c r="Q369" s="503" t="s">
        <v>88</v>
      </c>
      <c r="R369" s="92">
        <v>999</v>
      </c>
      <c r="S369" s="95"/>
    </row>
    <row r="370" spans="1:19">
      <c r="A370" s="479">
        <v>368</v>
      </c>
      <c r="B370" s="92">
        <v>7.45</v>
      </c>
      <c r="C370" s="205">
        <v>39.698300000000003</v>
      </c>
      <c r="D370" s="206">
        <v>176.21029999999999</v>
      </c>
      <c r="E370" s="206">
        <v>-58.703699999999998</v>
      </c>
      <c r="F370" s="207" t="s">
        <v>631</v>
      </c>
      <c r="G370" s="206">
        <v>0.17199999999999999</v>
      </c>
      <c r="H370" s="206">
        <v>11.474</v>
      </c>
      <c r="I370" s="92">
        <v>0.4</v>
      </c>
      <c r="J370" s="92">
        <v>20.7</v>
      </c>
      <c r="K370" s="92">
        <v>0.15</v>
      </c>
      <c r="L370" s="92">
        <v>0.11</v>
      </c>
      <c r="M370" s="208">
        <v>3.7785000000000002E-3</v>
      </c>
      <c r="N370" s="208">
        <v>4.1941000000000001E-3</v>
      </c>
      <c r="O370" s="92" t="s">
        <v>333</v>
      </c>
      <c r="P370" s="209">
        <f>(K370*AU)/(C370*pc)/Photometry!$AB$19</f>
        <v>6.5780720643957055E-2</v>
      </c>
      <c r="Q370" s="503" t="s">
        <v>86</v>
      </c>
      <c r="R370" s="92">
        <v>999</v>
      </c>
      <c r="S370" s="95"/>
    </row>
    <row r="371" spans="1:19">
      <c r="A371" s="479">
        <v>369</v>
      </c>
      <c r="B371" s="92">
        <v>6.8540000000000001</v>
      </c>
      <c r="C371" s="205">
        <v>26.4971</v>
      </c>
      <c r="D371" s="206">
        <v>228.81270000000001</v>
      </c>
      <c r="E371" s="206">
        <v>-70.519599999999997</v>
      </c>
      <c r="F371" s="207" t="s">
        <v>397</v>
      </c>
      <c r="G371" s="206">
        <v>2.9000000000000001E-2</v>
      </c>
      <c r="H371" s="206">
        <v>1.774</v>
      </c>
      <c r="I371" s="92">
        <v>0.4</v>
      </c>
      <c r="J371" s="92">
        <v>12.1</v>
      </c>
      <c r="K371" s="92">
        <v>0.1</v>
      </c>
      <c r="L371" s="92">
        <v>0.15</v>
      </c>
      <c r="M371" s="208">
        <v>3.774E-3</v>
      </c>
      <c r="N371" s="208">
        <v>4.3401000000000004E-3</v>
      </c>
      <c r="O371" s="92" t="s">
        <v>398</v>
      </c>
      <c r="P371" s="209">
        <f>(K371*AU)/(C371*pc)/Photometry!$AB$19</f>
        <v>6.570235440457009E-2</v>
      </c>
      <c r="Q371" s="503" t="s">
        <v>86</v>
      </c>
      <c r="R371" s="92">
        <v>999</v>
      </c>
      <c r="S371" s="95"/>
    </row>
    <row r="372" spans="1:19">
      <c r="A372" s="479">
        <v>370</v>
      </c>
      <c r="B372" s="92">
        <v>6.88</v>
      </c>
      <c r="C372" s="205">
        <v>38.520800000000001</v>
      </c>
      <c r="D372" s="206">
        <v>307.07760000000002</v>
      </c>
      <c r="E372" s="206">
        <v>18.769500000000001</v>
      </c>
      <c r="F372" s="207" t="s">
        <v>632</v>
      </c>
      <c r="G372" s="206">
        <v>3.7</v>
      </c>
      <c r="H372" s="206">
        <v>13.115</v>
      </c>
      <c r="I372" s="92">
        <v>0.4</v>
      </c>
      <c r="J372" s="92">
        <v>18.2</v>
      </c>
      <c r="K372" s="92">
        <v>0.14000000000000001</v>
      </c>
      <c r="L372" s="92">
        <v>0.01</v>
      </c>
      <c r="M372" s="208">
        <v>3.6343999999999999E-3</v>
      </c>
      <c r="N372" s="208">
        <v>3.6706999999999998E-3</v>
      </c>
      <c r="O372" s="92" t="s">
        <v>236</v>
      </c>
      <c r="P372" s="209">
        <f>(K372*AU)/(C372*pc)/Photometry!$AB$19</f>
        <v>6.3272065918949447E-2</v>
      </c>
      <c r="Q372" s="503" t="s">
        <v>86</v>
      </c>
      <c r="R372" s="92">
        <v>999</v>
      </c>
      <c r="S372" s="95"/>
    </row>
    <row r="373" spans="1:19">
      <c r="A373" s="479">
        <v>371</v>
      </c>
      <c r="B373" s="92">
        <v>8.35</v>
      </c>
      <c r="C373" s="205">
        <v>52.356000000000002</v>
      </c>
      <c r="D373" s="206">
        <v>23.334099999999999</v>
      </c>
      <c r="E373" s="206">
        <v>29.2651</v>
      </c>
      <c r="F373" s="207" t="s">
        <v>546</v>
      </c>
      <c r="G373" s="206">
        <v>0.7</v>
      </c>
      <c r="H373" s="206">
        <v>12.788</v>
      </c>
      <c r="I373" s="92">
        <v>0.4</v>
      </c>
      <c r="J373" s="92">
        <v>30.1</v>
      </c>
      <c r="K373" s="92">
        <v>0.19</v>
      </c>
      <c r="L373" s="92">
        <v>0.2</v>
      </c>
      <c r="M373" s="208">
        <v>3.6289999999999998E-3</v>
      </c>
      <c r="N373" s="208">
        <v>4.3547999999999998E-3</v>
      </c>
      <c r="O373" s="92" t="s">
        <v>291</v>
      </c>
      <c r="P373" s="209">
        <f>(K373*AU)/(C373*pc)/Photometry!$AB$19</f>
        <v>6.3178079385310837E-2</v>
      </c>
      <c r="Q373" s="503" t="s">
        <v>86</v>
      </c>
      <c r="R373" s="92">
        <v>999</v>
      </c>
      <c r="S373" s="95"/>
    </row>
    <row r="374" spans="1:19">
      <c r="A374" s="479">
        <v>372</v>
      </c>
      <c r="B374" s="92">
        <v>7.1849999999999996</v>
      </c>
      <c r="C374" s="205">
        <v>16.8095</v>
      </c>
      <c r="D374" s="206">
        <v>20.496300000000002</v>
      </c>
      <c r="E374" s="206">
        <v>76.710300000000004</v>
      </c>
      <c r="F374" s="207" t="s">
        <v>633</v>
      </c>
      <c r="G374" s="206">
        <v>2.9000000000000001E-2</v>
      </c>
      <c r="H374" s="206">
        <v>1.7709999999999999</v>
      </c>
      <c r="I374" s="92">
        <v>0.4</v>
      </c>
      <c r="J374" s="92">
        <v>5.4</v>
      </c>
      <c r="K374" s="92">
        <v>0.06</v>
      </c>
      <c r="L374" s="92">
        <v>0.17</v>
      </c>
      <c r="M374" s="208">
        <v>3.5693999999999999E-3</v>
      </c>
      <c r="N374" s="208">
        <v>4.1761999999999997E-3</v>
      </c>
      <c r="O374" s="92" t="s">
        <v>315</v>
      </c>
      <c r="P374" s="209">
        <f>(K374*AU)/(C374*pc)/Photometry!$AB$19</f>
        <v>6.2140641478687662E-2</v>
      </c>
      <c r="Q374" s="503" t="s">
        <v>87</v>
      </c>
      <c r="R374" s="92">
        <v>999</v>
      </c>
      <c r="S374" s="95"/>
    </row>
    <row r="375" spans="1:19">
      <c r="A375" s="479">
        <v>373</v>
      </c>
      <c r="B375" s="92">
        <v>6.18</v>
      </c>
      <c r="C375" s="205">
        <v>19.856999999999999</v>
      </c>
      <c r="D375" s="206">
        <v>344.56479999999999</v>
      </c>
      <c r="E375" s="206">
        <v>-2.3954</v>
      </c>
      <c r="F375" s="207" t="s">
        <v>239</v>
      </c>
      <c r="G375" s="206">
        <v>1.33</v>
      </c>
      <c r="H375" s="206">
        <v>12.891</v>
      </c>
      <c r="I375" s="92">
        <v>0.4</v>
      </c>
      <c r="J375" s="92">
        <v>7.1</v>
      </c>
      <c r="K375" s="92">
        <v>7.0000000000000007E-2</v>
      </c>
      <c r="L375" s="92">
        <v>0.13</v>
      </c>
      <c r="M375" s="208">
        <v>3.5252E-3</v>
      </c>
      <c r="N375" s="208">
        <v>3.9835000000000001E-3</v>
      </c>
      <c r="O375" s="92" t="s">
        <v>240</v>
      </c>
      <c r="P375" s="209">
        <f>(K375*AU)/(C375*pc)/Photometry!$AB$19</f>
        <v>6.1371068057880548E-2</v>
      </c>
      <c r="Q375" s="503" t="s">
        <v>86</v>
      </c>
      <c r="R375" s="92">
        <v>999</v>
      </c>
      <c r="S375" s="95"/>
    </row>
    <row r="376" spans="1:19">
      <c r="A376" s="479">
        <v>374</v>
      </c>
      <c r="B376" s="92">
        <v>8.3800000000000008</v>
      </c>
      <c r="C376" s="205">
        <v>28.645099999999999</v>
      </c>
      <c r="D376" s="206">
        <v>33.178899999999999</v>
      </c>
      <c r="E376" s="206">
        <v>-53.743899999999996</v>
      </c>
      <c r="F376" s="207" t="s">
        <v>581</v>
      </c>
      <c r="G376" s="206">
        <v>3.2000000000000001E-2</v>
      </c>
      <c r="H376" s="206">
        <v>3.7549999999999999</v>
      </c>
      <c r="I376" s="92">
        <v>0.4</v>
      </c>
      <c r="J376" s="92">
        <v>14.2</v>
      </c>
      <c r="K376" s="92">
        <v>0.1</v>
      </c>
      <c r="L376" s="92">
        <v>0.17</v>
      </c>
      <c r="M376" s="208">
        <v>3.4910000000000002E-3</v>
      </c>
      <c r="N376" s="208">
        <v>4.0844999999999996E-3</v>
      </c>
      <c r="O376" s="92" t="s">
        <v>238</v>
      </c>
      <c r="P376" s="209">
        <f>(K376*AU)/(C376*pc)/Photometry!$AB$19</f>
        <v>6.0775555152306475E-2</v>
      </c>
      <c r="Q376" s="503" t="s">
        <v>87</v>
      </c>
      <c r="R376" s="92">
        <v>999</v>
      </c>
      <c r="S376" s="95"/>
    </row>
    <row r="377" spans="1:19">
      <c r="A377" s="479">
        <v>375</v>
      </c>
      <c r="B377" s="92">
        <v>7.72</v>
      </c>
      <c r="C377" s="205">
        <v>41.373600000000003</v>
      </c>
      <c r="D377" s="206">
        <v>16.167300000000001</v>
      </c>
      <c r="E377" s="206">
        <v>-39.488199999999999</v>
      </c>
      <c r="F377" s="207" t="s">
        <v>634</v>
      </c>
      <c r="G377" s="206">
        <v>0.39</v>
      </c>
      <c r="H377" s="206">
        <v>12.496</v>
      </c>
      <c r="I377" s="92">
        <v>0.4</v>
      </c>
      <c r="J377" s="92">
        <v>22</v>
      </c>
      <c r="K377" s="92">
        <v>0.14000000000000001</v>
      </c>
      <c r="L377" s="92">
        <v>0.17</v>
      </c>
      <c r="M377" s="208">
        <v>3.3838000000000002E-3</v>
      </c>
      <c r="N377" s="208">
        <v>3.9589999999999998E-3</v>
      </c>
      <c r="O377" s="92" t="s">
        <v>635</v>
      </c>
      <c r="P377" s="209">
        <f>(K377*AU)/(C377*pc)/Photometry!$AB$19</f>
        <v>5.8909318909900706E-2</v>
      </c>
      <c r="Q377" s="503" t="s">
        <v>85</v>
      </c>
      <c r="R377" s="92">
        <v>999</v>
      </c>
      <c r="S377" s="95"/>
    </row>
    <row r="378" spans="1:19">
      <c r="A378" s="479">
        <v>376</v>
      </c>
      <c r="B378" s="92">
        <v>7.484</v>
      </c>
      <c r="C378" s="205">
        <v>38.565399999999997</v>
      </c>
      <c r="D378" s="206">
        <v>73.909899999999993</v>
      </c>
      <c r="E378" s="206">
        <v>-23.241900000000001</v>
      </c>
      <c r="F378" s="207" t="s">
        <v>494</v>
      </c>
      <c r="G378" s="206">
        <v>3.5999999999999997E-2</v>
      </c>
      <c r="H378" s="206">
        <v>4.6319999999999997</v>
      </c>
      <c r="I378" s="92">
        <v>0.4</v>
      </c>
      <c r="J378" s="92">
        <v>16.5</v>
      </c>
      <c r="K378" s="92">
        <v>0.13</v>
      </c>
      <c r="L378" s="92">
        <v>0.13</v>
      </c>
      <c r="M378" s="208">
        <v>3.3709E-3</v>
      </c>
      <c r="N378" s="208">
        <v>3.8091000000000002E-3</v>
      </c>
      <c r="O378" s="92" t="s">
        <v>258</v>
      </c>
      <c r="P378" s="209">
        <f>(K378*AU)/(C378*pc)/Photometry!$AB$19</f>
        <v>5.8684686567787032E-2</v>
      </c>
      <c r="Q378" s="503" t="s">
        <v>85</v>
      </c>
      <c r="R378" s="92">
        <v>999</v>
      </c>
      <c r="S378" s="95"/>
    </row>
    <row r="379" spans="1:19">
      <c r="A379" s="479">
        <v>377</v>
      </c>
      <c r="B379" s="92">
        <v>5.9379999999999997</v>
      </c>
      <c r="C379" s="205">
        <v>39.277299999999997</v>
      </c>
      <c r="D379" s="206">
        <v>86.645499999999998</v>
      </c>
      <c r="E379" s="206">
        <v>1.1681999999999999</v>
      </c>
      <c r="F379" s="207" t="s">
        <v>303</v>
      </c>
      <c r="G379" s="206">
        <v>0.78</v>
      </c>
      <c r="H379" s="206">
        <v>12.802</v>
      </c>
      <c r="I379" s="92">
        <v>0.4</v>
      </c>
      <c r="J379" s="92">
        <v>14.3</v>
      </c>
      <c r="K379" s="92">
        <v>0.13</v>
      </c>
      <c r="L379" s="92">
        <v>0.25</v>
      </c>
      <c r="M379" s="208">
        <v>3.3097999999999999E-3</v>
      </c>
      <c r="N379" s="208">
        <v>4.1373E-3</v>
      </c>
      <c r="O379" s="92" t="s">
        <v>304</v>
      </c>
      <c r="P379" s="209">
        <f>(K379*AU)/(C379*pc)/Photometry!$AB$19</f>
        <v>5.762102821123994E-2</v>
      </c>
      <c r="Q379" s="503" t="s">
        <v>86</v>
      </c>
      <c r="R379" s="92">
        <v>999</v>
      </c>
      <c r="S379" s="95"/>
    </row>
    <row r="380" spans="1:19">
      <c r="A380" s="479">
        <v>378</v>
      </c>
      <c r="B380" s="92">
        <v>7.56</v>
      </c>
      <c r="C380" s="205">
        <v>561.79780000000005</v>
      </c>
      <c r="D380" s="206">
        <v>32.417400000000001</v>
      </c>
      <c r="E380" s="206">
        <v>32.316400000000002</v>
      </c>
      <c r="F380" s="207" t="s">
        <v>636</v>
      </c>
      <c r="G380" s="206">
        <v>14</v>
      </c>
      <c r="H380" s="206">
        <v>12.452999999999999</v>
      </c>
      <c r="I380" s="92">
        <v>0.4</v>
      </c>
      <c r="J380" s="92">
        <v>471.6</v>
      </c>
      <c r="K380" s="92">
        <v>1.85</v>
      </c>
      <c r="L380" s="92">
        <v>0.27</v>
      </c>
      <c r="M380" s="208">
        <v>3.2929999999999999E-3</v>
      </c>
      <c r="N380" s="208">
        <v>4.1821000000000002E-3</v>
      </c>
      <c r="O380" s="92" t="s">
        <v>637</v>
      </c>
      <c r="P380" s="209">
        <f>(K380*AU)/(C380*pc)/Photometry!$AB$19</f>
        <v>5.7328551866039121E-2</v>
      </c>
      <c r="Q380" s="503" t="s">
        <v>87</v>
      </c>
      <c r="R380" s="92">
        <v>999</v>
      </c>
      <c r="S380" s="95"/>
    </row>
    <row r="381" spans="1:19">
      <c r="A381" s="479">
        <v>379</v>
      </c>
      <c r="B381" s="92">
        <v>8.1300000000000008</v>
      </c>
      <c r="C381" s="205">
        <v>21.519300000000001</v>
      </c>
      <c r="D381" s="206">
        <v>340.83879999999999</v>
      </c>
      <c r="E381" s="206">
        <v>-6.4008000000000003</v>
      </c>
      <c r="F381" s="207" t="s">
        <v>630</v>
      </c>
      <c r="G381" s="206">
        <v>8.9999999999999993E-3</v>
      </c>
      <c r="H381" s="206">
        <v>1.3280000000000001</v>
      </c>
      <c r="I381" s="92">
        <v>0.4</v>
      </c>
      <c r="J381" s="92">
        <v>7.3</v>
      </c>
      <c r="K381" s="92">
        <v>7.0000000000000007E-2</v>
      </c>
      <c r="L381" s="92">
        <v>0.34</v>
      </c>
      <c r="M381" s="208">
        <v>3.2529E-3</v>
      </c>
      <c r="N381" s="208">
        <v>4.3588999999999998E-3</v>
      </c>
      <c r="O381" s="92" t="s">
        <v>315</v>
      </c>
      <c r="P381" s="209">
        <f>(K381*AU)/(C381*pc)/Photometry!$AB$19</f>
        <v>5.6630341062457137E-2</v>
      </c>
      <c r="Q381" s="503" t="s">
        <v>87</v>
      </c>
      <c r="R381" s="92">
        <v>999</v>
      </c>
      <c r="S381" s="95"/>
    </row>
    <row r="382" spans="1:19">
      <c r="A382" s="479">
        <v>380</v>
      </c>
      <c r="B382" s="92">
        <v>5.46</v>
      </c>
      <c r="C382" s="205">
        <v>15.607900000000001</v>
      </c>
      <c r="D382" s="206">
        <v>344.36660000000001</v>
      </c>
      <c r="E382" s="206">
        <v>20.768799999999999</v>
      </c>
      <c r="F382" s="207" t="s">
        <v>638</v>
      </c>
      <c r="G382" s="206">
        <v>0.46800000000000003</v>
      </c>
      <c r="H382" s="206">
        <v>12.582000000000001</v>
      </c>
      <c r="I382" s="92">
        <v>0.4</v>
      </c>
      <c r="J382" s="92">
        <v>4.2</v>
      </c>
      <c r="K382" s="92">
        <v>0.05</v>
      </c>
      <c r="L382" s="92">
        <v>0</v>
      </c>
      <c r="M382" s="208">
        <v>3.2035000000000002E-3</v>
      </c>
      <c r="N382" s="208">
        <v>3.2035000000000002E-3</v>
      </c>
      <c r="O382" s="92" t="s">
        <v>639</v>
      </c>
      <c r="P382" s="209">
        <f>(K382*AU)/(C382*pc)/Photometry!$AB$19</f>
        <v>5.5770534629685412E-2</v>
      </c>
      <c r="Q382" s="503" t="s">
        <v>86</v>
      </c>
      <c r="R382" s="92">
        <v>999</v>
      </c>
      <c r="S382" s="95"/>
    </row>
    <row r="383" spans="1:19">
      <c r="A383" s="479">
        <v>381</v>
      </c>
      <c r="B383" s="92">
        <v>4.49</v>
      </c>
      <c r="C383" s="205">
        <v>15.617699999999999</v>
      </c>
      <c r="D383" s="206">
        <v>206.81559999999999</v>
      </c>
      <c r="E383" s="206">
        <v>17.456900000000001</v>
      </c>
      <c r="F383" s="207" t="s">
        <v>640</v>
      </c>
      <c r="G383" s="206">
        <v>5.95</v>
      </c>
      <c r="H383" s="206">
        <v>13.068</v>
      </c>
      <c r="I383" s="92">
        <v>0.4</v>
      </c>
      <c r="J383" s="92">
        <v>3.3</v>
      </c>
      <c r="K383" s="92">
        <v>0.05</v>
      </c>
      <c r="L383" s="92">
        <v>0.02</v>
      </c>
      <c r="M383" s="208">
        <v>3.2014999999999999E-3</v>
      </c>
      <c r="N383" s="208">
        <v>3.2655000000000002E-3</v>
      </c>
      <c r="O383" s="92" t="s">
        <v>641</v>
      </c>
      <c r="P383" s="209">
        <f>(K383*AU)/(C383*pc)/Photometry!$AB$19</f>
        <v>5.5735539000407681E-2</v>
      </c>
      <c r="Q383" s="503" t="s">
        <v>84</v>
      </c>
      <c r="R383" s="92">
        <v>999</v>
      </c>
      <c r="S383" s="95"/>
    </row>
    <row r="384" spans="1:19">
      <c r="A384" s="479">
        <v>382</v>
      </c>
      <c r="B384" s="92">
        <v>8.17</v>
      </c>
      <c r="C384" s="205">
        <v>34.831099999999999</v>
      </c>
      <c r="D384" s="206">
        <v>103.7139</v>
      </c>
      <c r="E384" s="206">
        <v>-55.259300000000003</v>
      </c>
      <c r="F384" s="207" t="s">
        <v>557</v>
      </c>
      <c r="G384" s="206">
        <v>4.1000000000000002E-2</v>
      </c>
      <c r="H384" s="206">
        <v>5.7850000000000001</v>
      </c>
      <c r="I384" s="92">
        <v>0.4</v>
      </c>
      <c r="J384" s="92">
        <v>14.1</v>
      </c>
      <c r="K384" s="92">
        <v>0.11</v>
      </c>
      <c r="L384" s="92">
        <v>0.15</v>
      </c>
      <c r="M384" s="208">
        <v>3.1581000000000001E-3</v>
      </c>
      <c r="N384" s="208">
        <v>3.6318000000000001E-3</v>
      </c>
      <c r="O384" s="92" t="s">
        <v>558</v>
      </c>
      <c r="P384" s="209">
        <f>(K384*AU)/(C384*pc)/Photometry!$AB$19</f>
        <v>5.4980004662002278E-2</v>
      </c>
      <c r="Q384" s="503" t="s">
        <v>87</v>
      </c>
      <c r="R384" s="92">
        <v>999</v>
      </c>
      <c r="S384" s="95"/>
    </row>
    <row r="385" spans="1:19">
      <c r="A385" s="479">
        <v>383</v>
      </c>
      <c r="B385" s="92">
        <v>6.5030000000000001</v>
      </c>
      <c r="C385" s="205">
        <v>25.654199999999999</v>
      </c>
      <c r="D385" s="206">
        <v>166.9768</v>
      </c>
      <c r="E385" s="206">
        <v>-30.174600000000002</v>
      </c>
      <c r="F385" s="207" t="s">
        <v>516</v>
      </c>
      <c r="G385" s="206">
        <v>2.8000000000000001E-2</v>
      </c>
      <c r="H385" s="206">
        <v>1.7629999999999999</v>
      </c>
      <c r="I385" s="92">
        <v>0.4</v>
      </c>
      <c r="J385" s="92">
        <v>8.1</v>
      </c>
      <c r="K385" s="92">
        <v>0.08</v>
      </c>
      <c r="L385" s="92">
        <v>0.1</v>
      </c>
      <c r="M385" s="208">
        <v>3.1183999999999999E-3</v>
      </c>
      <c r="N385" s="208">
        <v>3.4302E-3</v>
      </c>
      <c r="O385" s="92" t="s">
        <v>258</v>
      </c>
      <c r="P385" s="209">
        <f>(K385*AU)/(C385*pc)/Photometry!$AB$19</f>
        <v>5.4288868252164058E-2</v>
      </c>
      <c r="Q385" s="503" t="s">
        <v>85</v>
      </c>
      <c r="R385" s="92">
        <v>999</v>
      </c>
      <c r="S385" s="95"/>
    </row>
    <row r="386" spans="1:19">
      <c r="A386" s="479">
        <v>384</v>
      </c>
      <c r="B386" s="92">
        <v>8.11</v>
      </c>
      <c r="C386" s="205">
        <v>251.25630000000001</v>
      </c>
      <c r="D386" s="206">
        <v>15.138299999999999</v>
      </c>
      <c r="E386" s="206">
        <v>20.2925</v>
      </c>
      <c r="F386" s="207" t="s">
        <v>642</v>
      </c>
      <c r="G386" s="206">
        <v>7.6</v>
      </c>
      <c r="H386" s="206">
        <v>12.962999999999999</v>
      </c>
      <c r="I386" s="92">
        <v>0.4</v>
      </c>
      <c r="J386" s="92">
        <v>177.1</v>
      </c>
      <c r="K386" s="92">
        <v>0.76</v>
      </c>
      <c r="L386" s="92">
        <v>7.0000000000000007E-2</v>
      </c>
      <c r="M386" s="208">
        <v>3.0247999999999998E-3</v>
      </c>
      <c r="N386" s="208">
        <v>3.2364999999999998E-3</v>
      </c>
      <c r="O386" s="92" t="s">
        <v>273</v>
      </c>
      <c r="P386" s="209">
        <f>(K386*AU)/(C386*pc)/Photometry!$AB$19</f>
        <v>5.2659400370017935E-2</v>
      </c>
      <c r="Q386" s="503" t="s">
        <v>86</v>
      </c>
      <c r="R386" s="92">
        <v>999</v>
      </c>
      <c r="S386" s="95"/>
    </row>
    <row r="387" spans="1:19">
      <c r="A387" s="479">
        <v>385</v>
      </c>
      <c r="B387" s="92">
        <v>8.3800000000000008</v>
      </c>
      <c r="C387" s="205">
        <v>26.759399999999999</v>
      </c>
      <c r="D387" s="206">
        <v>291.28989999999999</v>
      </c>
      <c r="E387" s="206">
        <v>-66.468800000000002</v>
      </c>
      <c r="F387" s="207" t="s">
        <v>282</v>
      </c>
      <c r="G387" s="206">
        <v>2.4E-2</v>
      </c>
      <c r="H387" s="206">
        <v>1.6930000000000001</v>
      </c>
      <c r="I387" s="92">
        <v>0.4</v>
      </c>
      <c r="J387" s="92">
        <v>9.4</v>
      </c>
      <c r="K387" s="92">
        <v>0.08</v>
      </c>
      <c r="L387" s="92">
        <v>0.4</v>
      </c>
      <c r="M387" s="208">
        <v>2.9895999999999998E-3</v>
      </c>
      <c r="N387" s="208">
        <v>4.1853999999999997E-3</v>
      </c>
      <c r="O387" s="92" t="s">
        <v>283</v>
      </c>
      <c r="P387" s="209">
        <f>(K387*AU)/(C387*pc)/Photometry!$AB$19</f>
        <v>5.204666337491376E-2</v>
      </c>
      <c r="Q387" s="503" t="s">
        <v>88</v>
      </c>
      <c r="R387" s="92">
        <v>999</v>
      </c>
      <c r="S387" s="95"/>
    </row>
    <row r="388" spans="1:19">
      <c r="A388" s="479">
        <v>386</v>
      </c>
      <c r="B388" s="92">
        <v>8.02</v>
      </c>
      <c r="C388" s="205">
        <v>80.385900000000007</v>
      </c>
      <c r="D388" s="206">
        <v>94.894499999999994</v>
      </c>
      <c r="E388" s="206">
        <v>41.092300000000002</v>
      </c>
      <c r="F388" s="207" t="s">
        <v>643</v>
      </c>
      <c r="G388" s="206">
        <v>2.4900000000000002</v>
      </c>
      <c r="H388" s="206">
        <v>12.984999999999999</v>
      </c>
      <c r="I388" s="92">
        <v>0.4</v>
      </c>
      <c r="J388" s="92">
        <v>37</v>
      </c>
      <c r="K388" s="92">
        <v>0.24</v>
      </c>
      <c r="L388" s="92">
        <v>0.14000000000000001</v>
      </c>
      <c r="M388" s="208">
        <v>2.9856000000000001E-3</v>
      </c>
      <c r="N388" s="208">
        <v>3.4036000000000001E-3</v>
      </c>
      <c r="O388" s="92" t="s">
        <v>279</v>
      </c>
      <c r="P388" s="209">
        <f>(K388*AU)/(C388*pc)/Photometry!$AB$19</f>
        <v>5.1976931921443946E-2</v>
      </c>
      <c r="Q388" s="503" t="s">
        <v>85</v>
      </c>
      <c r="R388" s="92">
        <v>999</v>
      </c>
      <c r="S388" s="95"/>
    </row>
    <row r="389" spans="1:19">
      <c r="A389" s="479">
        <v>387</v>
      </c>
      <c r="B389" s="92">
        <v>7.407</v>
      </c>
      <c r="C389" s="205">
        <v>483.09179999999998</v>
      </c>
      <c r="D389" s="206">
        <v>166.44149999999999</v>
      </c>
      <c r="E389" s="206">
        <v>44.301600000000001</v>
      </c>
      <c r="F389" s="207" t="s">
        <v>644</v>
      </c>
      <c r="G389" s="206">
        <v>4</v>
      </c>
      <c r="H389" s="206">
        <v>13.135</v>
      </c>
      <c r="I389" s="92">
        <v>0.4</v>
      </c>
      <c r="J389" s="92">
        <v>647.29999999999995</v>
      </c>
      <c r="K389" s="92">
        <v>1.4</v>
      </c>
      <c r="L389" s="92">
        <v>0.3</v>
      </c>
      <c r="M389" s="208">
        <v>2.898E-3</v>
      </c>
      <c r="N389" s="208">
        <v>3.7674000000000002E-3</v>
      </c>
      <c r="O389" s="92" t="s">
        <v>606</v>
      </c>
      <c r="P389" s="209">
        <f>(K389*AU)/(C389*pc)/Photometry!$AB$19</f>
        <v>5.045191404305905E-2</v>
      </c>
      <c r="Q389" s="503" t="s">
        <v>87</v>
      </c>
      <c r="R389" s="92">
        <v>999</v>
      </c>
      <c r="S389" s="95"/>
    </row>
    <row r="390" spans="1:19">
      <c r="A390" s="479">
        <v>388</v>
      </c>
      <c r="B390" s="92">
        <v>9.0299999999999994</v>
      </c>
      <c r="C390" s="205">
        <v>27.956399999999999</v>
      </c>
      <c r="D390" s="206">
        <v>215.3466</v>
      </c>
      <c r="E390" s="206">
        <v>-40.393900000000002</v>
      </c>
      <c r="F390" s="207" t="s">
        <v>645</v>
      </c>
      <c r="G390" s="206">
        <v>4.2000000000000003E-2</v>
      </c>
      <c r="H390" s="206">
        <v>5.9470000000000001</v>
      </c>
      <c r="I390" s="92">
        <v>0.4</v>
      </c>
      <c r="J390" s="92">
        <v>9.6999999999999993</v>
      </c>
      <c r="K390" s="92">
        <v>0.08</v>
      </c>
      <c r="L390" s="92">
        <v>0</v>
      </c>
      <c r="M390" s="208">
        <v>2.8616000000000002E-3</v>
      </c>
      <c r="N390" s="208">
        <v>2.8616000000000002E-3</v>
      </c>
      <c r="O390" s="92" t="s">
        <v>423</v>
      </c>
      <c r="P390" s="209">
        <f>(K390*AU)/(C390*pc)/Photometry!$AB$19</f>
        <v>4.9818198477438701E-2</v>
      </c>
      <c r="Q390" s="503" t="s">
        <v>88</v>
      </c>
      <c r="R390" s="92">
        <v>999</v>
      </c>
      <c r="S390" s="95"/>
    </row>
    <row r="391" spans="1:19">
      <c r="A391" s="479">
        <v>389</v>
      </c>
      <c r="B391" s="92">
        <v>8.0399999999999991</v>
      </c>
      <c r="C391" s="205">
        <v>31.7058</v>
      </c>
      <c r="D391" s="206">
        <v>221.88630000000001</v>
      </c>
      <c r="E391" s="206">
        <v>-0.28148000000000001</v>
      </c>
      <c r="F391" s="207" t="s">
        <v>646</v>
      </c>
      <c r="G391" s="206">
        <v>1.02</v>
      </c>
      <c r="H391" s="206">
        <v>12.843999999999999</v>
      </c>
      <c r="I391" s="92">
        <v>0.4</v>
      </c>
      <c r="J391" s="92">
        <v>10.7</v>
      </c>
      <c r="K391" s="92">
        <v>0.09</v>
      </c>
      <c r="L391" s="92">
        <v>0.04</v>
      </c>
      <c r="M391" s="208">
        <v>2.8386000000000002E-3</v>
      </c>
      <c r="N391" s="208">
        <v>2.9521E-3</v>
      </c>
      <c r="O391" s="92" t="s">
        <v>253</v>
      </c>
      <c r="P391" s="209">
        <f>(K391*AU)/(C391*pc)/Photometry!$AB$19</f>
        <v>4.941776171564826E-2</v>
      </c>
      <c r="Q391" s="503" t="s">
        <v>87</v>
      </c>
      <c r="R391" s="92">
        <v>999</v>
      </c>
      <c r="S391" s="95"/>
    </row>
    <row r="392" spans="1:19">
      <c r="A392" s="479">
        <v>390</v>
      </c>
      <c r="B392" s="92">
        <v>6.3739999999999997</v>
      </c>
      <c r="C392" s="205">
        <v>21.881799999999998</v>
      </c>
      <c r="D392" s="206">
        <v>96.1828</v>
      </c>
      <c r="E392" s="206">
        <v>-28.780100000000001</v>
      </c>
      <c r="F392" s="207" t="s">
        <v>647</v>
      </c>
      <c r="G392" s="206">
        <v>0.04</v>
      </c>
      <c r="H392" s="206">
        <v>5.4850000000000003</v>
      </c>
      <c r="I392" s="92">
        <v>0.4</v>
      </c>
      <c r="J392" s="92">
        <v>5.9</v>
      </c>
      <c r="K392" s="92">
        <v>0.06</v>
      </c>
      <c r="L392" s="92">
        <v>0.3</v>
      </c>
      <c r="M392" s="208">
        <v>2.7420000000000001E-3</v>
      </c>
      <c r="N392" s="208">
        <v>3.5645999999999998E-3</v>
      </c>
      <c r="O392" s="92" t="s">
        <v>416</v>
      </c>
      <c r="P392" s="209">
        <f>(K392*AU)/(C392*pc)/Photometry!$AB$19</f>
        <v>4.7736160322094177E-2</v>
      </c>
      <c r="Q392" s="503" t="s">
        <v>85</v>
      </c>
      <c r="R392" s="92">
        <v>999</v>
      </c>
      <c r="S392" s="95"/>
    </row>
    <row r="393" spans="1:19">
      <c r="A393" s="479">
        <v>391</v>
      </c>
      <c r="B393" s="92">
        <v>9.42</v>
      </c>
      <c r="C393" s="205">
        <v>43.878900000000002</v>
      </c>
      <c r="D393" s="206">
        <v>65.195999999999998</v>
      </c>
      <c r="E393" s="206">
        <v>-59.410800000000002</v>
      </c>
      <c r="F393" s="207" t="s">
        <v>648</v>
      </c>
      <c r="G393" s="206">
        <v>0.62</v>
      </c>
      <c r="H393" s="206">
        <v>12.744999999999999</v>
      </c>
      <c r="I393" s="92">
        <v>0.4</v>
      </c>
      <c r="J393" s="92">
        <v>18</v>
      </c>
      <c r="K393" s="92">
        <v>0.12</v>
      </c>
      <c r="L393" s="92">
        <v>0.05</v>
      </c>
      <c r="M393" s="208">
        <v>2.7347999999999999E-3</v>
      </c>
      <c r="N393" s="208">
        <v>2.8714999999999999E-3</v>
      </c>
      <c r="O393" s="92" t="s">
        <v>238</v>
      </c>
      <c r="P393" s="209">
        <f>(K393*AU)/(C393*pc)/Photometry!$AB$19</f>
        <v>4.7610724650617969E-2</v>
      </c>
      <c r="Q393" s="503" t="s">
        <v>87</v>
      </c>
      <c r="R393" s="92">
        <v>999</v>
      </c>
      <c r="S393" s="95"/>
    </row>
    <row r="394" spans="1:19">
      <c r="A394" s="479">
        <v>392</v>
      </c>
      <c r="B394" s="92">
        <v>8.9600000000000009</v>
      </c>
      <c r="C394" s="205">
        <v>25.920200000000001</v>
      </c>
      <c r="D394" s="206">
        <v>176.17070000000001</v>
      </c>
      <c r="E394" s="206">
        <v>30.959299999999999</v>
      </c>
      <c r="F394" s="207" t="s">
        <v>412</v>
      </c>
      <c r="G394" s="206">
        <v>3.5999999999999997E-2</v>
      </c>
      <c r="H394" s="206">
        <v>4.5620000000000003</v>
      </c>
      <c r="I394" s="92">
        <v>0.4</v>
      </c>
      <c r="J394" s="92">
        <v>8.1</v>
      </c>
      <c r="K394" s="92">
        <v>7.0000000000000007E-2</v>
      </c>
      <c r="L394" s="92">
        <v>0.19</v>
      </c>
      <c r="M394" s="208">
        <v>2.7006E-3</v>
      </c>
      <c r="N394" s="208">
        <v>3.2136999999999999E-3</v>
      </c>
      <c r="O394" s="92" t="s">
        <v>413</v>
      </c>
      <c r="P394" s="209">
        <f>(K394*AU)/(C394*pc)/Photometry!$AB$19</f>
        <v>4.7015273741149138E-2</v>
      </c>
      <c r="Q394" s="503" t="s">
        <v>88</v>
      </c>
      <c r="R394" s="92">
        <v>999</v>
      </c>
      <c r="S394" s="95"/>
    </row>
    <row r="395" spans="1:19">
      <c r="A395" s="479">
        <v>393</v>
      </c>
      <c r="B395" s="92">
        <v>7.0030000000000001</v>
      </c>
      <c r="C395" s="205">
        <v>38.0807</v>
      </c>
      <c r="D395" s="206">
        <v>186.44280000000001</v>
      </c>
      <c r="E395" s="206">
        <v>-64.022099999999995</v>
      </c>
      <c r="F395" s="207" t="s">
        <v>649</v>
      </c>
      <c r="G395" s="206">
        <v>0.26100000000000001</v>
      </c>
      <c r="H395" s="206">
        <v>12.01</v>
      </c>
      <c r="I395" s="92">
        <v>0.4</v>
      </c>
      <c r="J395" s="92">
        <v>10.9</v>
      </c>
      <c r="K395" s="92">
        <v>0.1</v>
      </c>
      <c r="L395" s="92">
        <v>0.53</v>
      </c>
      <c r="M395" s="208">
        <v>2.6259999999999999E-3</v>
      </c>
      <c r="N395" s="208">
        <v>4.0178000000000002E-3</v>
      </c>
      <c r="O395" s="92" t="s">
        <v>650</v>
      </c>
      <c r="P395" s="209">
        <f>(K395*AU)/(C395*pc)/Photometry!$AB$19</f>
        <v>4.5716645305714801E-2</v>
      </c>
      <c r="Q395" s="503" t="s">
        <v>85</v>
      </c>
      <c r="R395" s="92">
        <v>999</v>
      </c>
      <c r="S395" s="95"/>
    </row>
    <row r="396" spans="1:19">
      <c r="A396" s="479">
        <v>394</v>
      </c>
      <c r="B396" s="92">
        <v>7.4859999999999998</v>
      </c>
      <c r="C396" s="205">
        <v>42.194099999999999</v>
      </c>
      <c r="D396" s="206">
        <v>161.56299999999999</v>
      </c>
      <c r="E396" s="206">
        <v>-41.464399999999998</v>
      </c>
      <c r="F396" s="207" t="s">
        <v>610</v>
      </c>
      <c r="G396" s="206">
        <v>2.5999999999999999E-2</v>
      </c>
      <c r="H396" s="206">
        <v>1.732</v>
      </c>
      <c r="I396" s="92">
        <v>0.4</v>
      </c>
      <c r="J396" s="92">
        <v>13.2</v>
      </c>
      <c r="K396" s="92">
        <v>0.11</v>
      </c>
      <c r="L396" s="92">
        <v>0.15</v>
      </c>
      <c r="M396" s="208">
        <v>2.6069999999999999E-3</v>
      </c>
      <c r="N396" s="208">
        <v>2.9979999999999998E-3</v>
      </c>
      <c r="O396" s="92" t="s">
        <v>611</v>
      </c>
      <c r="P396" s="209">
        <f>(K396*AU)/(C396*pc)/Photometry!$AB$19</f>
        <v>4.5385825041478957E-2</v>
      </c>
      <c r="Q396" s="503" t="s">
        <v>86</v>
      </c>
      <c r="R396" s="92">
        <v>999</v>
      </c>
      <c r="S396" s="95"/>
    </row>
    <row r="397" spans="1:19">
      <c r="A397" s="479">
        <v>395</v>
      </c>
      <c r="B397" s="92">
        <v>6.46</v>
      </c>
      <c r="C397" s="205">
        <v>23.245000000000001</v>
      </c>
      <c r="D397" s="206">
        <v>4.6744000000000003</v>
      </c>
      <c r="E397" s="206">
        <v>-8.0530000000000008</v>
      </c>
      <c r="F397" s="207" t="s">
        <v>624</v>
      </c>
      <c r="G397" s="206">
        <v>2.4E-2</v>
      </c>
      <c r="H397" s="206">
        <v>1.6950000000000001</v>
      </c>
      <c r="I397" s="92">
        <v>0.4</v>
      </c>
      <c r="J397" s="92">
        <v>5.8</v>
      </c>
      <c r="K397" s="92">
        <v>0.06</v>
      </c>
      <c r="L397" s="92">
        <v>0.14000000000000001</v>
      </c>
      <c r="M397" s="208">
        <v>2.5812000000000001E-3</v>
      </c>
      <c r="N397" s="208">
        <v>2.9426000000000001E-3</v>
      </c>
      <c r="O397" s="92" t="s">
        <v>258</v>
      </c>
      <c r="P397" s="209">
        <f>(K397*AU)/(C397*pc)/Photometry!$AB$19</f>
        <v>4.493667941217467E-2</v>
      </c>
      <c r="Q397" s="503" t="s">
        <v>85</v>
      </c>
      <c r="R397" s="92">
        <v>999</v>
      </c>
      <c r="S397" s="95"/>
    </row>
    <row r="398" spans="1:19">
      <c r="A398" s="479">
        <v>396</v>
      </c>
      <c r="B398" s="92">
        <v>8.7100000000000009</v>
      </c>
      <c r="C398" s="205">
        <v>243.9024</v>
      </c>
      <c r="D398" s="206">
        <v>176.59809999999999</v>
      </c>
      <c r="E398" s="206">
        <v>14.124000000000001</v>
      </c>
      <c r="F398" s="207" t="s">
        <v>605</v>
      </c>
      <c r="G398" s="206">
        <v>5.9</v>
      </c>
      <c r="H398" s="206">
        <v>13.07</v>
      </c>
      <c r="I398" s="92">
        <v>0.4</v>
      </c>
      <c r="J398" s="92">
        <v>127.6</v>
      </c>
      <c r="K398" s="92">
        <v>0.61</v>
      </c>
      <c r="L398" s="92">
        <v>0.05</v>
      </c>
      <c r="M398" s="208">
        <v>2.5010000000000002E-3</v>
      </c>
      <c r="N398" s="208">
        <v>2.6259999999999999E-3</v>
      </c>
      <c r="O398" s="92" t="s">
        <v>606</v>
      </c>
      <c r="P398" s="209">
        <f>(K398*AU)/(C398*pc)/Photometry!$AB$19</f>
        <v>4.3540462557356295E-2</v>
      </c>
      <c r="Q398" s="503" t="s">
        <v>87</v>
      </c>
      <c r="R398" s="92">
        <v>999</v>
      </c>
      <c r="S398" s="95"/>
    </row>
    <row r="399" spans="1:19">
      <c r="A399" s="479">
        <v>397</v>
      </c>
      <c r="B399" s="92">
        <v>9.1199999999999992</v>
      </c>
      <c r="C399" s="205">
        <v>29.429099999999998</v>
      </c>
      <c r="D399" s="206">
        <v>267.65980000000002</v>
      </c>
      <c r="E399" s="206">
        <v>-40.318399999999997</v>
      </c>
      <c r="F399" s="207" t="s">
        <v>651</v>
      </c>
      <c r="G399" s="206">
        <v>14.4</v>
      </c>
      <c r="H399" s="206">
        <v>12.422000000000001</v>
      </c>
      <c r="I399" s="92">
        <v>0.4</v>
      </c>
      <c r="J399" s="92">
        <v>8.4</v>
      </c>
      <c r="K399" s="92">
        <v>7.0000000000000007E-2</v>
      </c>
      <c r="L399" s="92">
        <v>0.28000000000000003</v>
      </c>
      <c r="M399" s="208">
        <v>2.3785999999999998E-3</v>
      </c>
      <c r="N399" s="208">
        <v>3.0446000000000002E-3</v>
      </c>
      <c r="O399" s="92" t="s">
        <v>287</v>
      </c>
      <c r="P399" s="209">
        <f>(K399*AU)/(C399*pc)/Photometry!$AB$19</f>
        <v>4.1409533367494554E-2</v>
      </c>
      <c r="Q399" s="503" t="s">
        <v>88</v>
      </c>
      <c r="R399" s="92">
        <v>999</v>
      </c>
      <c r="S399" s="95"/>
    </row>
    <row r="400" spans="1:19">
      <c r="A400" s="479">
        <v>398</v>
      </c>
      <c r="B400" s="92">
        <v>8.2200000000000006</v>
      </c>
      <c r="C400" s="205">
        <v>98.425200000000004</v>
      </c>
      <c r="D400" s="206">
        <v>359.97430000000003</v>
      </c>
      <c r="E400" s="206">
        <v>-22.428100000000001</v>
      </c>
      <c r="F400" s="207" t="s">
        <v>652</v>
      </c>
      <c r="G400" s="206">
        <v>0.71</v>
      </c>
      <c r="H400" s="206">
        <v>12.79</v>
      </c>
      <c r="I400" s="92">
        <v>0.4</v>
      </c>
      <c r="J400" s="92">
        <v>26.7</v>
      </c>
      <c r="K400" s="92">
        <v>0.23</v>
      </c>
      <c r="L400" s="92">
        <v>0.05</v>
      </c>
      <c r="M400" s="208">
        <v>2.3368E-3</v>
      </c>
      <c r="N400" s="208">
        <v>2.4535999999999998E-3</v>
      </c>
      <c r="O400" s="92" t="s">
        <v>359</v>
      </c>
      <c r="P400" s="209">
        <f>(K400*AU)/(C400*pc)/Photometry!$AB$19</f>
        <v>4.0681860603327888E-2</v>
      </c>
      <c r="Q400" s="503" t="s">
        <v>85</v>
      </c>
      <c r="R400" s="92">
        <v>999</v>
      </c>
      <c r="S400" s="95"/>
    </row>
    <row r="401" spans="1:19">
      <c r="A401" s="479">
        <v>399</v>
      </c>
      <c r="B401" s="92">
        <v>8.3699999999999992</v>
      </c>
      <c r="C401" s="205">
        <v>43.802</v>
      </c>
      <c r="D401" s="206">
        <v>46.908000000000001</v>
      </c>
      <c r="E401" s="206">
        <v>-72.321899999999999</v>
      </c>
      <c r="F401" s="207" t="s">
        <v>627</v>
      </c>
      <c r="G401" s="206">
        <v>3.7999999999999999E-2</v>
      </c>
      <c r="H401" s="206">
        <v>4.9779999999999998</v>
      </c>
      <c r="I401" s="92">
        <v>0.4</v>
      </c>
      <c r="J401" s="92">
        <v>11.8</v>
      </c>
      <c r="K401" s="92">
        <v>0.1</v>
      </c>
      <c r="L401" s="92">
        <v>0.4</v>
      </c>
      <c r="M401" s="208">
        <v>2.2829999999999999E-3</v>
      </c>
      <c r="N401" s="208">
        <v>3.1962000000000002E-3</v>
      </c>
      <c r="O401" s="92" t="s">
        <v>229</v>
      </c>
      <c r="P401" s="209">
        <f>(K401*AU)/(C401*pc)/Photometry!$AB$19</f>
        <v>3.9745259460603026E-2</v>
      </c>
      <c r="Q401" s="503" t="s">
        <v>86</v>
      </c>
      <c r="R401" s="92">
        <v>999</v>
      </c>
      <c r="S401" s="95"/>
    </row>
    <row r="402" spans="1:19">
      <c r="A402" s="479">
        <v>400</v>
      </c>
      <c r="B402" s="92">
        <v>8.42</v>
      </c>
      <c r="C402" s="205">
        <v>24.473800000000001</v>
      </c>
      <c r="D402" s="206">
        <v>259.4187</v>
      </c>
      <c r="E402" s="206">
        <v>29.2272</v>
      </c>
      <c r="F402" s="207" t="s">
        <v>653</v>
      </c>
      <c r="G402" s="206">
        <v>1.2999999999999999E-2</v>
      </c>
      <c r="H402" s="206">
        <v>1.47</v>
      </c>
      <c r="I402" s="92">
        <v>0.4</v>
      </c>
      <c r="J402" s="92">
        <v>4.5999999999999996</v>
      </c>
      <c r="K402" s="92">
        <v>0.05</v>
      </c>
      <c r="L402" s="92">
        <v>0</v>
      </c>
      <c r="M402" s="208">
        <v>2.0430000000000001E-3</v>
      </c>
      <c r="N402" s="208">
        <v>2.0430000000000001E-3</v>
      </c>
      <c r="O402" s="92" t="s">
        <v>606</v>
      </c>
      <c r="P402" s="209">
        <f>(K402*AU)/(C402*pc)/Photometry!$AB$19</f>
        <v>3.5567052417142697E-2</v>
      </c>
      <c r="Q402" s="503" t="s">
        <v>87</v>
      </c>
      <c r="R402" s="92">
        <v>999</v>
      </c>
      <c r="S402" s="95"/>
    </row>
    <row r="403" spans="1:19">
      <c r="A403" s="479">
        <v>401</v>
      </c>
      <c r="B403" s="92">
        <v>8.0749999999999993</v>
      </c>
      <c r="C403" s="205">
        <v>25.9</v>
      </c>
      <c r="D403" s="206">
        <v>86.132999999999996</v>
      </c>
      <c r="E403" s="206">
        <v>-70.143600000000006</v>
      </c>
      <c r="F403" s="207" t="s">
        <v>604</v>
      </c>
      <c r="G403" s="206">
        <v>1.2E-2</v>
      </c>
      <c r="H403" s="206">
        <v>1.43</v>
      </c>
      <c r="I403" s="92">
        <v>0.4</v>
      </c>
      <c r="J403" s="92">
        <v>5.6</v>
      </c>
      <c r="K403" s="92">
        <v>0.05</v>
      </c>
      <c r="L403" s="92">
        <v>0.2</v>
      </c>
      <c r="M403" s="208">
        <v>1.9304999999999999E-3</v>
      </c>
      <c r="N403" s="208">
        <v>2.3165999999999998E-3</v>
      </c>
      <c r="O403" s="92" t="s">
        <v>253</v>
      </c>
      <c r="P403" s="209">
        <f>(K403*AU)/(C403*pc)/Photometry!$AB$19</f>
        <v>3.3608530017245827E-2</v>
      </c>
      <c r="Q403" s="503" t="s">
        <v>87</v>
      </c>
      <c r="R403" s="92">
        <v>999</v>
      </c>
      <c r="S403" s="95"/>
    </row>
    <row r="404" spans="1:19">
      <c r="A404" s="479">
        <v>402</v>
      </c>
      <c r="B404" s="92">
        <v>10.042</v>
      </c>
      <c r="C404" s="205">
        <v>10.4145</v>
      </c>
      <c r="D404" s="206">
        <v>33.087499999999999</v>
      </c>
      <c r="E404" s="206">
        <v>3.5756000000000001</v>
      </c>
      <c r="F404" s="207" t="s">
        <v>441</v>
      </c>
      <c r="G404" s="206">
        <v>2.1000000000000001E-2</v>
      </c>
      <c r="H404" s="206">
        <v>1.645</v>
      </c>
      <c r="I404" s="92">
        <v>0.4</v>
      </c>
      <c r="J404" s="92">
        <v>1.9</v>
      </c>
      <c r="K404" s="92">
        <v>0.02</v>
      </c>
      <c r="L404" s="92">
        <v>0.21</v>
      </c>
      <c r="M404" s="208">
        <v>1.9204000000000001E-3</v>
      </c>
      <c r="N404" s="208">
        <v>2.3237000000000002E-3</v>
      </c>
      <c r="O404" s="92" t="s">
        <v>442</v>
      </c>
      <c r="P404" s="209">
        <f>(K404*AU)/(C404*pc)/Photometry!$AB$19</f>
        <v>3.3432653605902037E-2</v>
      </c>
      <c r="Q404" s="503" t="s">
        <v>90</v>
      </c>
      <c r="R404" s="92">
        <v>999</v>
      </c>
      <c r="S404" s="95"/>
    </row>
    <row r="405" spans="1:19">
      <c r="A405" s="479">
        <v>403</v>
      </c>
      <c r="B405" s="92">
        <v>6.2539999999999996</v>
      </c>
      <c r="C405" s="205">
        <v>27.548200000000001</v>
      </c>
      <c r="D405" s="206">
        <v>288.88850000000002</v>
      </c>
      <c r="E405" s="206">
        <v>-24.179400000000001</v>
      </c>
      <c r="F405" s="207" t="s">
        <v>654</v>
      </c>
      <c r="G405" s="206">
        <v>0.95</v>
      </c>
      <c r="H405" s="206">
        <v>12.833</v>
      </c>
      <c r="I405" s="92">
        <v>0.4</v>
      </c>
      <c r="J405" s="92">
        <v>3.1</v>
      </c>
      <c r="K405" s="92">
        <v>0.05</v>
      </c>
      <c r="L405" s="92">
        <v>0.02</v>
      </c>
      <c r="M405" s="208">
        <v>1.815E-3</v>
      </c>
      <c r="N405" s="208">
        <v>1.8513E-3</v>
      </c>
      <c r="O405" s="92" t="s">
        <v>313</v>
      </c>
      <c r="P405" s="209">
        <f>(K405*AU)/(C405*pc)/Photometry!$AB$19</f>
        <v>3.159774240954643E-2</v>
      </c>
      <c r="Q405" s="503" t="s">
        <v>84</v>
      </c>
      <c r="R405" s="92">
        <v>999</v>
      </c>
      <c r="S405" s="95"/>
    </row>
    <row r="406" spans="1:19">
      <c r="A406" s="479">
        <v>404</v>
      </c>
      <c r="B406" s="92">
        <v>8.0399999999999991</v>
      </c>
      <c r="C406" s="205">
        <v>94.162000000000006</v>
      </c>
      <c r="D406" s="206">
        <v>77.004199999999997</v>
      </c>
      <c r="E406" s="206">
        <v>-26.797499999999999</v>
      </c>
      <c r="F406" s="207" t="s">
        <v>655</v>
      </c>
      <c r="G406" s="206">
        <v>0.33</v>
      </c>
      <c r="H406" s="206">
        <v>12.27</v>
      </c>
      <c r="I406" s="92">
        <v>0.4</v>
      </c>
      <c r="J406" s="92">
        <v>18.2</v>
      </c>
      <c r="K406" s="92">
        <v>0.17</v>
      </c>
      <c r="L406" s="92">
        <v>0.48</v>
      </c>
      <c r="M406" s="208">
        <v>1.8054E-3</v>
      </c>
      <c r="N406" s="208">
        <v>2.6719999999999999E-3</v>
      </c>
      <c r="O406" s="92" t="s">
        <v>304</v>
      </c>
      <c r="P406" s="209">
        <f>(K406*AU)/(C406*pc)/Photometry!$AB$19</f>
        <v>3.1430589338784939E-2</v>
      </c>
      <c r="Q406" s="503" t="s">
        <v>86</v>
      </c>
      <c r="R406" s="92">
        <v>999</v>
      </c>
      <c r="S406" s="95"/>
    </row>
    <row r="407" spans="1:19">
      <c r="A407" s="479">
        <v>405</v>
      </c>
      <c r="B407" s="92">
        <v>6.36</v>
      </c>
      <c r="C407" s="205">
        <v>29.146000000000001</v>
      </c>
      <c r="D407" s="206">
        <v>131.91829999999999</v>
      </c>
      <c r="E407" s="206">
        <v>-41.736800000000002</v>
      </c>
      <c r="F407" s="207" t="s">
        <v>656</v>
      </c>
      <c r="G407" s="206">
        <v>0.42</v>
      </c>
      <c r="H407" s="206">
        <v>12.53</v>
      </c>
      <c r="I407" s="92">
        <v>0.4</v>
      </c>
      <c r="J407" s="92">
        <v>3.5</v>
      </c>
      <c r="K407" s="92">
        <v>0.05</v>
      </c>
      <c r="L407" s="92">
        <v>0.02</v>
      </c>
      <c r="M407" s="208">
        <v>1.7155E-3</v>
      </c>
      <c r="N407" s="208">
        <v>1.7497999999999999E-3</v>
      </c>
      <c r="O407" s="92" t="s">
        <v>657</v>
      </c>
      <c r="P407" s="209">
        <f>(K407*AU)/(C407*pc)/Photometry!$AB$19</f>
        <v>2.9865536521192171E-2</v>
      </c>
      <c r="Q407" s="503" t="s">
        <v>85</v>
      </c>
      <c r="R407" s="92">
        <v>999</v>
      </c>
      <c r="S407" s="95"/>
    </row>
    <row r="408" spans="1:19">
      <c r="A408" s="479">
        <v>406</v>
      </c>
      <c r="B408" s="92">
        <v>8.06</v>
      </c>
      <c r="C408" s="205">
        <v>29.638400000000001</v>
      </c>
      <c r="D408" s="206">
        <v>176.42619999999999</v>
      </c>
      <c r="E408" s="206">
        <v>2.8214999999999999</v>
      </c>
      <c r="F408" s="207" t="s">
        <v>658</v>
      </c>
      <c r="G408" s="206">
        <v>0.45</v>
      </c>
      <c r="H408" s="206">
        <v>12.563000000000001</v>
      </c>
      <c r="I408" s="92">
        <v>0.4</v>
      </c>
      <c r="J408" s="92">
        <v>4.0999999999999996</v>
      </c>
      <c r="K408" s="92">
        <v>0.05</v>
      </c>
      <c r="L408" s="92">
        <v>0</v>
      </c>
      <c r="M408" s="208">
        <v>1.6869999999999999E-3</v>
      </c>
      <c r="N408" s="208">
        <v>1.6869999999999999E-3</v>
      </c>
      <c r="O408" s="92" t="s">
        <v>253</v>
      </c>
      <c r="P408" s="209">
        <f>(K408*AU)/(C408*pc)/Photometry!$AB$19</f>
        <v>2.9369362969885921E-2</v>
      </c>
      <c r="Q408" s="503" t="s">
        <v>87</v>
      </c>
      <c r="R408" s="92">
        <v>999</v>
      </c>
      <c r="S408" s="95"/>
    </row>
    <row r="409" spans="1:19">
      <c r="A409" s="479">
        <v>407</v>
      </c>
      <c r="B409" s="92">
        <v>7.96</v>
      </c>
      <c r="C409" s="205">
        <v>65.530799999999999</v>
      </c>
      <c r="D409" s="206">
        <v>287.791</v>
      </c>
      <c r="E409" s="206">
        <v>-2.6383999999999999</v>
      </c>
      <c r="F409" s="207" t="s">
        <v>659</v>
      </c>
      <c r="G409" s="206">
        <v>0.08</v>
      </c>
      <c r="H409" s="206">
        <v>9.9990000000000006</v>
      </c>
      <c r="I409" s="92">
        <v>0.4</v>
      </c>
      <c r="J409" s="92">
        <v>14.5</v>
      </c>
      <c r="K409" s="92">
        <v>0.11</v>
      </c>
      <c r="L409" s="92">
        <v>0.12</v>
      </c>
      <c r="M409" s="208">
        <v>1.6785999999999999E-3</v>
      </c>
      <c r="N409" s="208">
        <v>1.8799999999999999E-3</v>
      </c>
      <c r="O409" s="92" t="s">
        <v>273</v>
      </c>
      <c r="P409" s="209">
        <f>(K409*AU)/(C409*pc)/Photometry!$AB$19</f>
        <v>2.9223114022454592E-2</v>
      </c>
      <c r="Q409" s="503" t="s">
        <v>86</v>
      </c>
      <c r="R409" s="92">
        <v>999</v>
      </c>
      <c r="S409" s="95"/>
    </row>
    <row r="410" spans="1:19">
      <c r="A410" s="479">
        <v>408</v>
      </c>
      <c r="B410" s="92">
        <v>6.2850000000000001</v>
      </c>
      <c r="C410" s="205">
        <v>24.2014</v>
      </c>
      <c r="D410" s="206">
        <v>227.68639999999999</v>
      </c>
      <c r="E410" s="206">
        <v>-61.4223</v>
      </c>
      <c r="F410" s="207" t="s">
        <v>305</v>
      </c>
      <c r="G410" s="206">
        <v>3.5000000000000003E-2</v>
      </c>
      <c r="H410" s="206">
        <v>4.3550000000000004</v>
      </c>
      <c r="I410" s="92">
        <v>0.4</v>
      </c>
      <c r="J410" s="92">
        <v>3.3</v>
      </c>
      <c r="K410" s="92">
        <v>0.04</v>
      </c>
      <c r="L410" s="92">
        <v>0.4</v>
      </c>
      <c r="M410" s="208">
        <v>1.6528000000000001E-3</v>
      </c>
      <c r="N410" s="208">
        <v>2.3138999999999998E-3</v>
      </c>
      <c r="O410" s="92" t="s">
        <v>306</v>
      </c>
      <c r="P410" s="209">
        <f>(K410*AU)/(C410*pc)/Photometry!$AB$19</f>
        <v>2.8773903243503832E-2</v>
      </c>
      <c r="Q410" s="503" t="s">
        <v>85</v>
      </c>
      <c r="R410" s="92">
        <v>999</v>
      </c>
      <c r="S410" s="95"/>
    </row>
    <row r="411" spans="1:19">
      <c r="A411" s="479">
        <v>409</v>
      </c>
      <c r="B411" s="92">
        <v>7.95</v>
      </c>
      <c r="C411" s="205">
        <v>42.734999999999999</v>
      </c>
      <c r="D411" s="206">
        <v>275.45740000000001</v>
      </c>
      <c r="E411" s="206">
        <v>-11.922700000000001</v>
      </c>
      <c r="F411" s="207" t="s">
        <v>660</v>
      </c>
      <c r="G411" s="206">
        <v>0.23</v>
      </c>
      <c r="H411" s="206">
        <v>11.882</v>
      </c>
      <c r="I411" s="92">
        <v>0.4</v>
      </c>
      <c r="J411" s="92">
        <v>6.4</v>
      </c>
      <c r="K411" s="92">
        <v>7.0000000000000007E-2</v>
      </c>
      <c r="L411" s="92">
        <v>0.08</v>
      </c>
      <c r="M411" s="208">
        <v>1.6379999999999999E-3</v>
      </c>
      <c r="N411" s="208">
        <v>1.769E-3</v>
      </c>
      <c r="O411" s="92" t="s">
        <v>273</v>
      </c>
      <c r="P411" s="209">
        <f>(K411*AU)/(C411*pc)/Photometry!$AB$19</f>
        <v>2.8516328499481314E-2</v>
      </c>
      <c r="Q411" s="503" t="s">
        <v>86</v>
      </c>
      <c r="R411" s="92">
        <v>999</v>
      </c>
      <c r="S411" s="95"/>
    </row>
    <row r="412" spans="1:19">
      <c r="A412" s="479">
        <v>410</v>
      </c>
      <c r="B412" s="92">
        <v>6.6829999999999998</v>
      </c>
      <c r="C412" s="205">
        <v>50.276499999999999</v>
      </c>
      <c r="D412" s="206">
        <v>294.2989</v>
      </c>
      <c r="E412" s="206">
        <v>28.4999</v>
      </c>
      <c r="F412" s="207" t="s">
        <v>661</v>
      </c>
      <c r="G412" s="206">
        <v>0.94</v>
      </c>
      <c r="H412" s="206">
        <v>12.831</v>
      </c>
      <c r="I412" s="92">
        <v>0.4</v>
      </c>
      <c r="J412" s="92">
        <v>6.8</v>
      </c>
      <c r="K412" s="92">
        <v>0.08</v>
      </c>
      <c r="L412" s="92">
        <v>0.3</v>
      </c>
      <c r="M412" s="208">
        <v>1.5912000000000001E-3</v>
      </c>
      <c r="N412" s="208">
        <v>2.0685999999999999E-3</v>
      </c>
      <c r="O412" s="92" t="s">
        <v>662</v>
      </c>
      <c r="P412" s="209">
        <f>(K412*AU)/(C412*pc)/Photometry!$AB$19</f>
        <v>2.7701560051210151E-2</v>
      </c>
      <c r="Q412" s="503" t="s">
        <v>85</v>
      </c>
      <c r="R412" s="92">
        <v>999</v>
      </c>
      <c r="S412" s="95"/>
    </row>
    <row r="413" spans="1:19">
      <c r="A413" s="479">
        <v>411</v>
      </c>
      <c r="B413" s="92">
        <v>7.32</v>
      </c>
      <c r="C413" s="205">
        <v>39.016800000000003</v>
      </c>
      <c r="D413" s="206">
        <v>24.473199999999999</v>
      </c>
      <c r="E413" s="206">
        <v>-60.511499999999998</v>
      </c>
      <c r="F413" s="207" t="s">
        <v>311</v>
      </c>
      <c r="G413" s="206">
        <v>4.1000000000000002E-2</v>
      </c>
      <c r="H413" s="206">
        <v>5.766</v>
      </c>
      <c r="I413" s="92">
        <v>0.4</v>
      </c>
      <c r="J413" s="92">
        <v>5.8</v>
      </c>
      <c r="K413" s="92">
        <v>0.06</v>
      </c>
      <c r="L413" s="92">
        <v>0.05</v>
      </c>
      <c r="M413" s="208">
        <v>1.5378E-3</v>
      </c>
      <c r="N413" s="208">
        <v>1.6146999999999999E-3</v>
      </c>
      <c r="O413" s="92" t="s">
        <v>225</v>
      </c>
      <c r="P413" s="209">
        <f>(K413*AU)/(C413*pc)/Photometry!$AB$19</f>
        <v>2.6771880649771384E-2</v>
      </c>
      <c r="Q413" s="503" t="s">
        <v>85</v>
      </c>
      <c r="R413" s="92">
        <v>999</v>
      </c>
      <c r="S413" s="95"/>
    </row>
    <row r="414" spans="1:19">
      <c r="A414" s="479">
        <v>412</v>
      </c>
      <c r="B414" s="92">
        <v>8.1</v>
      </c>
      <c r="C414" s="205">
        <v>44.228200000000001</v>
      </c>
      <c r="D414" s="206">
        <v>102.8771</v>
      </c>
      <c r="E414" s="206">
        <v>40.867800000000003</v>
      </c>
      <c r="F414" s="207" t="s">
        <v>663</v>
      </c>
      <c r="G414" s="206">
        <v>0.115</v>
      </c>
      <c r="H414" s="206">
        <v>10.829000000000001</v>
      </c>
      <c r="I414" s="92">
        <v>0.4</v>
      </c>
      <c r="J414" s="92">
        <v>4.9000000000000004</v>
      </c>
      <c r="K414" s="92">
        <v>0.06</v>
      </c>
      <c r="L414" s="92">
        <v>0.23</v>
      </c>
      <c r="M414" s="208">
        <v>1.3565999999999999E-3</v>
      </c>
      <c r="N414" s="208">
        <v>1.6685999999999999E-3</v>
      </c>
      <c r="O414" s="92" t="s">
        <v>279</v>
      </c>
      <c r="P414" s="209">
        <f>(K414*AU)/(C414*pc)/Photometry!$AB$19</f>
        <v>2.3617355283190374E-2</v>
      </c>
      <c r="Q414" s="503" t="s">
        <v>85</v>
      </c>
      <c r="R414" s="92">
        <v>999</v>
      </c>
      <c r="S414" s="95"/>
    </row>
    <row r="415" spans="1:19">
      <c r="A415" s="479">
        <v>413</v>
      </c>
      <c r="B415" s="92">
        <v>8.5</v>
      </c>
      <c r="C415" s="205">
        <v>53.447400000000002</v>
      </c>
      <c r="D415" s="206">
        <v>47.8093</v>
      </c>
      <c r="E415" s="206">
        <v>21.0974</v>
      </c>
      <c r="F415" s="207" t="s">
        <v>431</v>
      </c>
      <c r="G415" s="206">
        <v>3.88</v>
      </c>
      <c r="H415" s="206">
        <v>13.134</v>
      </c>
      <c r="I415" s="92">
        <v>0.4</v>
      </c>
      <c r="J415" s="92">
        <v>6.7</v>
      </c>
      <c r="K415" s="92">
        <v>7.0000000000000007E-2</v>
      </c>
      <c r="L415" s="92">
        <v>0.14000000000000001</v>
      </c>
      <c r="M415" s="208">
        <v>1.3097E-3</v>
      </c>
      <c r="N415" s="208">
        <v>1.4931E-3</v>
      </c>
      <c r="O415" s="92" t="s">
        <v>273</v>
      </c>
      <c r="P415" s="209">
        <f>(K415*AU)/(C415*pc)/Photometry!$AB$19</f>
        <v>2.2800834061625707E-2</v>
      </c>
      <c r="Q415" s="503" t="s">
        <v>86</v>
      </c>
      <c r="R415" s="92">
        <v>999</v>
      </c>
      <c r="S415" s="95"/>
    </row>
    <row r="416" spans="1:19">
      <c r="A416" s="479">
        <v>414</v>
      </c>
      <c r="B416" s="92">
        <v>8.19</v>
      </c>
      <c r="C416" s="205">
        <v>54.525599999999997</v>
      </c>
      <c r="D416" s="206">
        <v>124.5924</v>
      </c>
      <c r="E416" s="206">
        <v>61.460700000000003</v>
      </c>
      <c r="F416" s="207" t="s">
        <v>664</v>
      </c>
      <c r="G416" s="206">
        <v>1.9</v>
      </c>
      <c r="H416" s="206">
        <v>12.938000000000001</v>
      </c>
      <c r="I416" s="92">
        <v>0.4</v>
      </c>
      <c r="J416" s="92">
        <v>6.3</v>
      </c>
      <c r="K416" s="92">
        <v>7.0000000000000007E-2</v>
      </c>
      <c r="L416" s="92">
        <v>0.14000000000000001</v>
      </c>
      <c r="M416" s="208">
        <v>1.2838000000000001E-3</v>
      </c>
      <c r="N416" s="208">
        <v>1.4635E-3</v>
      </c>
      <c r="O416" s="92" t="s">
        <v>279</v>
      </c>
      <c r="P416" s="209">
        <f>(K416*AU)/(C416*pc)/Photometry!$AB$19</f>
        <v>2.2349965858703691E-2</v>
      </c>
      <c r="Q416" s="503" t="s">
        <v>85</v>
      </c>
      <c r="R416" s="92">
        <v>999</v>
      </c>
      <c r="S416" s="95"/>
    </row>
    <row r="417" spans="1:19">
      <c r="A417" s="479">
        <v>415</v>
      </c>
      <c r="B417" s="92">
        <v>7.63</v>
      </c>
      <c r="C417" s="205">
        <v>39.588299999999997</v>
      </c>
      <c r="D417" s="206">
        <v>99.036600000000007</v>
      </c>
      <c r="E417" s="206">
        <v>-27.622299999999999</v>
      </c>
      <c r="F417" s="207" t="s">
        <v>350</v>
      </c>
      <c r="G417" s="206">
        <v>7.1999999999999995E-2</v>
      </c>
      <c r="H417" s="206">
        <v>9.4559999999999995</v>
      </c>
      <c r="I417" s="92">
        <v>0.4</v>
      </c>
      <c r="J417" s="92">
        <v>4.0999999999999996</v>
      </c>
      <c r="K417" s="92">
        <v>0.05</v>
      </c>
      <c r="L417" s="92">
        <v>0.04</v>
      </c>
      <c r="M417" s="208">
        <v>1.263E-3</v>
      </c>
      <c r="N417" s="208">
        <v>1.3135E-3</v>
      </c>
      <c r="O417" s="92" t="s">
        <v>333</v>
      </c>
      <c r="P417" s="209">
        <f>(K417*AU)/(C417*pc)/Photometry!$AB$19</f>
        <v>2.1987832956875317E-2</v>
      </c>
      <c r="Q417" s="503" t="s">
        <v>86</v>
      </c>
      <c r="R417" s="92">
        <v>999</v>
      </c>
      <c r="S417" s="95"/>
    </row>
    <row r="418" spans="1:19">
      <c r="A418" s="479">
        <v>416</v>
      </c>
      <c r="B418" s="92">
        <v>9.36</v>
      </c>
      <c r="C418" s="205">
        <v>34.542299999999997</v>
      </c>
      <c r="D418" s="206">
        <v>114.84099999999999</v>
      </c>
      <c r="E418" s="206">
        <v>-78.278999999999996</v>
      </c>
      <c r="F418" s="207" t="s">
        <v>665</v>
      </c>
      <c r="G418" s="206">
        <v>0.38</v>
      </c>
      <c r="H418" s="206">
        <v>12.458</v>
      </c>
      <c r="I418" s="92">
        <v>0.4</v>
      </c>
      <c r="J418" s="92">
        <v>2.8</v>
      </c>
      <c r="K418" s="92">
        <v>0.04</v>
      </c>
      <c r="L418" s="92">
        <v>0</v>
      </c>
      <c r="M418" s="208">
        <v>1.158E-3</v>
      </c>
      <c r="N418" s="208">
        <v>1.158E-3</v>
      </c>
      <c r="O418" s="92" t="s">
        <v>548</v>
      </c>
      <c r="P418" s="209">
        <f>(K418*AU)/(C418*pc)/Photometry!$AB$19</f>
        <v>2.0159883446016436E-2</v>
      </c>
      <c r="Q418" s="503" t="s">
        <v>88</v>
      </c>
      <c r="R418" s="92">
        <v>999</v>
      </c>
      <c r="S418" s="95"/>
    </row>
    <row r="419" spans="1:19">
      <c r="A419" s="479">
        <v>417</v>
      </c>
      <c r="B419" s="92">
        <v>7.84</v>
      </c>
      <c r="C419" s="205">
        <v>34.818899999999999</v>
      </c>
      <c r="D419" s="206">
        <v>98.302599999999998</v>
      </c>
      <c r="E419" s="206">
        <v>5.4629000000000003</v>
      </c>
      <c r="F419" s="207" t="s">
        <v>666</v>
      </c>
      <c r="G419" s="206">
        <v>0.249</v>
      </c>
      <c r="H419" s="206">
        <v>11.965</v>
      </c>
      <c r="I419" s="92">
        <v>0.4</v>
      </c>
      <c r="J419" s="92">
        <v>3</v>
      </c>
      <c r="K419" s="92">
        <v>0.04</v>
      </c>
      <c r="L419" s="92">
        <v>0.04</v>
      </c>
      <c r="M419" s="208">
        <v>1.1488E-3</v>
      </c>
      <c r="N419" s="208">
        <v>1.1948E-3</v>
      </c>
      <c r="O419" s="92" t="s">
        <v>265</v>
      </c>
      <c r="P419" s="209">
        <f>(K419*AU)/(C419*pc)/Photometry!$AB$19</f>
        <v>1.9999734108697678E-2</v>
      </c>
      <c r="Q419" s="503" t="s">
        <v>87</v>
      </c>
      <c r="R419" s="92">
        <v>999</v>
      </c>
      <c r="S419" s="95"/>
    </row>
    <row r="420" spans="1:19">
      <c r="A420" s="479">
        <v>418</v>
      </c>
      <c r="B420" s="92">
        <v>8.9499999999999993</v>
      </c>
      <c r="C420" s="205">
        <v>43.591999999999999</v>
      </c>
      <c r="D420" s="206">
        <v>341.65309999999999</v>
      </c>
      <c r="E420" s="206">
        <v>-56.599499999999999</v>
      </c>
      <c r="F420" s="207" t="s">
        <v>449</v>
      </c>
      <c r="G420" s="206">
        <v>0.02</v>
      </c>
      <c r="H420" s="206">
        <v>1.6259999999999999</v>
      </c>
      <c r="I420" s="92">
        <v>0.4</v>
      </c>
      <c r="J420" s="92">
        <v>3.9</v>
      </c>
      <c r="K420" s="92">
        <v>0.05</v>
      </c>
      <c r="L420" s="92">
        <v>0.16</v>
      </c>
      <c r="M420" s="208">
        <v>1.147E-3</v>
      </c>
      <c r="N420" s="208">
        <v>1.3305000000000001E-3</v>
      </c>
      <c r="O420" s="92" t="s">
        <v>287</v>
      </c>
      <c r="P420" s="209">
        <f>(K420*AU)/(C420*pc)/Photometry!$AB$19</f>
        <v>1.9968364090811781E-2</v>
      </c>
      <c r="Q420" s="503" t="s">
        <v>88</v>
      </c>
      <c r="R420" s="92">
        <v>999</v>
      </c>
      <c r="S420" s="95"/>
    </row>
    <row r="421" spans="1:19">
      <c r="A421" s="479">
        <v>419</v>
      </c>
      <c r="B421" s="92">
        <v>8.08</v>
      </c>
      <c r="C421" s="205">
        <v>56.2746</v>
      </c>
      <c r="D421" s="206">
        <v>189.31819999999999</v>
      </c>
      <c r="E421" s="206">
        <v>-40.812100000000001</v>
      </c>
      <c r="F421" s="207" t="s">
        <v>667</v>
      </c>
      <c r="G421" s="206">
        <v>0.28000000000000003</v>
      </c>
      <c r="H421" s="206">
        <v>12.081</v>
      </c>
      <c r="I421" s="92">
        <v>0.4</v>
      </c>
      <c r="J421" s="92">
        <v>5.2</v>
      </c>
      <c r="K421" s="92">
        <v>0.06</v>
      </c>
      <c r="L421" s="92">
        <v>0.01</v>
      </c>
      <c r="M421" s="208">
        <v>1.0662E-3</v>
      </c>
      <c r="N421" s="208">
        <v>1.0769E-3</v>
      </c>
      <c r="O421" s="92" t="s">
        <v>248</v>
      </c>
      <c r="P421" s="209">
        <f>(K421*AU)/(C421*pc)/Photometry!$AB$19</f>
        <v>1.856171546196686E-2</v>
      </c>
      <c r="Q421" s="503" t="s">
        <v>86</v>
      </c>
      <c r="R421" s="92">
        <v>999</v>
      </c>
      <c r="S421" s="95"/>
    </row>
    <row r="422" spans="1:19">
      <c r="A422" s="479">
        <v>420</v>
      </c>
      <c r="B422" s="92">
        <v>8.06</v>
      </c>
      <c r="C422" s="205">
        <v>37.764400000000002</v>
      </c>
      <c r="D422" s="206">
        <v>129.0959</v>
      </c>
      <c r="E422" s="206">
        <v>-30.037600000000001</v>
      </c>
      <c r="F422" s="207" t="s">
        <v>668</v>
      </c>
      <c r="G422" s="206">
        <v>1.87</v>
      </c>
      <c r="H422" s="206">
        <v>12.936</v>
      </c>
      <c r="I422" s="92">
        <v>0.4</v>
      </c>
      <c r="J422" s="92">
        <v>2.5</v>
      </c>
      <c r="K422" s="92">
        <v>0.04</v>
      </c>
      <c r="L422" s="92">
        <v>0.03</v>
      </c>
      <c r="M422" s="208">
        <v>1.0591999999999999E-3</v>
      </c>
      <c r="N422" s="208">
        <v>1.091E-3</v>
      </c>
      <c r="O422" s="92" t="s">
        <v>669</v>
      </c>
      <c r="P422" s="209">
        <f>(K422*AU)/(C422*pc)/Photometry!$AB$19</f>
        <v>1.8439820093986228E-2</v>
      </c>
      <c r="Q422" s="503" t="s">
        <v>86</v>
      </c>
      <c r="R422" s="92">
        <v>999</v>
      </c>
      <c r="S422" s="95"/>
    </row>
    <row r="423" spans="1:19">
      <c r="A423" s="479">
        <v>421</v>
      </c>
      <c r="B423" s="92">
        <v>8.24</v>
      </c>
      <c r="C423" s="205">
        <v>41.169199999999996</v>
      </c>
      <c r="D423" s="206">
        <v>144.29929999999999</v>
      </c>
      <c r="E423" s="206">
        <v>-43.272199999999998</v>
      </c>
      <c r="F423" s="207" t="s">
        <v>670</v>
      </c>
      <c r="G423" s="206">
        <v>0.4</v>
      </c>
      <c r="H423" s="206">
        <v>12.509</v>
      </c>
      <c r="I423" s="92">
        <v>0.4</v>
      </c>
      <c r="J423" s="92">
        <v>3</v>
      </c>
      <c r="K423" s="92">
        <v>0.04</v>
      </c>
      <c r="L423" s="92">
        <v>0.01</v>
      </c>
      <c r="M423" s="208">
        <v>9.7159999999999998E-4</v>
      </c>
      <c r="N423" s="208">
        <v>9.8131999999999994E-4</v>
      </c>
      <c r="O423" s="92" t="s">
        <v>253</v>
      </c>
      <c r="P423" s="209">
        <f>(K423*AU)/(C423*pc)/Photometry!$AB$19</f>
        <v>1.6914798974897099E-2</v>
      </c>
      <c r="Q423" s="503" t="s">
        <v>87</v>
      </c>
      <c r="R423" s="92">
        <v>999</v>
      </c>
      <c r="S423" s="95"/>
    </row>
    <row r="424" spans="1:19">
      <c r="A424" s="479">
        <v>422</v>
      </c>
      <c r="B424" s="92">
        <v>8.32</v>
      </c>
      <c r="C424" s="205">
        <v>54.200499999999998</v>
      </c>
      <c r="D424" s="206">
        <v>215.22300000000001</v>
      </c>
      <c r="E424" s="206">
        <v>-17.4815</v>
      </c>
      <c r="F424" s="207" t="s">
        <v>329</v>
      </c>
      <c r="G424" s="206">
        <v>5.8000000000000003E-2</v>
      </c>
      <c r="H424" s="206">
        <v>8.5649999999999995</v>
      </c>
      <c r="I424" s="92">
        <v>0.4</v>
      </c>
      <c r="J424" s="92">
        <v>4.2</v>
      </c>
      <c r="K424" s="92">
        <v>0.05</v>
      </c>
      <c r="L424" s="92">
        <v>0.27</v>
      </c>
      <c r="M424" s="208">
        <v>9.2250000000000003E-4</v>
      </c>
      <c r="N424" s="208">
        <v>1.1716000000000001E-3</v>
      </c>
      <c r="O424" s="92" t="s">
        <v>248</v>
      </c>
      <c r="P424" s="209">
        <f>(K424*AU)/(C424*pc)/Photometry!$AB$19</f>
        <v>1.6060016557903838E-2</v>
      </c>
      <c r="Q424" s="503" t="s">
        <v>86</v>
      </c>
      <c r="R424" s="92">
        <v>999</v>
      </c>
      <c r="S424" s="95"/>
    </row>
    <row r="425" spans="1:19">
      <c r="A425" s="479">
        <v>423</v>
      </c>
      <c r="B425" s="92">
        <v>8.1300000000000008</v>
      </c>
      <c r="C425" s="205">
        <v>60.277299999999997</v>
      </c>
      <c r="D425" s="206">
        <v>133.4813</v>
      </c>
      <c r="E425" s="206">
        <v>-66.801000000000002</v>
      </c>
      <c r="F425" s="207" t="s">
        <v>671</v>
      </c>
      <c r="G425" s="206">
        <v>0.19700000000000001</v>
      </c>
      <c r="H425" s="206">
        <v>11.65</v>
      </c>
      <c r="I425" s="92">
        <v>0.4</v>
      </c>
      <c r="J425" s="92">
        <v>4</v>
      </c>
      <c r="K425" s="92">
        <v>0.05</v>
      </c>
      <c r="L425" s="92">
        <v>0</v>
      </c>
      <c r="M425" s="208">
        <v>8.2950000000000005E-4</v>
      </c>
      <c r="N425" s="208">
        <v>8.2950000000000005E-4</v>
      </c>
      <c r="O425" s="92" t="s">
        <v>333</v>
      </c>
      <c r="P425" s="209">
        <f>(K425*AU)/(C425*pc)/Photometry!$AB$19</f>
        <v>1.4440940908877256E-2</v>
      </c>
      <c r="Q425" s="503" t="s">
        <v>86</v>
      </c>
      <c r="R425" s="92">
        <v>999</v>
      </c>
      <c r="S425" s="95"/>
    </row>
    <row r="426" spans="1:19">
      <c r="A426" s="479">
        <v>424</v>
      </c>
      <c r="B426" s="92">
        <v>9.33</v>
      </c>
      <c r="C426" s="205">
        <v>49.603200000000001</v>
      </c>
      <c r="D426" s="206">
        <v>237.40700000000001</v>
      </c>
      <c r="E426" s="206">
        <v>-49.963500000000003</v>
      </c>
      <c r="F426" s="207" t="s">
        <v>672</v>
      </c>
      <c r="G426" s="206">
        <v>0.62</v>
      </c>
      <c r="H426" s="206">
        <v>12.744999999999999</v>
      </c>
      <c r="I426" s="92">
        <v>0.4</v>
      </c>
      <c r="J426" s="92">
        <v>3.4</v>
      </c>
      <c r="K426" s="92">
        <v>0.04</v>
      </c>
      <c r="L426" s="92">
        <v>0</v>
      </c>
      <c r="M426" s="208">
        <v>8.0639999999999998E-4</v>
      </c>
      <c r="N426" s="208">
        <v>8.0639999999999998E-4</v>
      </c>
      <c r="O426" s="92" t="s">
        <v>273</v>
      </c>
      <c r="P426" s="209">
        <f>(K426*AU)/(C426*pc)/Photometry!$AB$19</f>
        <v>1.4038786650001078E-2</v>
      </c>
      <c r="Q426" s="503" t="s">
        <v>86</v>
      </c>
      <c r="R426" s="92">
        <v>999</v>
      </c>
      <c r="S426" s="95"/>
    </row>
    <row r="427" spans="1:19">
      <c r="A427" s="479">
        <v>425</v>
      </c>
      <c r="B427" s="92">
        <v>7.89</v>
      </c>
      <c r="C427" s="205">
        <v>62.034700000000001</v>
      </c>
      <c r="D427" s="206">
        <v>248.21270000000001</v>
      </c>
      <c r="E427" s="206">
        <v>2.0848</v>
      </c>
      <c r="F427" s="207" t="s">
        <v>673</v>
      </c>
      <c r="G427" s="206">
        <v>1.36</v>
      </c>
      <c r="H427" s="206">
        <v>12.895</v>
      </c>
      <c r="I427" s="92">
        <v>0.4</v>
      </c>
      <c r="J427" s="92">
        <v>4.0999999999999996</v>
      </c>
      <c r="K427" s="92">
        <v>0.05</v>
      </c>
      <c r="L427" s="92">
        <v>0</v>
      </c>
      <c r="M427" s="208">
        <v>8.0599999999999997E-4</v>
      </c>
      <c r="N427" s="208">
        <v>8.0599999999999997E-4</v>
      </c>
      <c r="O427" s="92" t="s">
        <v>279</v>
      </c>
      <c r="P427" s="209">
        <f>(K427*AU)/(C427*pc)/Photometry!$AB$19</f>
        <v>1.4031839074689922E-2</v>
      </c>
      <c r="Q427" s="503" t="s">
        <v>85</v>
      </c>
      <c r="R427" s="92">
        <v>999</v>
      </c>
      <c r="S427" s="95"/>
    </row>
    <row r="428" spans="1:19">
      <c r="A428" s="479">
        <v>426</v>
      </c>
      <c r="B428" s="92">
        <v>9.3800000000000008</v>
      </c>
      <c r="C428" s="205">
        <v>49.9251</v>
      </c>
      <c r="D428" s="206">
        <v>7.4995000000000003</v>
      </c>
      <c r="E428" s="206">
        <v>-5.7640000000000002</v>
      </c>
      <c r="F428" s="207" t="s">
        <v>674</v>
      </c>
      <c r="G428" s="206">
        <v>0.48</v>
      </c>
      <c r="H428" s="206">
        <v>12.595000000000001</v>
      </c>
      <c r="I428" s="92">
        <v>0.4</v>
      </c>
      <c r="J428" s="92">
        <v>3.4</v>
      </c>
      <c r="K428" s="92">
        <v>0.04</v>
      </c>
      <c r="L428" s="92">
        <v>0</v>
      </c>
      <c r="M428" s="208">
        <v>8.0119999999999996E-4</v>
      </c>
      <c r="N428" s="208">
        <v>8.0119999999999996E-4</v>
      </c>
      <c r="O428" s="92" t="s">
        <v>273</v>
      </c>
      <c r="P428" s="209">
        <f>(K428*AU)/(C428*pc)/Photometry!$AB$19</f>
        <v>1.3948269346627917E-2</v>
      </c>
      <c r="Q428" s="503" t="s">
        <v>86</v>
      </c>
      <c r="R428" s="92">
        <v>999</v>
      </c>
      <c r="S428" s="95"/>
    </row>
    <row r="429" spans="1:19">
      <c r="A429" s="479">
        <v>427</v>
      </c>
      <c r="B429" s="92">
        <v>8.06</v>
      </c>
      <c r="C429" s="205">
        <v>88.573999999999998</v>
      </c>
      <c r="D429" s="206">
        <v>203.51060000000001</v>
      </c>
      <c r="E429" s="206">
        <v>53.728499999999997</v>
      </c>
      <c r="F429" s="207" t="s">
        <v>675</v>
      </c>
      <c r="G429" s="206">
        <v>2.13</v>
      </c>
      <c r="H429" s="206">
        <v>12.954000000000001</v>
      </c>
      <c r="I429" s="92">
        <v>0.4</v>
      </c>
      <c r="J429" s="92">
        <v>6.1</v>
      </c>
      <c r="K429" s="92">
        <v>7.0000000000000007E-2</v>
      </c>
      <c r="L429" s="92">
        <v>0.31</v>
      </c>
      <c r="M429" s="208">
        <v>7.9029999999999997E-4</v>
      </c>
      <c r="N429" s="208">
        <v>1.0353000000000001E-3</v>
      </c>
      <c r="O429" s="92" t="s">
        <v>315</v>
      </c>
      <c r="P429" s="209">
        <f>(K429*AU)/(C429*pc)/Photometry!$AB$19</f>
        <v>1.3758499090312439E-2</v>
      </c>
      <c r="Q429" s="503" t="s">
        <v>87</v>
      </c>
      <c r="R429" s="92">
        <v>999</v>
      </c>
      <c r="S429" s="95"/>
    </row>
    <row r="430" spans="1:19">
      <c r="A430" s="479">
        <v>428</v>
      </c>
      <c r="B430" s="92">
        <v>7.76</v>
      </c>
      <c r="C430" s="205">
        <v>54.945099999999996</v>
      </c>
      <c r="D430" s="206">
        <v>336.87880000000001</v>
      </c>
      <c r="E430" s="206">
        <v>-77.7179</v>
      </c>
      <c r="F430" s="207" t="s">
        <v>676</v>
      </c>
      <c r="G430" s="206">
        <v>0.45</v>
      </c>
      <c r="H430" s="206">
        <v>12.563000000000001</v>
      </c>
      <c r="I430" s="92">
        <v>0.4</v>
      </c>
      <c r="J430" s="92">
        <v>2.2000000000000002</v>
      </c>
      <c r="K430" s="92">
        <v>0.04</v>
      </c>
      <c r="L430" s="92">
        <v>0</v>
      </c>
      <c r="M430" s="208">
        <v>7.2800000000000002E-4</v>
      </c>
      <c r="N430" s="208">
        <v>7.2800000000000002E-4</v>
      </c>
      <c r="O430" s="92" t="s">
        <v>313</v>
      </c>
      <c r="P430" s="209">
        <f>(K430*AU)/(C430*pc)/Photometry!$AB$19</f>
        <v>1.2673900711024887E-2</v>
      </c>
      <c r="Q430" s="503" t="s">
        <v>84</v>
      </c>
      <c r="R430" s="92">
        <v>999</v>
      </c>
      <c r="S430" s="95"/>
    </row>
    <row r="431" spans="1:19">
      <c r="A431" s="479">
        <v>429</v>
      </c>
      <c r="B431" s="92">
        <v>8.01</v>
      </c>
      <c r="C431" s="205">
        <v>72.306600000000003</v>
      </c>
      <c r="D431" s="206">
        <v>349.69470000000001</v>
      </c>
      <c r="E431" s="206">
        <v>18.645700000000001</v>
      </c>
      <c r="F431" s="207" t="s">
        <v>677</v>
      </c>
      <c r="G431" s="206">
        <v>6.6000000000000003E-2</v>
      </c>
      <c r="H431" s="206">
        <v>9.0869999999999997</v>
      </c>
      <c r="I431" s="92">
        <v>0.4</v>
      </c>
      <c r="J431" s="92">
        <v>3.8</v>
      </c>
      <c r="K431" s="92">
        <v>0.05</v>
      </c>
      <c r="L431" s="92">
        <v>0</v>
      </c>
      <c r="M431" s="208">
        <v>6.9149999999999995E-4</v>
      </c>
      <c r="N431" s="208">
        <v>6.9149999999999995E-4</v>
      </c>
      <c r="O431" s="92" t="s">
        <v>662</v>
      </c>
      <c r="P431" s="209">
        <f>(K431*AU)/(C431*pc)/Photometry!$AB$19</f>
        <v>1.2038471279892389E-2</v>
      </c>
      <c r="Q431" s="503" t="s">
        <v>85</v>
      </c>
      <c r="R431" s="92">
        <v>999</v>
      </c>
      <c r="S431" s="95"/>
    </row>
    <row r="432" spans="1:19">
      <c r="A432" s="479">
        <v>430</v>
      </c>
      <c r="B432" s="92">
        <v>7.851</v>
      </c>
      <c r="C432" s="205">
        <v>126.26260000000001</v>
      </c>
      <c r="D432" s="206">
        <v>177.84379999999999</v>
      </c>
      <c r="E432" s="206">
        <v>57.640700000000002</v>
      </c>
      <c r="F432" s="207" t="s">
        <v>678</v>
      </c>
      <c r="G432" s="206">
        <v>0.96</v>
      </c>
      <c r="H432" s="206">
        <v>12.835000000000001</v>
      </c>
      <c r="I432" s="92">
        <v>0.4</v>
      </c>
      <c r="J432" s="92">
        <v>6.5</v>
      </c>
      <c r="K432" s="92">
        <v>0.08</v>
      </c>
      <c r="L432" s="92">
        <v>0.05</v>
      </c>
      <c r="M432" s="208">
        <v>6.3360000000000001E-4</v>
      </c>
      <c r="N432" s="208">
        <v>6.6527999999999997E-4</v>
      </c>
      <c r="O432" s="92" t="s">
        <v>403</v>
      </c>
      <c r="P432" s="209">
        <f>(K432*AU)/(C432*pc)/Photometry!$AB$19</f>
        <v>1.1030483166944662E-2</v>
      </c>
      <c r="Q432" s="503" t="s">
        <v>87</v>
      </c>
      <c r="R432" s="92">
        <v>999</v>
      </c>
      <c r="S432" s="95"/>
    </row>
    <row r="433" spans="1:21">
      <c r="A433" s="479">
        <v>431</v>
      </c>
      <c r="B433" s="92">
        <v>9.85</v>
      </c>
      <c r="C433" s="205">
        <v>111.9821</v>
      </c>
      <c r="D433" s="206">
        <v>38.545999999999999</v>
      </c>
      <c r="E433" s="206">
        <v>-12.3843</v>
      </c>
      <c r="F433" s="207" t="s">
        <v>601</v>
      </c>
      <c r="G433" s="206">
        <v>0.78</v>
      </c>
      <c r="H433" s="206">
        <v>12.802</v>
      </c>
      <c r="I433" s="92">
        <v>0.4</v>
      </c>
      <c r="J433" s="92">
        <v>6.9</v>
      </c>
      <c r="K433" s="92">
        <v>7.0000000000000007E-2</v>
      </c>
      <c r="L433" s="92">
        <v>0.35</v>
      </c>
      <c r="M433" s="208">
        <v>6.2509999999999996E-4</v>
      </c>
      <c r="N433" s="208">
        <v>8.4389000000000003E-4</v>
      </c>
      <c r="O433" s="92" t="s">
        <v>602</v>
      </c>
      <c r="P433" s="209">
        <f>(K433*AU)/(C433*pc)/Photometry!$AB$19</f>
        <v>1.0882500849915601E-2</v>
      </c>
      <c r="Q433" s="503" t="s">
        <v>84</v>
      </c>
      <c r="R433" s="92">
        <v>999</v>
      </c>
      <c r="S433" s="95"/>
    </row>
    <row r="434" spans="1:21">
      <c r="A434" s="479">
        <v>432</v>
      </c>
      <c r="B434" s="92">
        <v>8.06</v>
      </c>
      <c r="C434" s="205">
        <v>81.433199999999999</v>
      </c>
      <c r="D434" s="206">
        <v>152.53200000000001</v>
      </c>
      <c r="E434" s="206">
        <v>18.186900000000001</v>
      </c>
      <c r="F434" s="207" t="s">
        <v>679</v>
      </c>
      <c r="G434" s="206">
        <v>0.22</v>
      </c>
      <c r="H434" s="206">
        <v>11.811999999999999</v>
      </c>
      <c r="I434" s="92">
        <v>0.4</v>
      </c>
      <c r="J434" s="92">
        <v>3.4</v>
      </c>
      <c r="K434" s="92">
        <v>0.05</v>
      </c>
      <c r="L434" s="92">
        <v>0.13</v>
      </c>
      <c r="M434" s="208">
        <v>6.1399999999999996E-4</v>
      </c>
      <c r="N434" s="208">
        <v>6.9382000000000005E-4</v>
      </c>
      <c r="O434" s="92" t="s">
        <v>341</v>
      </c>
      <c r="P434" s="209">
        <f>(K434*AU)/(C434*pc)/Photometry!$AB$19</f>
        <v>1.0689263438581155E-2</v>
      </c>
      <c r="Q434" s="503" t="s">
        <v>86</v>
      </c>
      <c r="R434" s="92">
        <v>999</v>
      </c>
      <c r="S434" s="95"/>
    </row>
    <row r="435" spans="1:21">
      <c r="A435" s="479">
        <v>433</v>
      </c>
      <c r="B435" s="92">
        <v>8.6999999999999993</v>
      </c>
      <c r="C435" s="205">
        <v>95.328900000000004</v>
      </c>
      <c r="D435" s="206">
        <v>149.0247</v>
      </c>
      <c r="E435" s="206">
        <v>-3.8083999999999998</v>
      </c>
      <c r="F435" s="207" t="s">
        <v>680</v>
      </c>
      <c r="G435" s="206">
        <v>1.5</v>
      </c>
      <c r="H435" s="206">
        <v>12.909000000000001</v>
      </c>
      <c r="I435" s="92">
        <v>0.4</v>
      </c>
      <c r="J435" s="92">
        <v>2.1</v>
      </c>
      <c r="K435" s="92">
        <v>0.04</v>
      </c>
      <c r="L435" s="92">
        <v>0.01</v>
      </c>
      <c r="M435" s="208">
        <v>4.1960000000000001E-4</v>
      </c>
      <c r="N435" s="208">
        <v>4.238E-4</v>
      </c>
      <c r="O435" s="92" t="s">
        <v>362</v>
      </c>
      <c r="P435" s="209">
        <f>(K435*AU)/(C435*pc)/Photometry!$AB$19</f>
        <v>7.3049069270424132E-3</v>
      </c>
      <c r="Q435" s="503" t="s">
        <v>84</v>
      </c>
      <c r="R435" s="92">
        <v>999</v>
      </c>
      <c r="S435" s="95"/>
    </row>
    <row r="436" spans="1:21">
      <c r="A436" s="479">
        <v>434</v>
      </c>
      <c r="B436" s="92">
        <v>8.17</v>
      </c>
      <c r="C436" s="205">
        <v>5263.1579000000002</v>
      </c>
      <c r="D436" s="206">
        <v>348.92590000000001</v>
      </c>
      <c r="E436" s="206">
        <v>58.043199999999999</v>
      </c>
      <c r="F436" s="207" t="s">
        <v>681</v>
      </c>
      <c r="G436" s="206">
        <v>5.3</v>
      </c>
      <c r="H436" s="206">
        <v>13.09</v>
      </c>
      <c r="I436" s="92">
        <v>0.4</v>
      </c>
      <c r="J436" s="92">
        <v>745.7</v>
      </c>
      <c r="K436" s="92">
        <v>1.9</v>
      </c>
      <c r="L436" s="92">
        <v>0.4</v>
      </c>
      <c r="M436" s="208">
        <v>3.6099999999999999E-4</v>
      </c>
      <c r="N436" s="208">
        <v>5.0540000000000003E-4</v>
      </c>
      <c r="O436" s="92" t="s">
        <v>606</v>
      </c>
      <c r="P436" s="209">
        <f>(K436*AU)/(C436*pc)/Photometry!$AB$19</f>
        <v>6.2847278898802072E-3</v>
      </c>
      <c r="Q436" s="503" t="s">
        <v>87</v>
      </c>
      <c r="R436" s="92">
        <v>999</v>
      </c>
      <c r="S436" s="95"/>
    </row>
    <row r="437" spans="1:21">
      <c r="A437" s="479">
        <v>435</v>
      </c>
      <c r="B437" s="92">
        <v>6.86</v>
      </c>
      <c r="C437" s="205">
        <v>159.4896</v>
      </c>
      <c r="D437" s="206">
        <v>22.3843</v>
      </c>
      <c r="E437" s="206">
        <v>-9.4891000000000005</v>
      </c>
      <c r="F437" s="207" t="s">
        <v>682</v>
      </c>
      <c r="G437" s="206">
        <v>0.48</v>
      </c>
      <c r="H437" s="206">
        <v>12.595000000000001</v>
      </c>
      <c r="I437" s="92">
        <v>0.4</v>
      </c>
      <c r="J437" s="92">
        <v>3.5</v>
      </c>
      <c r="K437" s="92">
        <v>0.05</v>
      </c>
      <c r="L437" s="92">
        <v>0.05</v>
      </c>
      <c r="M437" s="208">
        <v>3.1349999999999998E-4</v>
      </c>
      <c r="N437" s="208">
        <v>3.2917999999999999E-4</v>
      </c>
      <c r="O437" s="92" t="s">
        <v>273</v>
      </c>
      <c r="P437" s="209">
        <f>(K437*AU)/(C437*pc)/Photometry!$AB$19</f>
        <v>5.457791150311162E-3</v>
      </c>
      <c r="Q437" s="503" t="s">
        <v>86</v>
      </c>
      <c r="R437" s="92">
        <v>999</v>
      </c>
      <c r="S437" s="95"/>
    </row>
    <row r="438" spans="1:21">
      <c r="A438" s="485">
        <v>436</v>
      </c>
      <c r="B438" s="486">
        <v>9.9819999999999993</v>
      </c>
      <c r="C438" s="487">
        <v>5882.3528999999999</v>
      </c>
      <c r="D438" s="488">
        <v>41.905999999999999</v>
      </c>
      <c r="E438" s="488">
        <v>-36.107500000000002</v>
      </c>
      <c r="F438" s="489" t="s">
        <v>683</v>
      </c>
      <c r="G438" s="488">
        <v>1.25</v>
      </c>
      <c r="H438" s="488">
        <v>12.879</v>
      </c>
      <c r="I438" s="486">
        <v>0.4</v>
      </c>
      <c r="J438" s="486">
        <v>16.2</v>
      </c>
      <c r="K438" s="486">
        <v>0.12</v>
      </c>
      <c r="L438" s="486">
        <v>0.25</v>
      </c>
      <c r="M438" s="490">
        <v>2.0400000000000001E-5</v>
      </c>
      <c r="N438" s="490">
        <v>2.55E-5</v>
      </c>
      <c r="O438" s="486" t="s">
        <v>684</v>
      </c>
      <c r="P438" s="491">
        <f>(K438*AU)/(C438*pc)/Photometry!$AB$19</f>
        <v>3.5514806088427652E-4</v>
      </c>
      <c r="Q438" s="497" t="s">
        <v>84</v>
      </c>
      <c r="R438" s="92">
        <v>999</v>
      </c>
      <c r="S438" s="95"/>
    </row>
    <row r="439" spans="1:21" ht="15.75">
      <c r="F439" s="2"/>
      <c r="M439" s="29"/>
      <c r="N439" s="29"/>
      <c r="P439" s="37"/>
    </row>
    <row r="440" spans="1:21" ht="15.75">
      <c r="F440" s="2"/>
      <c r="M440" s="29"/>
      <c r="N440" s="29"/>
      <c r="P440" s="37"/>
    </row>
    <row r="441" spans="1:21" ht="15.75">
      <c r="F441" s="2"/>
      <c r="M441" s="29"/>
      <c r="N441" s="29"/>
      <c r="P441" s="37"/>
    </row>
    <row r="442" spans="1:21" s="80" customFormat="1" ht="15.75">
      <c r="A442" s="77" t="s">
        <v>685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9"/>
      <c r="N442" s="79"/>
      <c r="O442" s="78"/>
      <c r="P442" s="78"/>
      <c r="Q442" s="504"/>
      <c r="R442" s="504"/>
      <c r="T442" s="89"/>
      <c r="U442"/>
    </row>
    <row r="443" spans="1:21">
      <c r="A443" s="81">
        <v>437</v>
      </c>
      <c r="B443" s="81">
        <v>10.38</v>
      </c>
      <c r="C443" s="81" t="s">
        <v>686</v>
      </c>
      <c r="D443" s="81">
        <v>324.53640000000001</v>
      </c>
      <c r="E443" s="81">
        <v>30.488700000000001</v>
      </c>
      <c r="F443" s="82" t="s">
        <v>687</v>
      </c>
      <c r="G443" s="81">
        <v>1.4</v>
      </c>
      <c r="H443" s="81">
        <v>12.901</v>
      </c>
      <c r="I443" s="81">
        <v>0.4</v>
      </c>
      <c r="J443" s="81">
        <v>1798</v>
      </c>
      <c r="K443" s="81">
        <v>2.75</v>
      </c>
      <c r="L443" s="81">
        <v>0.1</v>
      </c>
      <c r="M443" s="81" t="s">
        <v>686</v>
      </c>
      <c r="N443" s="81" t="s">
        <v>686</v>
      </c>
      <c r="O443" s="81" t="s">
        <v>279</v>
      </c>
      <c r="P443" s="76" t="e">
        <v>#VALUE!</v>
      </c>
    </row>
    <row r="444" spans="1:21">
      <c r="A444" s="81">
        <v>438</v>
      </c>
      <c r="B444" s="81">
        <v>7.4</v>
      </c>
      <c r="C444" s="81" t="s">
        <v>686</v>
      </c>
      <c r="D444" s="81">
        <v>186.03299999999999</v>
      </c>
      <c r="E444" s="81">
        <v>-61.872</v>
      </c>
      <c r="F444" s="82" t="s">
        <v>688</v>
      </c>
      <c r="G444" s="81">
        <v>19.8</v>
      </c>
      <c r="H444" s="81">
        <v>11.992000000000001</v>
      </c>
      <c r="I444" s="81">
        <v>0.4</v>
      </c>
      <c r="J444" s="81">
        <v>677.8</v>
      </c>
      <c r="K444" s="81">
        <v>2.38</v>
      </c>
      <c r="L444" s="81">
        <v>0.19</v>
      </c>
      <c r="M444" s="81" t="s">
        <v>686</v>
      </c>
      <c r="N444" s="81" t="s">
        <v>686</v>
      </c>
      <c r="O444" s="81" t="s">
        <v>689</v>
      </c>
      <c r="P444" s="76" t="e">
        <v>#VALUE!</v>
      </c>
    </row>
    <row r="445" spans="1:21">
      <c r="A445" s="81">
        <v>439</v>
      </c>
      <c r="B445" s="81">
        <v>10.039999999999999</v>
      </c>
      <c r="C445" s="81" t="s">
        <v>686</v>
      </c>
      <c r="D445" s="81">
        <v>114.2885</v>
      </c>
      <c r="E445" s="81">
        <v>-13.906700000000001</v>
      </c>
      <c r="F445" s="82" t="s">
        <v>690</v>
      </c>
      <c r="G445" s="81">
        <v>10.6</v>
      </c>
      <c r="H445" s="81">
        <v>12.724</v>
      </c>
      <c r="I445" s="81">
        <v>0.4</v>
      </c>
      <c r="J445" s="81">
        <v>714.3</v>
      </c>
      <c r="K445" s="81">
        <v>2.1</v>
      </c>
      <c r="L445" s="81">
        <v>0.21</v>
      </c>
      <c r="M445" s="81" t="s">
        <v>686</v>
      </c>
      <c r="N445" s="81" t="s">
        <v>686</v>
      </c>
      <c r="O445" s="81" t="s">
        <v>691</v>
      </c>
      <c r="P445" s="76" t="e">
        <v>#VALUE!</v>
      </c>
    </row>
    <row r="446" spans="1:21">
      <c r="A446" s="81">
        <v>440</v>
      </c>
      <c r="B446" s="81">
        <v>9.74</v>
      </c>
      <c r="C446" s="81" t="s">
        <v>686</v>
      </c>
      <c r="D446" s="81">
        <v>154.18690000000001</v>
      </c>
      <c r="E446" s="81">
        <v>19.891400000000001</v>
      </c>
      <c r="F446" s="82" t="s">
        <v>692</v>
      </c>
      <c r="G446" s="81">
        <v>12.47</v>
      </c>
      <c r="H446" s="81">
        <v>12.574999999999999</v>
      </c>
      <c r="I446" s="81">
        <v>0.4</v>
      </c>
      <c r="J446" s="81">
        <v>622</v>
      </c>
      <c r="K446" s="81">
        <v>2.0099999999999998</v>
      </c>
      <c r="L446" s="81">
        <v>0.18</v>
      </c>
      <c r="M446" s="81" t="s">
        <v>686</v>
      </c>
      <c r="N446" s="81" t="s">
        <v>686</v>
      </c>
      <c r="O446" s="81" t="s">
        <v>606</v>
      </c>
      <c r="P446" s="76" t="e">
        <v>#VALUE!</v>
      </c>
    </row>
    <row r="447" spans="1:21">
      <c r="A447" s="81">
        <v>441</v>
      </c>
      <c r="B447" s="81">
        <v>8.67</v>
      </c>
      <c r="C447" s="81" t="s">
        <v>686</v>
      </c>
      <c r="D447" s="81">
        <v>125.7081</v>
      </c>
      <c r="E447" s="81">
        <v>1.8593</v>
      </c>
      <c r="F447" s="82" t="s">
        <v>693</v>
      </c>
      <c r="G447" s="81">
        <v>6.1</v>
      </c>
      <c r="H447" s="81">
        <v>13.063000000000001</v>
      </c>
      <c r="I447" s="81">
        <v>0.4</v>
      </c>
      <c r="J447" s="81">
        <v>851.8</v>
      </c>
      <c r="K447" s="81">
        <v>1.76</v>
      </c>
      <c r="L447" s="81">
        <v>0.4</v>
      </c>
      <c r="M447" s="81" t="s">
        <v>686</v>
      </c>
      <c r="N447" s="81" t="s">
        <v>686</v>
      </c>
      <c r="O447" s="81" t="s">
        <v>694</v>
      </c>
      <c r="P447" s="76" t="e">
        <v>#VALUE!</v>
      </c>
    </row>
    <row r="448" spans="1:21">
      <c r="A448" s="81">
        <v>442</v>
      </c>
      <c r="B448" s="81" t="s">
        <v>686</v>
      </c>
      <c r="C448" s="81" t="s">
        <v>686</v>
      </c>
      <c r="D448" s="81">
        <v>295.4545</v>
      </c>
      <c r="E448" s="81">
        <v>50.525399999999998</v>
      </c>
      <c r="F448" s="82" t="s">
        <v>695</v>
      </c>
      <c r="G448" s="81">
        <v>1.68</v>
      </c>
      <c r="H448" s="81">
        <v>12.922000000000001</v>
      </c>
      <c r="I448" s="81">
        <v>0.4</v>
      </c>
      <c r="J448" s="81">
        <v>799.5</v>
      </c>
      <c r="K448" s="81">
        <v>1.68</v>
      </c>
      <c r="L448" s="81">
        <v>0.69</v>
      </c>
      <c r="M448" s="81" t="s">
        <v>686</v>
      </c>
      <c r="N448" s="81" t="s">
        <v>686</v>
      </c>
      <c r="O448" s="81" t="s">
        <v>689</v>
      </c>
      <c r="P448" s="76" t="e">
        <v>#VALUE!</v>
      </c>
    </row>
    <row r="449" spans="1:16">
      <c r="A449" s="81">
        <v>443</v>
      </c>
      <c r="B449" s="81">
        <v>8.6199999999999992</v>
      </c>
      <c r="C449" s="81" t="s">
        <v>686</v>
      </c>
      <c r="D449" s="81">
        <v>89.956900000000005</v>
      </c>
      <c r="E449" s="81">
        <v>-48.239699999999999</v>
      </c>
      <c r="F449" s="82" t="s">
        <v>696</v>
      </c>
      <c r="G449" s="81">
        <v>2.54</v>
      </c>
      <c r="H449" s="81">
        <v>12.99</v>
      </c>
      <c r="I449" s="81">
        <v>0.4</v>
      </c>
      <c r="J449" s="81">
        <v>963</v>
      </c>
      <c r="K449" s="81">
        <v>1.64</v>
      </c>
      <c r="L449" s="81">
        <v>0.39</v>
      </c>
      <c r="M449" s="81" t="s">
        <v>686</v>
      </c>
      <c r="N449" s="81" t="s">
        <v>686</v>
      </c>
      <c r="O449" s="81" t="s">
        <v>689</v>
      </c>
      <c r="P449" s="76" t="e">
        <v>#VALUE!</v>
      </c>
    </row>
    <row r="450" spans="1:16">
      <c r="A450" s="81">
        <v>444</v>
      </c>
      <c r="B450" s="81">
        <v>9.74</v>
      </c>
      <c r="C450" s="81" t="s">
        <v>686</v>
      </c>
      <c r="D450" s="81">
        <v>154.18690000000001</v>
      </c>
      <c r="E450" s="81">
        <v>19.891400000000001</v>
      </c>
      <c r="F450" s="82" t="s">
        <v>692</v>
      </c>
      <c r="G450" s="81">
        <v>21.42</v>
      </c>
      <c r="H450" s="81">
        <v>11.863</v>
      </c>
      <c r="I450" s="81">
        <v>0.4</v>
      </c>
      <c r="J450" s="81">
        <v>379.6</v>
      </c>
      <c r="K450" s="81">
        <v>1.45</v>
      </c>
      <c r="L450" s="81">
        <v>0.15</v>
      </c>
      <c r="M450" s="81" t="s">
        <v>686</v>
      </c>
      <c r="N450" s="81" t="s">
        <v>686</v>
      </c>
      <c r="O450" s="81" t="s">
        <v>606</v>
      </c>
      <c r="P450" s="76" t="e">
        <v>#VALUE!</v>
      </c>
    </row>
    <row r="451" spans="1:16">
      <c r="A451" s="81">
        <v>445</v>
      </c>
      <c r="B451" s="81">
        <v>8.27</v>
      </c>
      <c r="C451" s="81" t="s">
        <v>686</v>
      </c>
      <c r="D451" s="81">
        <v>347.62180000000001</v>
      </c>
      <c r="E451" s="81">
        <v>57.029499999999999</v>
      </c>
      <c r="F451" s="82" t="s">
        <v>697</v>
      </c>
      <c r="G451" s="81">
        <v>6.9</v>
      </c>
      <c r="H451" s="81">
        <v>13.018000000000001</v>
      </c>
      <c r="I451" s="81">
        <v>0.4</v>
      </c>
      <c r="J451" s="81">
        <v>501.8</v>
      </c>
      <c r="K451" s="81">
        <v>1.33</v>
      </c>
      <c r="L451" s="81">
        <v>0.15</v>
      </c>
      <c r="M451" s="81" t="s">
        <v>686</v>
      </c>
      <c r="N451" s="81" t="s">
        <v>686</v>
      </c>
      <c r="O451" s="81" t="s">
        <v>698</v>
      </c>
      <c r="P451" s="76" t="e">
        <v>#VALUE!</v>
      </c>
    </row>
    <row r="452" spans="1:16">
      <c r="A452" s="81">
        <v>446</v>
      </c>
      <c r="B452" s="81">
        <v>8.2899999999999991</v>
      </c>
      <c r="C452" s="81" t="s">
        <v>686</v>
      </c>
      <c r="D452" s="81">
        <v>278.06459999999998</v>
      </c>
      <c r="E452" s="81">
        <v>6.9458000000000002</v>
      </c>
      <c r="F452" s="82" t="s">
        <v>699</v>
      </c>
      <c r="G452" s="81">
        <v>1.98</v>
      </c>
      <c r="H452" s="81">
        <v>12.943</v>
      </c>
      <c r="I452" s="81">
        <v>0.4</v>
      </c>
      <c r="J452" s="81">
        <v>550</v>
      </c>
      <c r="K452" s="81">
        <v>1.32</v>
      </c>
      <c r="L452" s="81">
        <v>0.59</v>
      </c>
      <c r="M452" s="81" t="s">
        <v>686</v>
      </c>
      <c r="N452" s="81" t="s">
        <v>686</v>
      </c>
      <c r="O452" s="81" t="s">
        <v>279</v>
      </c>
      <c r="P452" s="76" t="e">
        <v>#VALUE!</v>
      </c>
    </row>
    <row r="453" spans="1:16">
      <c r="A453" s="81">
        <v>447</v>
      </c>
      <c r="B453" s="81">
        <v>7.73</v>
      </c>
      <c r="C453" s="81" t="s">
        <v>686</v>
      </c>
      <c r="D453" s="81">
        <v>41.592100000000002</v>
      </c>
      <c r="E453" s="81">
        <v>49.653100000000002</v>
      </c>
      <c r="F453" s="82" t="s">
        <v>700</v>
      </c>
      <c r="G453" s="81">
        <v>4.5999999999999996</v>
      </c>
      <c r="H453" s="81">
        <v>13.114000000000001</v>
      </c>
      <c r="I453" s="81">
        <v>0.4</v>
      </c>
      <c r="J453" s="81">
        <v>359.9</v>
      </c>
      <c r="K453" s="81">
        <v>1.29</v>
      </c>
      <c r="L453" s="81">
        <v>0.17</v>
      </c>
      <c r="M453" s="81" t="s">
        <v>686</v>
      </c>
      <c r="N453" s="81" t="s">
        <v>686</v>
      </c>
      <c r="O453" s="81" t="s">
        <v>403</v>
      </c>
      <c r="P453" s="76" t="e">
        <v>#VALUE!</v>
      </c>
    </row>
    <row r="454" spans="1:16">
      <c r="A454" s="81">
        <v>448</v>
      </c>
      <c r="B454" s="81">
        <v>10.42</v>
      </c>
      <c r="C454" s="81" t="s">
        <v>686</v>
      </c>
      <c r="D454" s="81">
        <v>129.8826</v>
      </c>
      <c r="E454" s="81">
        <v>47.351999999999997</v>
      </c>
      <c r="F454" s="82" t="s">
        <v>701</v>
      </c>
      <c r="G454" s="81">
        <v>14.5</v>
      </c>
      <c r="H454" s="81">
        <v>12.414</v>
      </c>
      <c r="I454" s="81">
        <v>0.4</v>
      </c>
      <c r="J454" s="81">
        <v>448.2</v>
      </c>
      <c r="K454" s="81">
        <v>1.19</v>
      </c>
      <c r="L454" s="81">
        <v>0.67</v>
      </c>
      <c r="M454" s="81" t="s">
        <v>686</v>
      </c>
      <c r="N454" s="81" t="s">
        <v>686</v>
      </c>
      <c r="O454" s="81" t="s">
        <v>702</v>
      </c>
      <c r="P454" s="76" t="e">
        <v>#VALUE!</v>
      </c>
    </row>
    <row r="455" spans="1:16">
      <c r="A455" s="81">
        <v>449</v>
      </c>
      <c r="B455" s="81">
        <v>9.1389999999999993</v>
      </c>
      <c r="C455" s="81" t="s">
        <v>686</v>
      </c>
      <c r="D455" s="81">
        <v>40.710299999999997</v>
      </c>
      <c r="E455" s="81">
        <v>49.587000000000003</v>
      </c>
      <c r="F455" s="82" t="s">
        <v>703</v>
      </c>
      <c r="G455" s="81">
        <v>0.91</v>
      </c>
      <c r="H455" s="81">
        <v>12.826000000000001</v>
      </c>
      <c r="I455" s="81">
        <v>0.4</v>
      </c>
      <c r="J455" s="81">
        <v>392.6</v>
      </c>
      <c r="K455" s="81">
        <v>1</v>
      </c>
      <c r="L455" s="81">
        <v>0.2</v>
      </c>
      <c r="M455" s="81" t="s">
        <v>686</v>
      </c>
      <c r="N455" s="81" t="s">
        <v>686</v>
      </c>
      <c r="O455" s="81" t="s">
        <v>315</v>
      </c>
      <c r="P455" s="76" t="e">
        <v>#VALUE!</v>
      </c>
    </row>
    <row r="456" spans="1:16">
      <c r="A456" s="81">
        <v>450</v>
      </c>
      <c r="B456" s="81">
        <v>10.49</v>
      </c>
      <c r="C456" s="81" t="s">
        <v>686</v>
      </c>
      <c r="D456" s="81">
        <v>24.480799999999999</v>
      </c>
      <c r="E456" s="81">
        <v>-8.1700999999999997</v>
      </c>
      <c r="F456" s="82" t="s">
        <v>704</v>
      </c>
      <c r="G456" s="81">
        <v>0.33</v>
      </c>
      <c r="H456" s="81">
        <v>12.27</v>
      </c>
      <c r="I456" s="81">
        <v>0.4</v>
      </c>
      <c r="J456" s="81">
        <v>237.6</v>
      </c>
      <c r="K456" s="81">
        <v>0.68</v>
      </c>
      <c r="L456" s="81">
        <v>0.19</v>
      </c>
      <c r="M456" s="81" t="s">
        <v>686</v>
      </c>
      <c r="N456" s="81" t="s">
        <v>686</v>
      </c>
      <c r="O456" s="81" t="s">
        <v>689</v>
      </c>
      <c r="P456" s="76" t="e">
        <v>#VALUE!</v>
      </c>
    </row>
    <row r="457" spans="1:16">
      <c r="A457" s="81">
        <v>451</v>
      </c>
      <c r="B457" s="81">
        <v>10.61</v>
      </c>
      <c r="C457" s="81" t="s">
        <v>686</v>
      </c>
      <c r="D457" s="81">
        <v>229.8646</v>
      </c>
      <c r="E457" s="81">
        <v>-7.7221000000000002</v>
      </c>
      <c r="F457" s="82" t="s">
        <v>705</v>
      </c>
      <c r="G457" s="81">
        <v>1.9E-2</v>
      </c>
      <c r="H457" s="81">
        <v>1.607</v>
      </c>
      <c r="I457" s="81">
        <v>0.4</v>
      </c>
      <c r="J457" s="81">
        <v>66.599999999999994</v>
      </c>
      <c r="K457" s="81">
        <v>0.22</v>
      </c>
      <c r="L457" s="81">
        <v>0.25</v>
      </c>
      <c r="M457" s="81" t="s">
        <v>686</v>
      </c>
      <c r="N457" s="81" t="s">
        <v>686</v>
      </c>
      <c r="O457" s="81" t="s">
        <v>706</v>
      </c>
      <c r="P457" s="76" t="e">
        <v>#VALUE!</v>
      </c>
    </row>
    <row r="458" spans="1:16">
      <c r="A458" s="81">
        <v>452</v>
      </c>
      <c r="B458" s="81">
        <v>10.220000000000001</v>
      </c>
      <c r="C458" s="81" t="s">
        <v>686</v>
      </c>
      <c r="D458" s="81">
        <v>259.74520000000001</v>
      </c>
      <c r="E458" s="81">
        <v>-34.9968</v>
      </c>
      <c r="F458" s="82" t="s">
        <v>707</v>
      </c>
      <c r="G458" s="81">
        <v>1.2999999999999999E-2</v>
      </c>
      <c r="H458" s="81">
        <v>1.478</v>
      </c>
      <c r="I458" s="81">
        <v>0.4</v>
      </c>
      <c r="J458" s="81">
        <v>28.1</v>
      </c>
      <c r="K458" s="81">
        <v>0.13</v>
      </c>
      <c r="L458" s="81">
        <v>0.34</v>
      </c>
      <c r="M458" s="81" t="s">
        <v>686</v>
      </c>
      <c r="N458" s="81" t="s">
        <v>686</v>
      </c>
      <c r="O458" s="81" t="s">
        <v>708</v>
      </c>
      <c r="P458" s="76" t="e">
        <v>#VALUE!</v>
      </c>
    </row>
    <row r="459" spans="1:16">
      <c r="A459" s="81">
        <v>453</v>
      </c>
      <c r="B459" s="81">
        <v>10.61</v>
      </c>
      <c r="C459" s="81" t="s">
        <v>686</v>
      </c>
      <c r="D459" s="81">
        <v>229.8646</v>
      </c>
      <c r="E459" s="81">
        <v>-7.7221000000000002</v>
      </c>
      <c r="F459" s="82" t="s">
        <v>705</v>
      </c>
      <c r="G459" s="81">
        <v>1.7000000000000001E-2</v>
      </c>
      <c r="H459" s="81">
        <v>1.5649999999999999</v>
      </c>
      <c r="I459" s="81">
        <v>0.4</v>
      </c>
      <c r="J459" s="81">
        <v>12.9</v>
      </c>
      <c r="K459" s="81">
        <v>7.0000000000000007E-2</v>
      </c>
      <c r="L459" s="81">
        <v>7.0000000000000007E-2</v>
      </c>
      <c r="M459" s="81" t="s">
        <v>686</v>
      </c>
      <c r="N459" s="81" t="s">
        <v>686</v>
      </c>
      <c r="O459" s="81" t="s">
        <v>706</v>
      </c>
      <c r="P459" s="76" t="e">
        <v>#VALUE!</v>
      </c>
    </row>
    <row r="460" spans="1:16">
      <c r="A460" s="81">
        <v>454</v>
      </c>
      <c r="B460" s="81">
        <v>10.49</v>
      </c>
      <c r="C460" s="81" t="s">
        <v>686</v>
      </c>
      <c r="D460" s="81">
        <v>24.480799999999999</v>
      </c>
      <c r="E460" s="81">
        <v>-8.1700999999999997</v>
      </c>
      <c r="F460" s="82" t="s">
        <v>704</v>
      </c>
      <c r="G460" s="81">
        <v>4.4999999999999998E-2</v>
      </c>
      <c r="H460" s="81">
        <v>6.6390000000000002</v>
      </c>
      <c r="I460" s="81">
        <v>0.4</v>
      </c>
      <c r="J460" s="81">
        <v>5.6</v>
      </c>
      <c r="K460" s="81">
        <v>0.06</v>
      </c>
      <c r="L460" s="81">
        <v>0.15</v>
      </c>
      <c r="M460" s="81" t="s">
        <v>686</v>
      </c>
      <c r="N460" s="81" t="s">
        <v>686</v>
      </c>
      <c r="O460" s="81" t="s">
        <v>689</v>
      </c>
      <c r="P460" s="76" t="e">
        <v>#VALUE!</v>
      </c>
    </row>
    <row r="461" spans="1:16">
      <c r="A461" s="81">
        <v>455</v>
      </c>
      <c r="B461" s="81">
        <v>11.73</v>
      </c>
      <c r="C461" s="81" t="s">
        <v>686</v>
      </c>
      <c r="D461" s="81">
        <v>100.95610000000001</v>
      </c>
      <c r="E461" s="81">
        <v>-1.0629999999999999</v>
      </c>
      <c r="F461" s="82" t="s">
        <v>709</v>
      </c>
      <c r="G461" s="81">
        <v>2.5999999999999999E-2</v>
      </c>
      <c r="H461" s="81">
        <v>1.734</v>
      </c>
      <c r="I461" s="81">
        <v>0.4</v>
      </c>
      <c r="J461" s="81">
        <v>3.7</v>
      </c>
      <c r="K461" s="81">
        <v>0.05</v>
      </c>
      <c r="L461" s="81">
        <v>0</v>
      </c>
      <c r="M461" s="81" t="s">
        <v>686</v>
      </c>
      <c r="N461" s="81" t="s">
        <v>686</v>
      </c>
      <c r="O461" s="81" t="s">
        <v>253</v>
      </c>
      <c r="P461" s="76" t="e">
        <v>#VALUE!</v>
      </c>
    </row>
    <row r="462" spans="1:16">
      <c r="A462" s="81">
        <v>456</v>
      </c>
      <c r="B462" s="81">
        <v>10.220000000000001</v>
      </c>
      <c r="C462" s="81" t="s">
        <v>686</v>
      </c>
      <c r="D462" s="81">
        <v>259.74520000000001</v>
      </c>
      <c r="E462" s="81">
        <v>-34.9968</v>
      </c>
      <c r="F462" s="82" t="s">
        <v>707</v>
      </c>
      <c r="G462" s="81">
        <v>1.7000000000000001E-2</v>
      </c>
      <c r="H462" s="81">
        <v>1.569</v>
      </c>
      <c r="I462" s="81">
        <v>0.4</v>
      </c>
      <c r="J462" s="81">
        <v>7.2</v>
      </c>
      <c r="K462" s="81">
        <v>0.05</v>
      </c>
      <c r="L462" s="81">
        <v>0.09</v>
      </c>
      <c r="M462" s="81" t="s">
        <v>686</v>
      </c>
      <c r="N462" s="81" t="s">
        <v>686</v>
      </c>
      <c r="O462" s="81" t="s">
        <v>708</v>
      </c>
      <c r="P462" s="76" t="e">
        <v>#VALUE!</v>
      </c>
    </row>
    <row r="463" spans="1:16">
      <c r="A463" s="81">
        <v>457</v>
      </c>
      <c r="B463" s="81">
        <v>10.61</v>
      </c>
      <c r="C463" s="81" t="s">
        <v>686</v>
      </c>
      <c r="D463" s="81">
        <v>229.8646</v>
      </c>
      <c r="E463" s="81">
        <v>-7.7221000000000002</v>
      </c>
      <c r="F463" s="82" t="s">
        <v>705</v>
      </c>
      <c r="G463" s="81">
        <v>0.05</v>
      </c>
      <c r="H463" s="81">
        <v>7.7930000000000001</v>
      </c>
      <c r="I463" s="81">
        <v>0.4</v>
      </c>
      <c r="J463" s="81">
        <v>5.4</v>
      </c>
      <c r="K463" s="81">
        <v>0.04</v>
      </c>
      <c r="L463" s="81">
        <v>0.03</v>
      </c>
      <c r="M463" s="81" t="s">
        <v>686</v>
      </c>
      <c r="N463" s="81" t="s">
        <v>686</v>
      </c>
      <c r="O463" s="81" t="s">
        <v>706</v>
      </c>
      <c r="P463" s="76" t="e">
        <v>#VALUE!</v>
      </c>
    </row>
    <row r="464" spans="1:16">
      <c r="A464" s="81">
        <v>458</v>
      </c>
      <c r="B464" s="81">
        <v>11.95</v>
      </c>
      <c r="C464" s="81" t="s">
        <v>686</v>
      </c>
      <c r="D464" s="81">
        <v>164.6463</v>
      </c>
      <c r="E464" s="81">
        <v>-31.144200000000001</v>
      </c>
      <c r="F464" s="82" t="s">
        <v>710</v>
      </c>
      <c r="G464" s="81">
        <v>2.1999999999999999E-2</v>
      </c>
      <c r="H464" s="81">
        <v>1.663</v>
      </c>
      <c r="I464" s="81">
        <v>0.4</v>
      </c>
      <c r="J464" s="81">
        <v>2.6</v>
      </c>
      <c r="K464" s="81">
        <v>0.03</v>
      </c>
      <c r="L464" s="81">
        <v>0.08</v>
      </c>
      <c r="M464" s="81" t="s">
        <v>686</v>
      </c>
      <c r="N464" s="81" t="s">
        <v>686</v>
      </c>
      <c r="O464" s="81" t="s">
        <v>711</v>
      </c>
      <c r="P464" s="76" t="e">
        <v>#VALUE!</v>
      </c>
    </row>
    <row r="465" spans="1:16">
      <c r="A465" s="81">
        <v>459</v>
      </c>
      <c r="B465" s="81">
        <v>10.61</v>
      </c>
      <c r="C465" s="81" t="s">
        <v>686</v>
      </c>
      <c r="D465" s="81">
        <v>229.8646</v>
      </c>
      <c r="E465" s="81">
        <v>-7.7221000000000002</v>
      </c>
      <c r="F465" s="82" t="s">
        <v>705</v>
      </c>
      <c r="G465" s="81">
        <v>6.0000000000000001E-3</v>
      </c>
      <c r="H465" s="81">
        <v>1.2110000000000001</v>
      </c>
      <c r="I465" s="81">
        <v>0.4</v>
      </c>
      <c r="J465" s="81">
        <v>3.1</v>
      </c>
      <c r="K465" s="81">
        <v>0.03</v>
      </c>
      <c r="L465" s="81">
        <v>0.32</v>
      </c>
      <c r="M465" s="81" t="s">
        <v>686</v>
      </c>
      <c r="N465" s="81" t="s">
        <v>686</v>
      </c>
      <c r="O465" s="81" t="s">
        <v>706</v>
      </c>
      <c r="P465" s="76" t="e">
        <v>#VALUE!</v>
      </c>
    </row>
    <row r="466" spans="1:16">
      <c r="A466" s="81">
        <v>460</v>
      </c>
      <c r="B466" s="81">
        <v>12.33</v>
      </c>
      <c r="C466" s="81" t="s">
        <v>686</v>
      </c>
      <c r="D466" s="81">
        <v>89.956900000000005</v>
      </c>
      <c r="E466" s="81">
        <v>-48.239699999999999</v>
      </c>
      <c r="F466" s="82" t="s">
        <v>712</v>
      </c>
      <c r="G466" s="81">
        <v>18.399999999999999</v>
      </c>
      <c r="H466" s="81">
        <v>12.103</v>
      </c>
      <c r="I466" s="81">
        <v>0.4</v>
      </c>
      <c r="J466" s="81">
        <v>1.3</v>
      </c>
      <c r="K466" s="81">
        <v>0.02</v>
      </c>
      <c r="L466" s="81">
        <v>0.08</v>
      </c>
      <c r="M466" s="81" t="s">
        <v>686</v>
      </c>
      <c r="N466" s="81" t="s">
        <v>686</v>
      </c>
      <c r="O466" s="81" t="s">
        <v>598</v>
      </c>
      <c r="P466" s="76" t="e">
        <v>#VALUE!</v>
      </c>
    </row>
  </sheetData>
  <dataValidations disablePrompts="1" count="1">
    <dataValidation type="list" allowBlank="1" showInputMessage="1" showErrorMessage="1" sqref="Q3:Q438">
      <formula1>availStellarTypes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9"/>
  <sheetViews>
    <sheetView zoomScaleNormal="100" workbookViewId="0">
      <selection activeCell="Q3" sqref="Q3"/>
    </sheetView>
  </sheetViews>
  <sheetFormatPr defaultColWidth="8.85546875" defaultRowHeight="15"/>
  <cols>
    <col min="1" max="1" width="8.85546875" style="279"/>
    <col min="2" max="2" width="13.42578125" style="279" customWidth="1"/>
    <col min="3" max="3" width="14.7109375" customWidth="1"/>
    <col min="4" max="10" width="14.7109375" style="2" customWidth="1"/>
    <col min="11" max="11" width="1.42578125" style="2" customWidth="1"/>
    <col min="12" max="12" width="2" style="89" customWidth="1"/>
    <col min="13" max="13" width="1.42578125" style="2" customWidth="1"/>
    <col min="14" max="14" width="7.140625" style="2" customWidth="1"/>
    <col min="15" max="15" width="15.42578125" style="2" customWidth="1"/>
    <col min="16" max="62" width="14.7109375" customWidth="1"/>
  </cols>
  <sheetData>
    <row r="1" spans="1:24" s="23" customFormat="1" ht="21">
      <c r="A1" s="211" t="s">
        <v>69</v>
      </c>
      <c r="B1" s="211"/>
      <c r="D1" s="25"/>
      <c r="E1" s="25"/>
      <c r="F1" s="25"/>
      <c r="G1" s="25"/>
      <c r="H1" s="25"/>
      <c r="I1" s="25"/>
      <c r="J1" s="25"/>
      <c r="K1" s="25"/>
      <c r="M1" s="25"/>
      <c r="N1" s="25"/>
      <c r="O1" s="25"/>
    </row>
    <row r="2" spans="1:24" s="16" customFormat="1" ht="15.75">
      <c r="A2" s="231" t="s">
        <v>78</v>
      </c>
      <c r="B2" s="26"/>
      <c r="C2" s="545" t="s">
        <v>1138</v>
      </c>
      <c r="D2" s="546">
        <v>0.1</v>
      </c>
      <c r="F2" s="632" t="s">
        <v>1271</v>
      </c>
      <c r="G2" s="633">
        <f>ROWS(HLC_Coronagraph)</f>
        <v>23</v>
      </c>
      <c r="H2" s="231"/>
      <c r="I2" s="697" t="s">
        <v>1335</v>
      </c>
      <c r="J2" s="696" t="s">
        <v>798</v>
      </c>
      <c r="K2" s="26"/>
      <c r="L2" s="145"/>
      <c r="M2" s="26"/>
      <c r="N2" s="230" t="s">
        <v>79</v>
      </c>
      <c r="P2" s="545" t="s">
        <v>1139</v>
      </c>
      <c r="Q2" s="546">
        <v>0.18</v>
      </c>
      <c r="S2" s="632" t="s">
        <v>1272</v>
      </c>
      <c r="T2" s="633">
        <f>ROWS(SPC_Coronagraph)</f>
        <v>33</v>
      </c>
      <c r="U2" s="230"/>
    </row>
    <row r="3" spans="1:24" s="16" customFormat="1" ht="15.75">
      <c r="B3" s="26"/>
      <c r="C3" s="545" t="s">
        <v>1141</v>
      </c>
      <c r="D3" s="546">
        <v>1</v>
      </c>
      <c r="E3" s="26"/>
      <c r="F3" s="632" t="s">
        <v>1319</v>
      </c>
      <c r="G3" s="685">
        <f>MIN(B9:B31)-Photometry!D13</f>
        <v>2.7</v>
      </c>
      <c r="J3" s="696" t="s">
        <v>1334</v>
      </c>
      <c r="K3" s="26"/>
      <c r="L3" s="145"/>
      <c r="M3" s="2"/>
      <c r="N3" s="2"/>
      <c r="P3" s="545" t="s">
        <v>1141</v>
      </c>
      <c r="Q3" s="546">
        <v>0.5</v>
      </c>
      <c r="S3" s="632" t="s">
        <v>1319</v>
      </c>
      <c r="T3" s="685">
        <f>MIN(O9:O41)-Photometry!D13</f>
        <v>2.6</v>
      </c>
      <c r="U3" s="2"/>
      <c r="V3" s="230"/>
      <c r="X3"/>
    </row>
    <row r="4" spans="1:24" s="16" customFormat="1" ht="15.75">
      <c r="B4" s="270"/>
      <c r="C4" s="545" t="s">
        <v>1309</v>
      </c>
      <c r="D4" s="679">
        <v>0.3</v>
      </c>
      <c r="E4" s="2"/>
      <c r="F4" s="632" t="s">
        <v>1320</v>
      </c>
      <c r="G4" s="686">
        <f>MAX(B9:B31)</f>
        <v>9.3000000000000007</v>
      </c>
      <c r="J4" s="2"/>
      <c r="K4" s="26"/>
      <c r="L4" s="145"/>
      <c r="M4" s="2"/>
      <c r="N4" s="2"/>
      <c r="P4" s="545" t="s">
        <v>1310</v>
      </c>
      <c r="Q4" s="679">
        <v>0.2</v>
      </c>
      <c r="S4" s="632" t="s">
        <v>1320</v>
      </c>
      <c r="T4" s="686">
        <f>MAX(O9:O41)</f>
        <v>9</v>
      </c>
      <c r="U4" s="2"/>
      <c r="V4" s="230"/>
    </row>
    <row r="5" spans="1:24">
      <c r="B5" s="2"/>
      <c r="C5" s="2"/>
      <c r="F5" s="687" t="s">
        <v>1321</v>
      </c>
      <c r="G5" s="686">
        <f>(G4-G3)/(NrowsHLC-1)</f>
        <v>0.30000000000000004</v>
      </c>
      <c r="H5" s="684" t="s">
        <v>1322</v>
      </c>
      <c r="I5" s="629"/>
      <c r="M5" s="26"/>
      <c r="N5" s="26"/>
      <c r="O5"/>
      <c r="S5" s="687" t="s">
        <v>1321</v>
      </c>
      <c r="T5" s="686">
        <f>(T4-T3)/(NrowsSPC-1)</f>
        <v>0.2</v>
      </c>
      <c r="U5" s="684" t="s">
        <v>1322</v>
      </c>
      <c r="X5" s="16"/>
    </row>
    <row r="6" spans="1:24">
      <c r="B6" s="738" t="s">
        <v>1137</v>
      </c>
      <c r="C6" s="738"/>
      <c r="D6" s="738"/>
      <c r="E6" s="738"/>
    </row>
    <row r="7" spans="1:24">
      <c r="D7" s="26"/>
      <c r="E7" s="26"/>
      <c r="F7" s="544"/>
      <c r="G7" s="26"/>
      <c r="H7" s="26"/>
      <c r="I7" s="26"/>
      <c r="J7" s="26"/>
      <c r="M7" s="26"/>
      <c r="N7" s="26"/>
      <c r="O7" s="26"/>
      <c r="P7" s="27" t="s">
        <v>80</v>
      </c>
      <c r="Q7" s="16"/>
      <c r="R7" s="16"/>
      <c r="S7" s="16"/>
      <c r="T7" s="16"/>
      <c r="U7" s="16"/>
      <c r="V7" s="16"/>
      <c r="W7" s="16"/>
      <c r="X7" s="279"/>
    </row>
    <row r="8" spans="1:24">
      <c r="B8" s="210" t="s">
        <v>1317</v>
      </c>
      <c r="C8" s="210" t="s">
        <v>70</v>
      </c>
      <c r="D8" s="210" t="s">
        <v>71</v>
      </c>
      <c r="E8" s="210" t="s">
        <v>39</v>
      </c>
      <c r="F8" s="210" t="s">
        <v>72</v>
      </c>
      <c r="G8" s="210" t="s">
        <v>73</v>
      </c>
      <c r="H8" s="210" t="s">
        <v>74</v>
      </c>
      <c r="I8" s="210" t="s">
        <v>75</v>
      </c>
      <c r="J8" s="210" t="s">
        <v>76</v>
      </c>
      <c r="O8" s="94" t="s">
        <v>1317</v>
      </c>
      <c r="P8" s="94" t="s">
        <v>70</v>
      </c>
      <c r="Q8" s="94" t="s">
        <v>71</v>
      </c>
      <c r="R8" s="94" t="s">
        <v>39</v>
      </c>
      <c r="S8" s="94" t="s">
        <v>72</v>
      </c>
      <c r="T8" s="94" t="s">
        <v>73</v>
      </c>
      <c r="U8" s="94" t="s">
        <v>74</v>
      </c>
      <c r="V8" s="94" t="s">
        <v>75</v>
      </c>
      <c r="W8" s="94" t="s">
        <v>76</v>
      </c>
      <c r="X8" s="279"/>
    </row>
    <row r="9" spans="1:24">
      <c r="B9" s="205">
        <v>2.7</v>
      </c>
      <c r="C9" s="693">
        <f>G3</f>
        <v>2.7</v>
      </c>
      <c r="D9" s="92">
        <v>0.12869900000000001</v>
      </c>
      <c r="E9" s="217">
        <v>7.2127685999999998E-12</v>
      </c>
      <c r="F9" s="217">
        <v>9.2502039000000006E-9</v>
      </c>
      <c r="G9" s="634">
        <v>5.7534806000000003E-3</v>
      </c>
      <c r="H9" s="634">
        <v>7.7974158999999995E-4</v>
      </c>
      <c r="I9" s="634">
        <v>2.0332675999999998E-3</v>
      </c>
      <c r="J9" s="634">
        <v>4.2041007000000003E-3</v>
      </c>
      <c r="O9" s="206">
        <v>2.6</v>
      </c>
      <c r="P9" s="692">
        <f>T3</f>
        <v>2.6</v>
      </c>
      <c r="Q9" s="92">
        <v>0.18102599999999999</v>
      </c>
      <c r="R9" s="217">
        <v>9.2359934999999993E-12</v>
      </c>
      <c r="S9" s="217">
        <v>1.3656531999999999E-8</v>
      </c>
      <c r="T9" s="634">
        <v>1.3935009999999999E-2</v>
      </c>
      <c r="U9" s="634">
        <v>6.7630594000000002E-4</v>
      </c>
      <c r="V9" s="634">
        <v>4.5854240000000003E-3</v>
      </c>
      <c r="W9" s="634">
        <v>9.8632760999999999E-2</v>
      </c>
      <c r="X9" s="279"/>
    </row>
    <row r="10" spans="1:24">
      <c r="B10" s="205">
        <v>3</v>
      </c>
      <c r="C10" s="693">
        <f t="shared" ref="C10:C31" si="0">C9+HLCstretchDelta</f>
        <v>3</v>
      </c>
      <c r="D10" s="92">
        <v>0.14299899999999999</v>
      </c>
      <c r="E10" s="217">
        <v>3.8144394999999998E-12</v>
      </c>
      <c r="F10" s="217">
        <v>2.7798348000000002E-9</v>
      </c>
      <c r="G10" s="634">
        <v>1.0177500000000001E-2</v>
      </c>
      <c r="H10" s="634">
        <v>1.3721821E-3</v>
      </c>
      <c r="I10" s="634">
        <v>2.0481634000000001E-3</v>
      </c>
      <c r="J10" s="634">
        <v>0.26489564999999998</v>
      </c>
      <c r="O10" s="206">
        <v>2.8</v>
      </c>
      <c r="P10" s="692">
        <f t="shared" ref="P10:P41" si="1">P9+SPCstretchDelta</f>
        <v>2.8000000000000003</v>
      </c>
      <c r="Q10" s="92">
        <v>0.19495100000000001</v>
      </c>
      <c r="R10" s="217">
        <v>7.9808018000000003E-12</v>
      </c>
      <c r="S10" s="217">
        <v>8.2937252999999998E-9</v>
      </c>
      <c r="T10" s="634">
        <v>1.8033635999999999E-2</v>
      </c>
      <c r="U10" s="634">
        <v>9.6226985000000004E-4</v>
      </c>
      <c r="V10" s="634">
        <v>4.5972419999999996E-3</v>
      </c>
      <c r="W10" s="634">
        <v>0.12764306</v>
      </c>
      <c r="X10" s="279"/>
    </row>
    <row r="11" spans="1:24">
      <c r="B11" s="205">
        <v>3.3</v>
      </c>
      <c r="C11" s="693">
        <f t="shared" si="0"/>
        <v>3.3</v>
      </c>
      <c r="D11" s="92">
        <v>0.15729899999999999</v>
      </c>
      <c r="E11" s="217">
        <v>1.8536469000000001E-12</v>
      </c>
      <c r="F11" s="217">
        <v>8.8589079999999997E-10</v>
      </c>
      <c r="G11" s="634">
        <v>1.5567096000000001E-2</v>
      </c>
      <c r="H11" s="634">
        <v>2.0924100999999999E-3</v>
      </c>
      <c r="I11" s="634">
        <v>2.0556111999999998E-3</v>
      </c>
      <c r="J11" s="634">
        <v>0.23484168999999999</v>
      </c>
      <c r="O11" s="206">
        <v>3</v>
      </c>
      <c r="P11" s="692">
        <f t="shared" si="1"/>
        <v>3.0000000000000004</v>
      </c>
      <c r="Q11" s="92">
        <v>0.20887600000000001</v>
      </c>
      <c r="R11" s="217">
        <v>6.4727158000000003E-12</v>
      </c>
      <c r="S11" s="217">
        <v>5.3207487000000003E-9</v>
      </c>
      <c r="T11" s="634">
        <v>2.2090510000000001E-2</v>
      </c>
      <c r="U11" s="634">
        <v>1.2165047E-3</v>
      </c>
      <c r="V11" s="634">
        <v>4.6681509999999997E-3</v>
      </c>
      <c r="W11" s="634">
        <v>0.15635784</v>
      </c>
      <c r="X11" s="279"/>
    </row>
    <row r="12" spans="1:24">
      <c r="B12" s="205">
        <v>3.6</v>
      </c>
      <c r="C12" s="693">
        <f t="shared" si="0"/>
        <v>3.5999999999999996</v>
      </c>
      <c r="D12" s="92">
        <v>0.171598</v>
      </c>
      <c r="E12" s="217">
        <v>1.5890446000000001E-12</v>
      </c>
      <c r="F12" s="217">
        <v>6.3911259000000004E-10</v>
      </c>
      <c r="G12" s="634">
        <v>1.8421678E-2</v>
      </c>
      <c r="H12" s="634">
        <v>2.4863297E-3</v>
      </c>
      <c r="I12" s="634">
        <v>2.0556111999999998E-3</v>
      </c>
      <c r="J12" s="634">
        <v>0.23055136000000001</v>
      </c>
      <c r="O12" s="206">
        <v>3.2</v>
      </c>
      <c r="P12" s="692">
        <f t="shared" si="1"/>
        <v>3.2000000000000006</v>
      </c>
      <c r="Q12" s="92">
        <v>0.222801</v>
      </c>
      <c r="R12" s="217">
        <v>4.7216962000000002E-12</v>
      </c>
      <c r="S12" s="217">
        <v>3.3664205999999998E-9</v>
      </c>
      <c r="T12" s="634">
        <v>2.5769806999999999E-2</v>
      </c>
      <c r="U12" s="634">
        <v>1.4025865000000001E-3</v>
      </c>
      <c r="V12" s="634">
        <v>4.7942108000000004E-3</v>
      </c>
      <c r="W12" s="634">
        <v>0.18240010000000001</v>
      </c>
      <c r="X12" s="279"/>
    </row>
    <row r="13" spans="1:24">
      <c r="B13" s="205">
        <v>3.9</v>
      </c>
      <c r="C13" s="693">
        <f t="shared" si="0"/>
        <v>3.8999999999999995</v>
      </c>
      <c r="D13" s="92">
        <v>0.18589800000000001</v>
      </c>
      <c r="E13" s="217">
        <v>2.1866609E-12</v>
      </c>
      <c r="F13" s="217">
        <v>8.2759617000000002E-10</v>
      </c>
      <c r="G13" s="634">
        <v>1.9613994999999999E-2</v>
      </c>
      <c r="H13" s="634">
        <v>2.6421833999999999E-3</v>
      </c>
      <c r="I13" s="634">
        <v>2.0556111999999998E-3</v>
      </c>
      <c r="J13" s="634">
        <v>0.23373368</v>
      </c>
      <c r="O13" s="206">
        <v>3.4</v>
      </c>
      <c r="P13" s="692">
        <f t="shared" si="1"/>
        <v>3.4000000000000008</v>
      </c>
      <c r="Q13" s="92">
        <v>0.23672599999999999</v>
      </c>
      <c r="R13" s="217">
        <v>5.0607030000000002E-12</v>
      </c>
      <c r="S13" s="217">
        <v>3.3282817000000001E-9</v>
      </c>
      <c r="T13" s="634">
        <v>2.9071526E-2</v>
      </c>
      <c r="U13" s="634">
        <v>1.5205151999999999E-3</v>
      </c>
      <c r="V13" s="634">
        <v>4.9754214E-3</v>
      </c>
      <c r="W13" s="634">
        <v>0.20576985</v>
      </c>
      <c r="X13" s="279"/>
    </row>
    <row r="14" spans="1:24">
      <c r="B14" s="205">
        <v>4.2</v>
      </c>
      <c r="C14" s="693">
        <f t="shared" si="0"/>
        <v>4.1999999999999993</v>
      </c>
      <c r="D14" s="92">
        <v>0.20019799999999999</v>
      </c>
      <c r="E14" s="217">
        <v>2.4631614999999998E-12</v>
      </c>
      <c r="F14" s="217">
        <v>8.8488062000000002E-10</v>
      </c>
      <c r="G14" s="634">
        <v>1.9613994999999999E-2</v>
      </c>
      <c r="H14" s="634">
        <v>2.7836088000000002E-3</v>
      </c>
      <c r="I14" s="634">
        <v>2.0630590999999999E-3</v>
      </c>
      <c r="J14" s="634">
        <v>0.23469693</v>
      </c>
      <c r="O14" s="206">
        <v>3.6</v>
      </c>
      <c r="P14" s="692">
        <f t="shared" si="1"/>
        <v>3.600000000000001</v>
      </c>
      <c r="Q14" s="92">
        <v>0.25065100000000001</v>
      </c>
      <c r="R14" s="217">
        <v>3.5196561000000001E-12</v>
      </c>
      <c r="S14" s="217">
        <v>2.2051541E-9</v>
      </c>
      <c r="T14" s="634">
        <v>3.1090871999999999E-2</v>
      </c>
      <c r="U14" s="634">
        <v>1.5961043E-3</v>
      </c>
      <c r="V14" s="634">
        <v>5.0345119999999997E-3</v>
      </c>
      <c r="W14" s="634">
        <v>0.22006289000000001</v>
      </c>
      <c r="X14" s="279"/>
    </row>
    <row r="15" spans="1:24">
      <c r="B15" s="205">
        <v>4.5</v>
      </c>
      <c r="C15" s="693">
        <f t="shared" si="0"/>
        <v>4.4999999999999991</v>
      </c>
      <c r="D15" s="92">
        <v>0.21449799999999999</v>
      </c>
      <c r="E15" s="217">
        <v>2.1464797000000002E-12</v>
      </c>
      <c r="F15" s="217">
        <v>7.3746844000000002E-10</v>
      </c>
      <c r="G15" s="634">
        <v>1.9613994999999999E-2</v>
      </c>
      <c r="H15" s="634">
        <v>2.9106054999999999E-3</v>
      </c>
      <c r="I15" s="634">
        <v>2.0779548000000002E-3</v>
      </c>
      <c r="J15" s="634">
        <v>0.23323099</v>
      </c>
      <c r="O15" s="206">
        <v>3.8</v>
      </c>
      <c r="P15" s="692">
        <f t="shared" si="1"/>
        <v>3.8000000000000012</v>
      </c>
      <c r="Q15" s="92">
        <v>0.26457599999999998</v>
      </c>
      <c r="R15" s="217">
        <v>3.3005912000000001E-12</v>
      </c>
      <c r="S15" s="217">
        <v>1.9867921000000002E-9</v>
      </c>
      <c r="T15" s="634">
        <v>3.2857351E-2</v>
      </c>
      <c r="U15" s="634">
        <v>1.6612665E-3</v>
      </c>
      <c r="V15" s="634">
        <v>5.0905721999999999E-3</v>
      </c>
      <c r="W15" s="634">
        <v>0.23256613000000001</v>
      </c>
      <c r="X15" s="279"/>
    </row>
    <row r="16" spans="1:24">
      <c r="B16" s="205">
        <v>4.8</v>
      </c>
      <c r="C16" s="693">
        <f t="shared" si="0"/>
        <v>4.7999999999999989</v>
      </c>
      <c r="D16" s="92">
        <v>0.228798</v>
      </c>
      <c r="E16" s="217">
        <v>1.7036882E-12</v>
      </c>
      <c r="F16" s="217">
        <v>5.6289506000000001E-10</v>
      </c>
      <c r="G16" s="634">
        <v>1.9613994999999999E-2</v>
      </c>
      <c r="H16" s="634">
        <v>3.0266531999999999E-3</v>
      </c>
      <c r="I16" s="634">
        <v>2.0556111999999998E-3</v>
      </c>
      <c r="J16" s="634">
        <v>0.23128235999999999</v>
      </c>
      <c r="O16" s="206">
        <v>4</v>
      </c>
      <c r="P16" s="692">
        <f t="shared" si="1"/>
        <v>4.0000000000000009</v>
      </c>
      <c r="Q16" s="92">
        <v>0.278501</v>
      </c>
      <c r="R16" s="217">
        <v>2.9093909000000001E-12</v>
      </c>
      <c r="S16" s="217">
        <v>1.6954474E-9</v>
      </c>
      <c r="T16" s="634">
        <v>3.4370968000000002E-2</v>
      </c>
      <c r="U16" s="634">
        <v>1.7160019000000001E-3</v>
      </c>
      <c r="V16" s="634">
        <v>5.1436023000000003E-3</v>
      </c>
      <c r="W16" s="634">
        <v>0.24327958999999999</v>
      </c>
      <c r="X16" s="279"/>
    </row>
    <row r="17" spans="2:24">
      <c r="B17" s="205">
        <v>5.0999999999999996</v>
      </c>
      <c r="C17" s="693">
        <f t="shared" si="0"/>
        <v>5.0999999999999988</v>
      </c>
      <c r="D17" s="92">
        <v>0.24309800000000001</v>
      </c>
      <c r="E17" s="217">
        <v>1.6154852999999999E-12</v>
      </c>
      <c r="F17" s="217">
        <v>5.2406002000000004E-10</v>
      </c>
      <c r="G17" s="634">
        <v>1.9613994999999999E-2</v>
      </c>
      <c r="H17" s="634">
        <v>3.0826342E-3</v>
      </c>
      <c r="I17" s="634">
        <v>2.0481634000000001E-3</v>
      </c>
      <c r="J17" s="634">
        <v>0.23103845000000001</v>
      </c>
      <c r="O17" s="206">
        <v>4.2</v>
      </c>
      <c r="P17" s="692">
        <f t="shared" si="1"/>
        <v>4.2000000000000011</v>
      </c>
      <c r="Q17" s="92">
        <v>0.29242600000000002</v>
      </c>
      <c r="R17" s="217">
        <v>2.41178E-12</v>
      </c>
      <c r="S17" s="217">
        <v>1.3700878999999999E-9</v>
      </c>
      <c r="T17" s="634">
        <v>3.5631719999999999E-2</v>
      </c>
      <c r="U17" s="634">
        <v>1.7603104999999999E-3</v>
      </c>
      <c r="V17" s="634">
        <v>5.1936020999999999E-3</v>
      </c>
      <c r="W17" s="634">
        <v>0.25220326999999998</v>
      </c>
      <c r="X17" s="279"/>
    </row>
    <row r="18" spans="2:24">
      <c r="B18" s="205">
        <v>5.4</v>
      </c>
      <c r="C18" s="693">
        <f t="shared" si="0"/>
        <v>5.3999999999999986</v>
      </c>
      <c r="D18" s="92">
        <v>0.25739800000000002</v>
      </c>
      <c r="E18" s="217">
        <v>1.9128573E-12</v>
      </c>
      <c r="F18" s="217">
        <v>6.2135042999999998E-10</v>
      </c>
      <c r="G18" s="634">
        <v>1.9613994999999999E-2</v>
      </c>
      <c r="H18" s="634">
        <v>3.0785483000000001E-3</v>
      </c>
      <c r="I18" s="634">
        <v>2.0556111999999998E-3</v>
      </c>
      <c r="J18" s="634">
        <v>0.23285935999999999</v>
      </c>
      <c r="O18" s="206">
        <v>4.4000000000000004</v>
      </c>
      <c r="P18" s="692">
        <f t="shared" si="1"/>
        <v>4.4000000000000012</v>
      </c>
      <c r="Q18" s="92">
        <v>0.30635099999999998</v>
      </c>
      <c r="R18" s="217">
        <v>1.9626469999999998E-12</v>
      </c>
      <c r="S18" s="217">
        <v>1.0938889999999999E-9</v>
      </c>
      <c r="T18" s="634">
        <v>3.6639605999999998E-2</v>
      </c>
      <c r="U18" s="634">
        <v>1.7941921E-3</v>
      </c>
      <c r="V18" s="634">
        <v>5.2405715E-3</v>
      </c>
      <c r="W18" s="634">
        <v>0.25933713000000003</v>
      </c>
      <c r="X18" s="279"/>
    </row>
    <row r="19" spans="2:24">
      <c r="B19" s="205">
        <v>5.7</v>
      </c>
      <c r="C19" s="693">
        <f t="shared" si="0"/>
        <v>5.6999999999999984</v>
      </c>
      <c r="D19" s="92">
        <v>0.271698</v>
      </c>
      <c r="E19" s="217">
        <v>2.2035513000000002E-12</v>
      </c>
      <c r="F19" s="217">
        <v>7.1478920999999997E-10</v>
      </c>
      <c r="G19" s="634">
        <v>1.9613994999999999E-2</v>
      </c>
      <c r="H19" s="634">
        <v>3.0827988000000001E-3</v>
      </c>
      <c r="I19" s="634">
        <v>2.0556111999999998E-3</v>
      </c>
      <c r="J19" s="634">
        <v>0.23450229</v>
      </c>
      <c r="O19" s="206">
        <v>4.5999999999999996</v>
      </c>
      <c r="P19" s="692">
        <f t="shared" si="1"/>
        <v>4.6000000000000014</v>
      </c>
      <c r="Q19" s="92">
        <v>0.32027600000000001</v>
      </c>
      <c r="R19" s="217">
        <v>2.0999273E-12</v>
      </c>
      <c r="S19" s="217">
        <v>1.1552999999999999E-9</v>
      </c>
      <c r="T19" s="634">
        <v>3.7394627E-2</v>
      </c>
      <c r="U19" s="634">
        <v>1.8176468000000001E-3</v>
      </c>
      <c r="V19" s="634">
        <v>5.2845106000000003E-3</v>
      </c>
      <c r="W19" s="634">
        <v>0.26468121</v>
      </c>
      <c r="X19" s="279"/>
    </row>
    <row r="20" spans="2:24">
      <c r="B20" s="205">
        <v>6</v>
      </c>
      <c r="C20" s="693">
        <f t="shared" si="0"/>
        <v>5.9999999999999982</v>
      </c>
      <c r="D20" s="92">
        <v>0.285997</v>
      </c>
      <c r="E20" s="217">
        <v>2.4651674999999999E-12</v>
      </c>
      <c r="F20" s="217">
        <v>8.0231072E-10</v>
      </c>
      <c r="G20" s="634">
        <v>1.9613994999999999E-2</v>
      </c>
      <c r="H20" s="634">
        <v>3.0725844999999999E-3</v>
      </c>
      <c r="I20" s="634">
        <v>2.0556111999999998E-3</v>
      </c>
      <c r="J20" s="634">
        <v>0.23428544000000001</v>
      </c>
      <c r="O20" s="206">
        <v>4.8</v>
      </c>
      <c r="P20" s="692">
        <f t="shared" si="1"/>
        <v>4.8000000000000016</v>
      </c>
      <c r="Q20" s="92">
        <v>0.33420100000000003</v>
      </c>
      <c r="R20" s="217">
        <v>2.6897384000000001E-12</v>
      </c>
      <c r="S20" s="217">
        <v>1.4692607E-9</v>
      </c>
      <c r="T20" s="634">
        <v>3.7896784000000003E-2</v>
      </c>
      <c r="U20" s="634">
        <v>1.8306748000000001E-3</v>
      </c>
      <c r="V20" s="634">
        <v>5.3254195000000002E-3</v>
      </c>
      <c r="W20" s="634">
        <v>0.26823551000000001</v>
      </c>
      <c r="X20" s="279"/>
    </row>
    <row r="21" spans="2:24">
      <c r="B21" s="205">
        <v>6.3</v>
      </c>
      <c r="C21" s="693">
        <f t="shared" si="0"/>
        <v>6.299999999999998</v>
      </c>
      <c r="D21" s="92">
        <v>0.30029699999999998</v>
      </c>
      <c r="E21" s="217">
        <v>2.7023055999999999E-12</v>
      </c>
      <c r="F21" s="217">
        <v>8.8073717999999995E-10</v>
      </c>
      <c r="G21" s="634">
        <v>1.9613994999999999E-2</v>
      </c>
      <c r="H21" s="634">
        <v>3.0682315E-3</v>
      </c>
      <c r="I21" s="634">
        <v>2.0528183000000002E-3</v>
      </c>
      <c r="J21" s="634">
        <v>0.23311818000000001</v>
      </c>
      <c r="O21" s="206">
        <v>5</v>
      </c>
      <c r="P21" s="692">
        <f t="shared" si="1"/>
        <v>5.0000000000000018</v>
      </c>
      <c r="Q21" s="92">
        <v>0.34812599999999999</v>
      </c>
      <c r="R21" s="217">
        <v>3.3944247999999999E-12</v>
      </c>
      <c r="S21" s="217">
        <v>1.8515626E-9</v>
      </c>
      <c r="T21" s="634">
        <v>3.8146076000000001E-2</v>
      </c>
      <c r="U21" s="634">
        <v>1.8332757999999999E-3</v>
      </c>
      <c r="V21" s="634">
        <v>5.3632979999999999E-3</v>
      </c>
      <c r="W21" s="634">
        <v>0.27000001000000001</v>
      </c>
      <c r="X21" s="279"/>
    </row>
    <row r="22" spans="2:24">
      <c r="B22" s="205">
        <v>6.6</v>
      </c>
      <c r="C22" s="693">
        <f t="shared" si="0"/>
        <v>6.5999999999999979</v>
      </c>
      <c r="D22" s="92">
        <v>0.31459700000000002</v>
      </c>
      <c r="E22" s="217">
        <v>2.7617551000000001E-12</v>
      </c>
      <c r="F22" s="217">
        <v>9.0166087000000002E-10</v>
      </c>
      <c r="G22" s="634">
        <v>1.9613994999999999E-2</v>
      </c>
      <c r="H22" s="634">
        <v>3.0629644000000002E-3</v>
      </c>
      <c r="I22" s="634">
        <v>2.0481634000000001E-3</v>
      </c>
      <c r="J22" s="634">
        <v>0.23314329</v>
      </c>
      <c r="O22" s="206">
        <v>5.2</v>
      </c>
      <c r="P22" s="692">
        <f t="shared" si="1"/>
        <v>5.200000000000002</v>
      </c>
      <c r="Q22" s="92">
        <v>0.36205100000000001</v>
      </c>
      <c r="R22" s="217">
        <v>4.3269864999999999E-12</v>
      </c>
      <c r="S22" s="217">
        <v>2.3703670999999999E-9</v>
      </c>
      <c r="T22" s="634">
        <v>3.8142503000000001E-2</v>
      </c>
      <c r="U22" s="634">
        <v>1.8254499999999999E-3</v>
      </c>
      <c r="V22" s="634">
        <v>5.3981463E-3</v>
      </c>
      <c r="W22" s="634">
        <v>0.26997472</v>
      </c>
      <c r="X22" s="279"/>
    </row>
    <row r="23" spans="2:24">
      <c r="B23" s="205">
        <v>6.9</v>
      </c>
      <c r="C23" s="693">
        <f t="shared" si="0"/>
        <v>6.8999999999999977</v>
      </c>
      <c r="D23" s="92">
        <v>0.32889699999999999</v>
      </c>
      <c r="E23" s="217">
        <v>2.5268985E-12</v>
      </c>
      <c r="F23" s="217">
        <v>8.2665285000000001E-10</v>
      </c>
      <c r="G23" s="634">
        <v>1.9613994999999999E-2</v>
      </c>
      <c r="H23" s="634">
        <v>3.0567832000000001E-3</v>
      </c>
      <c r="I23" s="634">
        <v>2.0416465E-3</v>
      </c>
      <c r="J23" s="634">
        <v>0.23396890000000001</v>
      </c>
      <c r="O23" s="206">
        <v>5.4</v>
      </c>
      <c r="P23" s="692">
        <f t="shared" si="1"/>
        <v>5.4000000000000021</v>
      </c>
      <c r="Q23" s="92">
        <v>0.37597599999999998</v>
      </c>
      <c r="R23" s="217">
        <v>4.0161170000000003E-12</v>
      </c>
      <c r="S23" s="217">
        <v>2.2222902999999999E-9</v>
      </c>
      <c r="T23" s="634">
        <v>3.7886064999999997E-2</v>
      </c>
      <c r="U23" s="634">
        <v>1.8071973000000001E-3</v>
      </c>
      <c r="V23" s="634">
        <v>5.4299641999999999E-3</v>
      </c>
      <c r="W23" s="634">
        <v>0.26815963999999998</v>
      </c>
      <c r="X23" s="279"/>
    </row>
    <row r="24" spans="2:24">
      <c r="B24" s="205">
        <v>7.2</v>
      </c>
      <c r="C24" s="693">
        <f t="shared" si="0"/>
        <v>7.1999999999999975</v>
      </c>
      <c r="D24" s="92">
        <v>0.34319699999999997</v>
      </c>
      <c r="E24" s="217">
        <v>2.4194534000000001E-12</v>
      </c>
      <c r="F24" s="217">
        <v>7.9334459999999999E-10</v>
      </c>
      <c r="G24" s="634">
        <v>1.9613994999999999E-2</v>
      </c>
      <c r="H24" s="634">
        <v>3.0496879E-3</v>
      </c>
      <c r="I24" s="634">
        <v>2.0332675999999998E-3</v>
      </c>
      <c r="J24" s="634">
        <v>0.23446711000000001</v>
      </c>
      <c r="O24" s="206">
        <v>5.6</v>
      </c>
      <c r="P24" s="692">
        <f t="shared" si="1"/>
        <v>5.6000000000000023</v>
      </c>
      <c r="Q24" s="92">
        <v>0.389901</v>
      </c>
      <c r="R24" s="217">
        <v>4.1078711999999998E-12</v>
      </c>
      <c r="S24" s="217">
        <v>2.3097161000000002E-9</v>
      </c>
      <c r="T24" s="634">
        <v>3.7376763E-2</v>
      </c>
      <c r="U24" s="634">
        <v>1.7785177999999999E-3</v>
      </c>
      <c r="V24" s="634">
        <v>5.4587519000000003E-3</v>
      </c>
      <c r="W24" s="634">
        <v>0.26455476999999999</v>
      </c>
      <c r="X24" s="279"/>
    </row>
    <row r="25" spans="2:24">
      <c r="B25" s="205">
        <v>7.5</v>
      </c>
      <c r="C25" s="693">
        <f t="shared" si="0"/>
        <v>7.4999999999999973</v>
      </c>
      <c r="D25" s="92">
        <v>0.35749700000000001</v>
      </c>
      <c r="E25" s="217">
        <v>2.6104838999999998E-12</v>
      </c>
      <c r="F25" s="217">
        <v>8.5726722E-10</v>
      </c>
      <c r="G25" s="634">
        <v>1.9613994999999999E-2</v>
      </c>
      <c r="H25" s="634">
        <v>3.0451227000000002E-3</v>
      </c>
      <c r="I25" s="634">
        <v>2.0369915999999999E-3</v>
      </c>
      <c r="J25" s="634">
        <v>0.23391036000000001</v>
      </c>
      <c r="O25" s="206">
        <v>5.8</v>
      </c>
      <c r="P25" s="692">
        <f t="shared" si="1"/>
        <v>5.8000000000000025</v>
      </c>
      <c r="Q25" s="92">
        <v>0.40382600000000002</v>
      </c>
      <c r="R25" s="217">
        <v>4.1775061000000002E-12</v>
      </c>
      <c r="S25" s="217">
        <v>2.4016781000000001E-9</v>
      </c>
      <c r="T25" s="634">
        <v>3.6614594E-2</v>
      </c>
      <c r="U25" s="634">
        <v>1.7394113000000001E-3</v>
      </c>
      <c r="V25" s="634">
        <v>5.4845092999999999E-3</v>
      </c>
      <c r="W25" s="634">
        <v>0.2591601</v>
      </c>
      <c r="X25" s="279"/>
    </row>
    <row r="26" spans="2:24">
      <c r="B26" s="205">
        <v>7.8</v>
      </c>
      <c r="C26" s="693">
        <f t="shared" si="0"/>
        <v>7.7999999999999972</v>
      </c>
      <c r="D26" s="92">
        <v>0.37179699999999999</v>
      </c>
      <c r="E26" s="217">
        <v>2.7052620000000001E-12</v>
      </c>
      <c r="F26" s="217">
        <v>8.8959002000000001E-10</v>
      </c>
      <c r="G26" s="634">
        <v>1.9613994999999999E-2</v>
      </c>
      <c r="H26" s="634">
        <v>3.0410210000000001E-3</v>
      </c>
      <c r="I26" s="634">
        <v>2.0444394E-3</v>
      </c>
      <c r="J26" s="634">
        <v>0.23296341000000001</v>
      </c>
      <c r="O26" s="206">
        <v>6</v>
      </c>
      <c r="P26" s="692">
        <f t="shared" si="1"/>
        <v>6.0000000000000027</v>
      </c>
      <c r="Q26" s="92">
        <v>0.41775099999999998</v>
      </c>
      <c r="R26" s="217">
        <v>4.5605815000000004E-12</v>
      </c>
      <c r="S26" s="217">
        <v>2.6987635000000002E-9</v>
      </c>
      <c r="T26" s="634">
        <v>3.5599563000000001E-2</v>
      </c>
      <c r="U26" s="634">
        <v>1.6898780999999999E-3</v>
      </c>
      <c r="V26" s="634">
        <v>5.5072363000000001E-3</v>
      </c>
      <c r="W26" s="634">
        <v>0.25197565</v>
      </c>
      <c r="X26" s="279"/>
    </row>
    <row r="27" spans="2:24">
      <c r="B27" s="205">
        <v>8.1</v>
      </c>
      <c r="C27" s="693">
        <f t="shared" si="0"/>
        <v>8.0999999999999979</v>
      </c>
      <c r="D27" s="92">
        <v>0.38609700000000002</v>
      </c>
      <c r="E27" s="217">
        <v>2.6360607E-12</v>
      </c>
      <c r="F27" s="217">
        <v>8.6787230999999997E-10</v>
      </c>
      <c r="G27" s="634">
        <v>1.9613994999999999E-2</v>
      </c>
      <c r="H27" s="634">
        <v>3.0373830999999999E-3</v>
      </c>
      <c r="I27" s="634">
        <v>2.0556111999999998E-3</v>
      </c>
      <c r="J27" s="634">
        <v>0.23301899000000001</v>
      </c>
      <c r="O27" s="206">
        <v>6.2</v>
      </c>
      <c r="P27" s="692">
        <f t="shared" si="1"/>
        <v>6.2000000000000028</v>
      </c>
      <c r="Q27" s="92">
        <v>0.43167699999999998</v>
      </c>
      <c r="R27" s="217">
        <v>5.1237215000000004E-12</v>
      </c>
      <c r="S27" s="217">
        <v>3.0374616000000001E-9</v>
      </c>
      <c r="T27" s="634">
        <v>3.5502841E-2</v>
      </c>
      <c r="U27" s="634">
        <v>1.6868432E-3</v>
      </c>
      <c r="V27" s="634">
        <v>5.5010049999999998E-3</v>
      </c>
      <c r="W27" s="634">
        <v>0.25129105000000002</v>
      </c>
      <c r="X27" s="279"/>
    </row>
    <row r="28" spans="2:24">
      <c r="B28" s="205">
        <v>8.4</v>
      </c>
      <c r="C28" s="693">
        <f t="shared" si="0"/>
        <v>8.3999999999999986</v>
      </c>
      <c r="D28" s="92">
        <v>0.40039599999999997</v>
      </c>
      <c r="E28" s="217">
        <v>2.8009274E-12</v>
      </c>
      <c r="F28" s="217">
        <v>9.2232331000000004E-10</v>
      </c>
      <c r="G28" s="634">
        <v>1.9613994999999999E-2</v>
      </c>
      <c r="H28" s="634">
        <v>3.0368172999999999E-3</v>
      </c>
      <c r="I28" s="634">
        <v>1.9885794E-3</v>
      </c>
      <c r="J28" s="634">
        <v>0.23387306999999999</v>
      </c>
      <c r="O28" s="206">
        <v>6.4</v>
      </c>
      <c r="P28" s="692">
        <f t="shared" si="1"/>
        <v>6.400000000000003</v>
      </c>
      <c r="Q28" s="92">
        <v>0.445602</v>
      </c>
      <c r="R28" s="217">
        <v>4.5031251E-12</v>
      </c>
      <c r="S28" s="217">
        <v>2.6770230000000001E-9</v>
      </c>
      <c r="T28" s="634">
        <v>3.5333435000000003E-2</v>
      </c>
      <c r="U28" s="634">
        <v>1.6821392000000001E-3</v>
      </c>
      <c r="V28" s="634">
        <v>5.4877544000000002E-3</v>
      </c>
      <c r="W28" s="634">
        <v>0.25009198999999999</v>
      </c>
      <c r="X28" s="279"/>
    </row>
    <row r="29" spans="2:24">
      <c r="B29" s="205">
        <v>8.6999999999999993</v>
      </c>
      <c r="C29" s="693">
        <f t="shared" si="0"/>
        <v>8.6999999999999993</v>
      </c>
      <c r="D29" s="92">
        <v>0.41469600000000001</v>
      </c>
      <c r="E29" s="217">
        <v>4.2215078999999999E-12</v>
      </c>
      <c r="F29" s="217">
        <v>1.3854123E-9</v>
      </c>
      <c r="G29" s="634">
        <v>1.9613994999999999E-2</v>
      </c>
      <c r="H29" s="634">
        <v>3.0471131000000002E-3</v>
      </c>
      <c r="I29" s="634">
        <v>1.3853015E-3</v>
      </c>
      <c r="J29" s="634">
        <v>0.23462332999999999</v>
      </c>
      <c r="O29" s="206">
        <v>6.6</v>
      </c>
      <c r="P29" s="692">
        <f t="shared" si="1"/>
        <v>6.6000000000000032</v>
      </c>
      <c r="Q29" s="92">
        <v>0.45952700000000002</v>
      </c>
      <c r="R29" s="217">
        <v>4.4082158E-12</v>
      </c>
      <c r="S29" s="217">
        <v>2.6305677E-9</v>
      </c>
      <c r="T29" s="634">
        <v>3.5091346000000002E-2</v>
      </c>
      <c r="U29" s="634">
        <v>1.675766E-3</v>
      </c>
      <c r="V29" s="634">
        <v>5.4674846000000001E-3</v>
      </c>
      <c r="W29" s="634">
        <v>0.24837846</v>
      </c>
      <c r="X29" s="279"/>
    </row>
    <row r="30" spans="2:24">
      <c r="B30" s="205">
        <v>9</v>
      </c>
      <c r="C30" s="693">
        <f t="shared" si="0"/>
        <v>9</v>
      </c>
      <c r="D30" s="92">
        <v>0.42899599999999999</v>
      </c>
      <c r="E30" s="217">
        <v>3.2181705000000001E-12</v>
      </c>
      <c r="F30" s="217">
        <v>1.2391286E-9</v>
      </c>
      <c r="G30" s="634">
        <v>1.9613994999999999E-2</v>
      </c>
      <c r="H30" s="634">
        <v>2.5971239000000001E-3</v>
      </c>
      <c r="I30" s="634">
        <v>9.3843118999999999E-4</v>
      </c>
      <c r="J30" s="634">
        <v>0.23397018</v>
      </c>
      <c r="O30" s="206">
        <v>6.8</v>
      </c>
      <c r="P30" s="692">
        <f t="shared" si="1"/>
        <v>6.8000000000000034</v>
      </c>
      <c r="Q30" s="92">
        <v>0.47345199999999998</v>
      </c>
      <c r="R30" s="217">
        <v>4.2487639999999996E-12</v>
      </c>
      <c r="S30" s="217">
        <v>2.5476428000000002E-9</v>
      </c>
      <c r="T30" s="634">
        <v>3.4776570999999999E-2</v>
      </c>
      <c r="U30" s="634">
        <v>1.6677236000000001E-3</v>
      </c>
      <c r="V30" s="634">
        <v>5.4401954000000002E-3</v>
      </c>
      <c r="W30" s="634">
        <v>0.24615048</v>
      </c>
      <c r="X30" s="279"/>
    </row>
    <row r="31" spans="2:24">
      <c r="B31" s="205">
        <v>9.3000000000000007</v>
      </c>
      <c r="C31" s="693">
        <f t="shared" si="0"/>
        <v>9.3000000000000007</v>
      </c>
      <c r="D31" s="92">
        <v>0.44329600000000002</v>
      </c>
      <c r="E31" s="217">
        <v>4.7819083999999999E-15</v>
      </c>
      <c r="F31" s="217">
        <v>8.5120391999999993E-12</v>
      </c>
      <c r="G31" s="634">
        <v>1.9613994999999999E-2</v>
      </c>
      <c r="H31" s="634">
        <v>5.6178176999999998E-4</v>
      </c>
      <c r="I31" s="634">
        <v>7.3733879000000002E-4</v>
      </c>
      <c r="J31" s="634">
        <v>0.23320837</v>
      </c>
      <c r="O31" s="206">
        <v>7</v>
      </c>
      <c r="P31" s="692">
        <f t="shared" si="1"/>
        <v>7.0000000000000036</v>
      </c>
      <c r="Q31" s="92">
        <v>0.487377</v>
      </c>
      <c r="R31" s="217">
        <v>4.6538338999999996E-12</v>
      </c>
      <c r="S31" s="217">
        <v>2.8068757E-9</v>
      </c>
      <c r="T31" s="634">
        <v>3.4389113999999998E-2</v>
      </c>
      <c r="U31" s="634">
        <v>1.6580121E-3</v>
      </c>
      <c r="V31" s="634">
        <v>5.4058871999999999E-3</v>
      </c>
      <c r="W31" s="634">
        <v>0.24340803</v>
      </c>
      <c r="X31" s="279"/>
    </row>
    <row r="32" spans="2:24">
      <c r="B32" s="688"/>
      <c r="C32" s="688"/>
      <c r="D32" s="689"/>
      <c r="E32" s="690"/>
      <c r="F32" s="690"/>
      <c r="G32" s="691"/>
      <c r="H32" s="691"/>
      <c r="I32" s="691"/>
      <c r="J32" s="691"/>
      <c r="O32" s="206">
        <v>7.2</v>
      </c>
      <c r="P32" s="692">
        <f t="shared" si="1"/>
        <v>7.2000000000000037</v>
      </c>
      <c r="Q32" s="92">
        <v>0.50130200000000003</v>
      </c>
      <c r="R32" s="217">
        <v>5.2174673E-12</v>
      </c>
      <c r="S32" s="217">
        <v>3.1685701E-9</v>
      </c>
      <c r="T32" s="634">
        <v>3.3928971000000002E-2</v>
      </c>
      <c r="U32" s="634">
        <v>1.6466314999999999E-3</v>
      </c>
      <c r="V32" s="634">
        <v>5.3645595000000003E-3</v>
      </c>
      <c r="W32" s="634">
        <v>0.24015112</v>
      </c>
      <c r="X32" s="279"/>
    </row>
    <row r="33" spans="3:24">
      <c r="C33" s="639" t="s">
        <v>77</v>
      </c>
      <c r="D33" s="26"/>
      <c r="E33" s="26"/>
      <c r="F33" s="26"/>
      <c r="G33" s="26"/>
      <c r="H33" s="26"/>
      <c r="I33" s="26"/>
      <c r="J33" s="26"/>
      <c r="O33" s="206">
        <v>7.4</v>
      </c>
      <c r="P33" s="692">
        <f t="shared" si="1"/>
        <v>7.4000000000000039</v>
      </c>
      <c r="Q33" s="92">
        <v>0.51522699999999999</v>
      </c>
      <c r="R33" s="217">
        <v>5.4110696000000001E-12</v>
      </c>
      <c r="S33" s="217">
        <v>3.3123959999999998E-9</v>
      </c>
      <c r="T33" s="634">
        <v>3.3396146000000002E-2</v>
      </c>
      <c r="U33" s="634">
        <v>1.6335817000000001E-3</v>
      </c>
      <c r="V33" s="634">
        <v>5.3162128000000001E-3</v>
      </c>
      <c r="W33" s="634">
        <v>0.23637975</v>
      </c>
      <c r="X33" s="279"/>
    </row>
    <row r="34" spans="3:24">
      <c r="C34" s="640" t="s">
        <v>70</v>
      </c>
      <c r="D34" s="640" t="s">
        <v>71</v>
      </c>
      <c r="E34" s="640" t="s">
        <v>39</v>
      </c>
      <c r="F34" s="640" t="s">
        <v>72</v>
      </c>
      <c r="G34" s="640" t="s">
        <v>73</v>
      </c>
      <c r="H34" s="640" t="s">
        <v>74</v>
      </c>
      <c r="I34" s="640" t="s">
        <v>75</v>
      </c>
      <c r="J34" s="640" t="s">
        <v>76</v>
      </c>
      <c r="O34" s="206">
        <v>7.6</v>
      </c>
      <c r="P34" s="692">
        <f t="shared" si="1"/>
        <v>7.6000000000000041</v>
      </c>
      <c r="Q34" s="92">
        <v>0.52915199999999996</v>
      </c>
      <c r="R34" s="217">
        <v>4.9947449000000002E-12</v>
      </c>
      <c r="S34" s="217">
        <v>3.0853417000000001E-9</v>
      </c>
      <c r="T34" s="634">
        <v>3.2790636999999997E-2</v>
      </c>
      <c r="U34" s="634">
        <v>1.6188628E-3</v>
      </c>
      <c r="V34" s="634">
        <v>5.2608467999999999E-3</v>
      </c>
      <c r="W34" s="634">
        <v>0.23209392000000001</v>
      </c>
      <c r="X34" s="279"/>
    </row>
    <row r="35" spans="3:24">
      <c r="C35" s="635">
        <v>2.1</v>
      </c>
      <c r="D35" s="636">
        <v>0.100521</v>
      </c>
      <c r="E35" s="637">
        <v>1.1260213999999999E-11</v>
      </c>
      <c r="F35" s="637">
        <v>3.6795365999999997E-8</v>
      </c>
      <c r="G35" s="638">
        <v>2.3136832E-3</v>
      </c>
      <c r="H35" s="638">
        <v>3.0602260999999998E-4</v>
      </c>
      <c r="I35" s="638">
        <v>2.0109239999999999E-3</v>
      </c>
      <c r="J35" s="638">
        <v>2.2720952000000001E-4</v>
      </c>
      <c r="O35" s="206">
        <v>7.8</v>
      </c>
      <c r="P35" s="692">
        <f t="shared" si="1"/>
        <v>7.8000000000000043</v>
      </c>
      <c r="Q35" s="92">
        <v>0.54307700000000003</v>
      </c>
      <c r="R35" s="217">
        <v>4.6694647999999997E-12</v>
      </c>
      <c r="S35" s="217">
        <v>2.9139084999999999E-9</v>
      </c>
      <c r="T35" s="634">
        <v>3.2112441999999998E-2</v>
      </c>
      <c r="U35" s="634">
        <v>1.6024748000000001E-3</v>
      </c>
      <c r="V35" s="634">
        <v>5.1984613999999998E-3</v>
      </c>
      <c r="W35" s="634">
        <v>0.22729362</v>
      </c>
      <c r="X35" s="279"/>
    </row>
    <row r="36" spans="3:24">
      <c r="C36" s="635">
        <v>2.4</v>
      </c>
      <c r="D36" s="636">
        <v>0.114882</v>
      </c>
      <c r="E36" s="637">
        <v>1.1424203000000001E-11</v>
      </c>
      <c r="F36" s="637">
        <v>1.3608321E-8</v>
      </c>
      <c r="G36" s="638">
        <v>6.1296509999999998E-3</v>
      </c>
      <c r="H36" s="638">
        <v>8.3950126000000003E-4</v>
      </c>
      <c r="I36" s="638">
        <v>2.0332675999999998E-3</v>
      </c>
      <c r="J36" s="638">
        <v>2.0327697000000001E-4</v>
      </c>
      <c r="O36" s="206">
        <v>8</v>
      </c>
      <c r="P36" s="692">
        <f t="shared" si="1"/>
        <v>8.0000000000000036</v>
      </c>
      <c r="Q36" s="92">
        <v>0.557002</v>
      </c>
      <c r="R36" s="217">
        <v>4.2744007E-12</v>
      </c>
      <c r="S36" s="217">
        <v>2.6977739999999999E-9</v>
      </c>
      <c r="T36" s="634">
        <v>3.1361565000000001E-2</v>
      </c>
      <c r="U36" s="634">
        <v>1.5844176000000001E-3</v>
      </c>
      <c r="V36" s="634">
        <v>5.1290570000000002E-3</v>
      </c>
      <c r="W36" s="634">
        <v>0.22197886999999999</v>
      </c>
      <c r="X36" s="279"/>
    </row>
    <row r="37" spans="3:24">
      <c r="C37" s="635">
        <v>2.7</v>
      </c>
      <c r="D37" s="636">
        <v>0.129242</v>
      </c>
      <c r="E37" s="637">
        <v>1.2754275999999999E-11</v>
      </c>
      <c r="F37" s="637">
        <v>6.7898643999999997E-9</v>
      </c>
      <c r="G37" s="638">
        <v>1.4123745E-2</v>
      </c>
      <c r="H37" s="638">
        <v>1.8784286999999999E-3</v>
      </c>
      <c r="I37" s="638">
        <v>2.0779548000000002E-3</v>
      </c>
      <c r="J37" s="638">
        <v>0.13148636</v>
      </c>
      <c r="O37" s="206">
        <v>8.1999999999999993</v>
      </c>
      <c r="P37" s="692">
        <f t="shared" si="1"/>
        <v>8.2000000000000028</v>
      </c>
      <c r="Q37" s="92">
        <v>0.57092699999999996</v>
      </c>
      <c r="R37" s="217">
        <v>4.5633865E-12</v>
      </c>
      <c r="S37" s="217">
        <v>3.1020396000000001E-9</v>
      </c>
      <c r="T37" s="634">
        <v>2.8432188000000001E-2</v>
      </c>
      <c r="U37" s="634">
        <v>1.4710922999999999E-3</v>
      </c>
      <c r="V37" s="634">
        <v>5.0067395999999998E-3</v>
      </c>
      <c r="W37" s="634">
        <v>0.20124458000000001</v>
      </c>
      <c r="X37" s="279"/>
    </row>
    <row r="38" spans="3:24">
      <c r="C38" s="635">
        <v>3</v>
      </c>
      <c r="D38" s="636">
        <v>0.14360200000000001</v>
      </c>
      <c r="E38" s="637">
        <v>1.1689422E-11</v>
      </c>
      <c r="F38" s="637">
        <v>3.8758898999999999E-9</v>
      </c>
      <c r="G38" s="638">
        <v>2.2367176999999999E-2</v>
      </c>
      <c r="H38" s="638">
        <v>3.0159324E-3</v>
      </c>
      <c r="I38" s="638">
        <v>2.0705070000000001E-3</v>
      </c>
      <c r="J38" s="638">
        <v>0.39442343000000002</v>
      </c>
      <c r="O38" s="206">
        <v>8.4</v>
      </c>
      <c r="P38" s="692">
        <f t="shared" si="1"/>
        <v>8.4000000000000021</v>
      </c>
      <c r="Q38" s="92">
        <v>0.58485200000000004</v>
      </c>
      <c r="R38" s="217">
        <v>6.1716808999999999E-12</v>
      </c>
      <c r="S38" s="217">
        <v>4.6088999999999997E-9</v>
      </c>
      <c r="T38" s="634">
        <v>2.5047234000000002E-2</v>
      </c>
      <c r="U38" s="634">
        <v>1.3390788999999999E-3</v>
      </c>
      <c r="V38" s="634">
        <v>4.8690581000000004E-3</v>
      </c>
      <c r="W38" s="634">
        <v>0.17728569</v>
      </c>
      <c r="X38" s="279"/>
    </row>
    <row r="39" spans="3:24">
      <c r="C39" s="635">
        <v>3.3</v>
      </c>
      <c r="D39" s="636">
        <v>0.15796199999999999</v>
      </c>
      <c r="E39" s="637">
        <v>6.6227517E-12</v>
      </c>
      <c r="F39" s="637">
        <v>1.5575568E-9</v>
      </c>
      <c r="G39" s="638">
        <v>3.0859951E-2</v>
      </c>
      <c r="H39" s="638">
        <v>4.2520129000000002E-3</v>
      </c>
      <c r="I39" s="638">
        <v>2.0109239999999999E-3</v>
      </c>
      <c r="J39" s="638">
        <v>0.39442343000000002</v>
      </c>
      <c r="O39" s="206">
        <v>8.6</v>
      </c>
      <c r="P39" s="692">
        <f t="shared" si="1"/>
        <v>8.6000000000000014</v>
      </c>
      <c r="Q39" s="92">
        <v>0.598777</v>
      </c>
      <c r="R39" s="217">
        <v>9.2761410999999995E-12</v>
      </c>
      <c r="S39" s="217">
        <v>8.3426315000000007E-9</v>
      </c>
      <c r="T39" s="634">
        <v>2.0952740000000001E-2</v>
      </c>
      <c r="U39" s="634">
        <v>1.1118962999999999E-3</v>
      </c>
      <c r="V39" s="634">
        <v>4.7479228000000002E-3</v>
      </c>
      <c r="W39" s="634">
        <v>0.14830463999999999</v>
      </c>
      <c r="X39" s="279"/>
    </row>
    <row r="40" spans="3:24">
      <c r="C40" s="635">
        <v>3.6</v>
      </c>
      <c r="D40" s="636">
        <v>0.172322</v>
      </c>
      <c r="E40" s="637">
        <v>4.1843716999999996E-12</v>
      </c>
      <c r="F40" s="637">
        <v>8.8050720000000003E-10</v>
      </c>
      <c r="G40" s="638">
        <v>3.4437545E-2</v>
      </c>
      <c r="H40" s="638">
        <v>4.7522288999999997E-3</v>
      </c>
      <c r="I40" s="638">
        <v>2.0109239999999999E-3</v>
      </c>
      <c r="J40" s="638">
        <v>0.39442343000000002</v>
      </c>
      <c r="O40" s="206">
        <v>8.8000000000000007</v>
      </c>
      <c r="P40" s="692">
        <f t="shared" si="1"/>
        <v>8.8000000000000007</v>
      </c>
      <c r="Q40" s="92">
        <v>0.61270199999999997</v>
      </c>
      <c r="R40" s="217">
        <v>1.2595295E-11</v>
      </c>
      <c r="S40" s="217">
        <v>1.5453628000000001E-8</v>
      </c>
      <c r="T40" s="634">
        <v>1.6233356000000001E-2</v>
      </c>
      <c r="U40" s="634">
        <v>8.1503806999999996E-4</v>
      </c>
      <c r="V40" s="634">
        <v>4.6326965000000001E-3</v>
      </c>
      <c r="W40" s="634">
        <v>0.11490058</v>
      </c>
    </row>
    <row r="41" spans="3:24">
      <c r="C41" s="635">
        <v>3.9</v>
      </c>
      <c r="D41" s="636">
        <v>0.18668299999999999</v>
      </c>
      <c r="E41" s="637">
        <v>5.0000954999999999E-12</v>
      </c>
      <c r="F41" s="637">
        <v>1.0082761E-9</v>
      </c>
      <c r="G41" s="638">
        <v>3.5950108000000001E-2</v>
      </c>
      <c r="H41" s="638">
        <v>4.9590537000000004E-3</v>
      </c>
      <c r="I41" s="638">
        <v>2.0109239999999999E-3</v>
      </c>
      <c r="J41" s="638">
        <v>0.39442343000000002</v>
      </c>
      <c r="O41" s="206">
        <v>9</v>
      </c>
      <c r="P41" s="692">
        <f t="shared" si="1"/>
        <v>9</v>
      </c>
      <c r="Q41" s="92">
        <v>0.62662700000000005</v>
      </c>
      <c r="R41" s="217">
        <v>1.5781341999999999E-11</v>
      </c>
      <c r="S41" s="217">
        <v>3.0038766E-8</v>
      </c>
      <c r="T41" s="634">
        <v>1.1962502999999999E-2</v>
      </c>
      <c r="U41" s="634">
        <v>5.2536586E-4</v>
      </c>
      <c r="V41" s="634">
        <v>4.6090604999999996E-3</v>
      </c>
      <c r="W41" s="634">
        <v>8.4671251000000003E-2</v>
      </c>
    </row>
    <row r="42" spans="3:24">
      <c r="C42" s="635">
        <v>4.2</v>
      </c>
      <c r="D42" s="636">
        <v>0.201043</v>
      </c>
      <c r="E42" s="637">
        <v>7.3294832999999995E-12</v>
      </c>
      <c r="F42" s="637">
        <v>1.4089327E-9</v>
      </c>
      <c r="G42" s="638">
        <v>3.7802766000000002E-2</v>
      </c>
      <c r="H42" s="638">
        <v>5.2021530000000002E-3</v>
      </c>
      <c r="I42" s="638">
        <v>2.0183719E-3</v>
      </c>
      <c r="J42" s="638">
        <v>0.39442343000000002</v>
      </c>
    </row>
    <row r="43" spans="3:24">
      <c r="C43" s="635">
        <v>4.5</v>
      </c>
      <c r="D43" s="636">
        <v>0.21540300000000001</v>
      </c>
      <c r="E43" s="637">
        <v>7.7663699999999993E-12</v>
      </c>
      <c r="F43" s="637">
        <v>1.4168263E-9</v>
      </c>
      <c r="G43" s="638">
        <v>3.9995513000000003E-2</v>
      </c>
      <c r="H43" s="638">
        <v>5.4815259999999996E-3</v>
      </c>
      <c r="I43" s="638">
        <v>2.0332675999999998E-3</v>
      </c>
      <c r="J43" s="638">
        <v>0.39442343000000002</v>
      </c>
    </row>
    <row r="44" spans="3:24">
      <c r="C44" s="635">
        <v>4.8</v>
      </c>
      <c r="D44" s="636">
        <v>0.229763</v>
      </c>
      <c r="E44" s="637">
        <v>5.0100876000000003E-12</v>
      </c>
      <c r="F44" s="637">
        <v>8.8781225999999999E-10</v>
      </c>
      <c r="G44" s="638">
        <v>4.1189842999999997E-2</v>
      </c>
      <c r="H44" s="638">
        <v>5.6431837000000002E-3</v>
      </c>
      <c r="I44" s="638">
        <v>2.0332675999999998E-3</v>
      </c>
      <c r="J44" s="638">
        <v>0.39442343000000002</v>
      </c>
    </row>
    <row r="45" spans="3:24">
      <c r="C45" s="635">
        <v>5.0999999999999996</v>
      </c>
      <c r="D45" s="636">
        <v>0.24412400000000001</v>
      </c>
      <c r="E45" s="637">
        <v>3.4794297000000001E-12</v>
      </c>
      <c r="F45" s="637">
        <v>6.1007710999999997E-10</v>
      </c>
      <c r="G45" s="638">
        <v>4.1744824E-2</v>
      </c>
      <c r="H45" s="638">
        <v>5.7032621000000002E-3</v>
      </c>
      <c r="I45" s="638">
        <v>2.0407155E-3</v>
      </c>
      <c r="J45" s="638">
        <v>0.39442343000000002</v>
      </c>
      <c r="W45">
        <f>MIN(INDEX(HLC_Coronagraph,,1))</f>
        <v>2.7</v>
      </c>
    </row>
    <row r="46" spans="3:24">
      <c r="C46" s="635">
        <v>5.4</v>
      </c>
      <c r="D46" s="636">
        <v>0.25848399999999999</v>
      </c>
      <c r="E46" s="637">
        <v>4.5271586999999999E-12</v>
      </c>
      <c r="F46" s="637">
        <v>7.9960251000000002E-10</v>
      </c>
      <c r="G46" s="638">
        <v>4.1660456999999998E-2</v>
      </c>
      <c r="H46" s="638">
        <v>5.6617615000000001E-3</v>
      </c>
      <c r="I46" s="638">
        <v>2.0556111999999998E-3</v>
      </c>
      <c r="J46" s="638">
        <v>0.39442343000000002</v>
      </c>
    </row>
    <row r="47" spans="3:24">
      <c r="C47" s="635">
        <v>5.7</v>
      </c>
      <c r="D47" s="636">
        <v>0.27284399999999998</v>
      </c>
      <c r="E47" s="637">
        <v>6.083164E-12</v>
      </c>
      <c r="F47" s="637">
        <v>1.0773282000000001E-9</v>
      </c>
      <c r="G47" s="638">
        <v>4.1589323999999997E-2</v>
      </c>
      <c r="H47" s="638">
        <v>5.6465279E-3</v>
      </c>
      <c r="I47" s="638">
        <v>2.0584041999999999E-3</v>
      </c>
      <c r="J47" s="638">
        <v>0.39442343000000002</v>
      </c>
    </row>
    <row r="48" spans="3:24">
      <c r="C48" s="635">
        <v>6</v>
      </c>
      <c r="D48" s="636">
        <v>0.28720400000000001</v>
      </c>
      <c r="E48" s="637">
        <v>6.1726665000000002E-12</v>
      </c>
      <c r="F48" s="637">
        <v>1.0993278999999999E-9</v>
      </c>
      <c r="G48" s="638">
        <v>4.1313897000000002E-2</v>
      </c>
      <c r="H48" s="638">
        <v>5.614946E-3</v>
      </c>
      <c r="I48" s="638">
        <v>2.0556111999999998E-3</v>
      </c>
      <c r="J48" s="638">
        <v>0.39442343000000002</v>
      </c>
    </row>
    <row r="49" spans="3:10">
      <c r="C49" s="635">
        <v>6.3</v>
      </c>
      <c r="D49" s="636">
        <v>0.301564</v>
      </c>
      <c r="E49" s="637">
        <v>4.2887069999999997E-12</v>
      </c>
      <c r="F49" s="637">
        <v>7.6653338E-10</v>
      </c>
      <c r="G49" s="638">
        <v>4.1128624000000003E-2</v>
      </c>
      <c r="H49" s="638">
        <v>5.5949384E-3</v>
      </c>
      <c r="I49" s="638">
        <v>2.0528183000000002E-3</v>
      </c>
      <c r="J49" s="638">
        <v>0.39442343000000002</v>
      </c>
    </row>
    <row r="50" spans="3:10">
      <c r="C50" s="635">
        <v>6.6</v>
      </c>
      <c r="D50" s="636">
        <v>0.31592500000000001</v>
      </c>
      <c r="E50" s="637">
        <v>3.3833599999999998E-12</v>
      </c>
      <c r="F50" s="637">
        <v>6.0664159000000004E-10</v>
      </c>
      <c r="G50" s="638">
        <v>4.0935355999999999E-2</v>
      </c>
      <c r="H50" s="638">
        <v>5.5771974999999996E-3</v>
      </c>
      <c r="I50" s="638">
        <v>2.0481634000000001E-3</v>
      </c>
      <c r="J50" s="638">
        <v>0.39442343000000002</v>
      </c>
    </row>
    <row r="51" spans="3:10">
      <c r="C51" s="635">
        <v>6.9</v>
      </c>
      <c r="D51" s="636">
        <v>0.330285</v>
      </c>
      <c r="E51" s="637">
        <v>3.6098022999999999E-12</v>
      </c>
      <c r="F51" s="637">
        <v>6.4904384000000001E-10</v>
      </c>
      <c r="G51" s="638">
        <v>4.0734093999999998E-2</v>
      </c>
      <c r="H51" s="638">
        <v>5.5617234999999999E-3</v>
      </c>
      <c r="I51" s="638">
        <v>2.0416465E-3</v>
      </c>
      <c r="J51" s="638">
        <v>0.39442343000000002</v>
      </c>
    </row>
    <row r="52" spans="3:10">
      <c r="C52" s="635">
        <v>7.2</v>
      </c>
      <c r="D52" s="636">
        <v>0.34464499999999998</v>
      </c>
      <c r="E52" s="637">
        <v>4.2933990999999997E-12</v>
      </c>
      <c r="F52" s="637">
        <v>7.7379229999999998E-10</v>
      </c>
      <c r="G52" s="638">
        <v>4.0524837000000001E-2</v>
      </c>
      <c r="H52" s="638">
        <v>5.5485163000000004E-3</v>
      </c>
      <c r="I52" s="638">
        <v>2.0332675999999998E-3</v>
      </c>
      <c r="J52" s="638">
        <v>0.39442343000000002</v>
      </c>
    </row>
    <row r="53" spans="3:10">
      <c r="C53" s="635">
        <v>7.5</v>
      </c>
      <c r="D53" s="636">
        <v>0.35900500000000002</v>
      </c>
      <c r="E53" s="637">
        <v>3.8968066999999999E-12</v>
      </c>
      <c r="F53" s="637">
        <v>7.0409646000000003E-10</v>
      </c>
      <c r="G53" s="638">
        <v>4.0402474000000001E-2</v>
      </c>
      <c r="H53" s="638">
        <v>5.5344785000000004E-3</v>
      </c>
      <c r="I53" s="638">
        <v>2.0316716999999999E-3</v>
      </c>
      <c r="J53" s="638">
        <v>0.39442343000000002</v>
      </c>
    </row>
    <row r="54" spans="3:10">
      <c r="C54" s="635">
        <v>7.8</v>
      </c>
      <c r="D54" s="636">
        <v>0.373365</v>
      </c>
      <c r="E54" s="637">
        <v>2.9685214E-12</v>
      </c>
      <c r="F54" s="637">
        <v>5.3763258000000005E-10</v>
      </c>
      <c r="G54" s="638">
        <v>4.0310073000000002E-2</v>
      </c>
      <c r="H54" s="638">
        <v>5.5214686999999997E-3</v>
      </c>
      <c r="I54" s="638">
        <v>2.0316716999999999E-3</v>
      </c>
      <c r="J54" s="638">
        <v>0.39442343000000002</v>
      </c>
    </row>
    <row r="55" spans="3:10">
      <c r="C55" s="635">
        <v>8.1</v>
      </c>
      <c r="D55" s="636">
        <v>0.38772600000000002</v>
      </c>
      <c r="E55" s="637">
        <v>2.6391690999999998E-12</v>
      </c>
      <c r="F55" s="637">
        <v>4.7902268000000001E-10</v>
      </c>
      <c r="G55" s="638">
        <v>4.0247631999999998E-2</v>
      </c>
      <c r="H55" s="638">
        <v>5.5094866000000003E-3</v>
      </c>
      <c r="I55" s="638">
        <v>2.0332675999999998E-3</v>
      </c>
      <c r="J55" s="638">
        <v>0.39442343000000002</v>
      </c>
    </row>
    <row r="56" spans="3:10">
      <c r="C56" s="635">
        <v>8.4</v>
      </c>
      <c r="D56" s="636">
        <v>0.402086</v>
      </c>
      <c r="E56" s="637">
        <v>2.8647998E-12</v>
      </c>
      <c r="F56" s="637">
        <v>5.2040966E-10</v>
      </c>
      <c r="G56" s="638">
        <v>4.0215584999999998E-2</v>
      </c>
      <c r="H56" s="638">
        <v>5.5048935999999996E-3</v>
      </c>
      <c r="I56" s="638">
        <v>2.0332675999999998E-3</v>
      </c>
      <c r="J56" s="638">
        <v>0.39442343000000002</v>
      </c>
    </row>
    <row r="57" spans="3:10">
      <c r="C57" s="635">
        <v>8.6999999999999993</v>
      </c>
      <c r="D57" s="636">
        <v>0.41644599999999998</v>
      </c>
      <c r="E57" s="637">
        <v>3.1732942000000001E-12</v>
      </c>
      <c r="F57" s="637">
        <v>5.7648993999999998E-10</v>
      </c>
      <c r="G57" s="638">
        <v>4.0213715999999997E-2</v>
      </c>
      <c r="H57" s="638">
        <v>5.5045090999999999E-3</v>
      </c>
      <c r="I57" s="638">
        <v>2.0332675999999998E-3</v>
      </c>
      <c r="J57" s="638">
        <v>0.39442343000000002</v>
      </c>
    </row>
    <row r="58" spans="3:10">
      <c r="C58" s="635">
        <v>9</v>
      </c>
      <c r="D58" s="636">
        <v>0.43080600000000002</v>
      </c>
      <c r="E58" s="637">
        <v>2.9255133E-12</v>
      </c>
      <c r="F58" s="637">
        <v>5.3110679999999995E-10</v>
      </c>
      <c r="G58" s="638">
        <v>4.0242024000000001E-2</v>
      </c>
      <c r="H58" s="638">
        <v>5.5083333999999999E-3</v>
      </c>
      <c r="I58" s="638">
        <v>2.0332675999999998E-3</v>
      </c>
      <c r="J58" s="638">
        <v>0.39442343000000002</v>
      </c>
    </row>
    <row r="59" spans="3:10">
      <c r="C59" s="635">
        <v>9.3000000000000007</v>
      </c>
      <c r="D59" s="636">
        <v>0.44516600000000001</v>
      </c>
      <c r="E59" s="637">
        <v>2.8235018000000001E-12</v>
      </c>
      <c r="F59" s="637">
        <v>5.1266489000000003E-10</v>
      </c>
      <c r="G59" s="638">
        <v>3.9948650000000002E-2</v>
      </c>
      <c r="H59" s="638">
        <v>5.5074998000000002E-3</v>
      </c>
      <c r="I59" s="638">
        <v>2.0134065999999999E-3</v>
      </c>
      <c r="J59" s="638">
        <v>0.39442343000000002</v>
      </c>
    </row>
    <row r="60" spans="3:10">
      <c r="C60" s="635">
        <v>9.6</v>
      </c>
      <c r="D60" s="636">
        <v>0.45952700000000002</v>
      </c>
      <c r="E60" s="637">
        <v>2.9995422E-12</v>
      </c>
      <c r="F60" s="637">
        <v>5.4473331E-10</v>
      </c>
      <c r="G60" s="638">
        <v>3.9509521999999998E-2</v>
      </c>
      <c r="H60" s="638">
        <v>5.5064416999999997E-3</v>
      </c>
      <c r="I60" s="638">
        <v>1.9836150999999998E-3</v>
      </c>
      <c r="J60" s="638">
        <v>0.39442343000000002</v>
      </c>
    </row>
    <row r="61" spans="3:10">
      <c r="C61" s="635">
        <v>9.9</v>
      </c>
      <c r="D61" s="636">
        <v>0.473887</v>
      </c>
      <c r="E61" s="637">
        <v>3.4175638E-12</v>
      </c>
      <c r="F61" s="637">
        <v>6.2079296000000004E-10</v>
      </c>
      <c r="G61" s="638">
        <v>3.8924617000000002E-2</v>
      </c>
      <c r="H61" s="638">
        <v>5.5051587999999999E-3</v>
      </c>
      <c r="I61" s="638">
        <v>1.9438916999999999E-3</v>
      </c>
      <c r="J61" s="638">
        <v>0.39442343000000002</v>
      </c>
    </row>
    <row r="62" spans="3:10">
      <c r="C62" s="635">
        <v>10.199999999999999</v>
      </c>
      <c r="D62" s="636">
        <v>0.48824699999999999</v>
      </c>
      <c r="E62" s="637">
        <v>4.8991527000000001E-12</v>
      </c>
      <c r="F62" s="637">
        <v>8.7854719999999997E-10</v>
      </c>
      <c r="G62" s="638">
        <v>2.7370149E-2</v>
      </c>
      <c r="H62" s="638">
        <v>5.5764250999999999E-3</v>
      </c>
      <c r="I62" s="638">
        <v>1.3406144000000001E-3</v>
      </c>
      <c r="J62" s="638">
        <v>0.39442343000000002</v>
      </c>
    </row>
    <row r="63" spans="3:10">
      <c r="C63" s="635">
        <v>10.5</v>
      </c>
      <c r="D63" s="636">
        <v>0.50260700000000003</v>
      </c>
      <c r="E63" s="637">
        <v>3.0347225E-12</v>
      </c>
      <c r="F63" s="637">
        <v>6.5642149999999995E-10</v>
      </c>
      <c r="G63" s="638">
        <v>1.5446623E-2</v>
      </c>
      <c r="H63" s="638">
        <v>4.6231307999999999E-3</v>
      </c>
      <c r="I63" s="638">
        <v>9.3843118999999999E-4</v>
      </c>
      <c r="J63" s="638">
        <v>0.39442343000000002</v>
      </c>
    </row>
    <row r="69" spans="4:11">
      <c r="D69"/>
      <c r="E69"/>
      <c r="F69"/>
      <c r="G69"/>
      <c r="H69"/>
      <c r="I69"/>
      <c r="K69" s="26"/>
    </row>
  </sheetData>
  <mergeCells count="1">
    <mergeCell ref="B6:E6"/>
  </mergeCell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45"/>
  <sheetViews>
    <sheetView workbookViewId="0">
      <selection activeCell="O16" sqref="O16"/>
    </sheetView>
  </sheetViews>
  <sheetFormatPr defaultColWidth="8.85546875" defaultRowHeight="15"/>
  <cols>
    <col min="1" max="1" width="4.28515625" customWidth="1"/>
    <col min="2" max="2" width="10.42578125" customWidth="1"/>
    <col min="3" max="4" width="9.42578125" customWidth="1"/>
    <col min="5" max="8" width="11.85546875" customWidth="1"/>
    <col min="10" max="10" width="1.140625" customWidth="1"/>
    <col min="11" max="11" width="1.7109375" style="89" customWidth="1"/>
    <col min="12" max="12" width="1.28515625" customWidth="1"/>
    <col min="13" max="13" width="23.28515625" customWidth="1"/>
    <col min="14" max="14" width="10.7109375" customWidth="1"/>
    <col min="15" max="15" width="9.28515625" customWidth="1"/>
    <col min="16" max="16" width="11.42578125" customWidth="1"/>
    <col min="18" max="18" width="12.85546875" bestFit="1" customWidth="1"/>
    <col min="19" max="19" width="1.140625" customWidth="1"/>
    <col min="20" max="20" width="1.7109375" style="89" customWidth="1"/>
    <col min="21" max="21" width="1.28515625" customWidth="1"/>
    <col min="26" max="26" width="10.28515625" bestFit="1" customWidth="1"/>
  </cols>
  <sheetData>
    <row r="1" spans="1:26" s="22" customFormat="1" ht="21">
      <c r="A1" s="22" t="s">
        <v>68</v>
      </c>
    </row>
    <row r="2" spans="1:26">
      <c r="A2" s="139"/>
      <c r="B2" s="140" t="s">
        <v>67</v>
      </c>
      <c r="C2" s="141"/>
      <c r="D2" s="141"/>
      <c r="E2" s="141"/>
      <c r="F2" s="141"/>
      <c r="G2" s="141"/>
      <c r="H2" s="141"/>
      <c r="I2" s="139"/>
      <c r="J2" s="139"/>
      <c r="L2" s="136"/>
      <c r="M2" s="143" t="s">
        <v>66</v>
      </c>
      <c r="N2" s="144"/>
      <c r="O2" s="136"/>
      <c r="P2" s="136"/>
      <c r="Q2" s="137"/>
      <c r="R2" s="136"/>
      <c r="S2" s="136"/>
    </row>
    <row r="3" spans="1:26" ht="30">
      <c r="B3" s="188" t="s">
        <v>65</v>
      </c>
      <c r="C3" s="189" t="s">
        <v>64</v>
      </c>
      <c r="D3" s="189" t="s">
        <v>63</v>
      </c>
      <c r="E3" s="188" t="s">
        <v>62</v>
      </c>
      <c r="F3" s="188" t="s">
        <v>61</v>
      </c>
      <c r="G3" s="188" t="s">
        <v>60</v>
      </c>
      <c r="H3" s="188" t="s">
        <v>59</v>
      </c>
      <c r="I3" s="188" t="s">
        <v>58</v>
      </c>
      <c r="L3" s="16"/>
      <c r="M3" s="10" t="s">
        <v>57</v>
      </c>
      <c r="N3" s="15">
        <v>6.6260700000000002E-34</v>
      </c>
      <c r="O3" s="21" t="s">
        <v>56</v>
      </c>
      <c r="P3" t="s">
        <v>55</v>
      </c>
      <c r="Q3" s="2"/>
      <c r="U3" s="16"/>
      <c r="Z3" s="1"/>
    </row>
    <row r="4" spans="1:26">
      <c r="B4" s="154" t="s">
        <v>54</v>
      </c>
      <c r="C4" s="155">
        <v>0.36</v>
      </c>
      <c r="D4" s="156">
        <v>6.8000000000000005E-2</v>
      </c>
      <c r="E4" s="157">
        <v>4.3499999999999999E-8</v>
      </c>
      <c r="F4" s="157">
        <f t="shared" ref="F4:F17" si="0">E4/((h_planck*c_light)/(C4*0.000001))</f>
        <v>78834387669.508423</v>
      </c>
      <c r="G4" s="157">
        <f t="shared" ref="G4:G17" si="1">F4*(1/1000)*(1/100)^2</f>
        <v>7883.4387669508433</v>
      </c>
      <c r="H4" s="157">
        <f t="shared" ref="H4:H17" si="2">F4*D4</f>
        <v>5360738361.5265732</v>
      </c>
      <c r="I4" s="155">
        <f t="shared" ref="I4:I17" si="3">LOG10(E4)</f>
        <v>-7.361510743045363</v>
      </c>
      <c r="M4" s="10" t="s">
        <v>53</v>
      </c>
      <c r="N4" s="15">
        <v>299792000</v>
      </c>
      <c r="O4" s="21" t="s">
        <v>52</v>
      </c>
      <c r="P4" t="s">
        <v>51</v>
      </c>
      <c r="Q4" s="2"/>
      <c r="Z4" s="1"/>
    </row>
    <row r="5" spans="1:26">
      <c r="B5" s="158" t="s">
        <v>50</v>
      </c>
      <c r="C5" s="159">
        <v>0.44</v>
      </c>
      <c r="D5" s="160">
        <v>9.8000000000000004E-2</v>
      </c>
      <c r="E5" s="161">
        <v>7.1999999999999996E-8</v>
      </c>
      <c r="F5" s="161">
        <f t="shared" si="0"/>
        <v>159481060113.0285</v>
      </c>
      <c r="G5" s="161">
        <f t="shared" si="1"/>
        <v>15948.106011302851</v>
      </c>
      <c r="H5" s="161">
        <f t="shared" si="2"/>
        <v>15629143891.076794</v>
      </c>
      <c r="I5" s="159">
        <f t="shared" si="3"/>
        <v>-7.1426675035687319</v>
      </c>
      <c r="M5" s="10" t="s">
        <v>49</v>
      </c>
      <c r="N5" s="15">
        <v>1.5999999999999999E-19</v>
      </c>
      <c r="O5" s="21" t="s">
        <v>48</v>
      </c>
      <c r="P5" t="s">
        <v>47</v>
      </c>
      <c r="Q5" s="2"/>
      <c r="Z5" s="1"/>
    </row>
    <row r="6" spans="1:26">
      <c r="B6" s="162" t="s">
        <v>46</v>
      </c>
      <c r="C6" s="163">
        <v>0.55000000000000004</v>
      </c>
      <c r="D6" s="164">
        <v>8.8999999999999996E-2</v>
      </c>
      <c r="E6" s="165">
        <v>3.92E-8</v>
      </c>
      <c r="F6" s="165">
        <f t="shared" si="0"/>
        <v>108535721465.8111</v>
      </c>
      <c r="G6" s="165">
        <f t="shared" si="1"/>
        <v>10853.572146581111</v>
      </c>
      <c r="H6" s="165">
        <f t="shared" si="2"/>
        <v>9659679210.4571877</v>
      </c>
      <c r="I6" s="163">
        <f t="shared" si="3"/>
        <v>-7.4067139329795424</v>
      </c>
      <c r="M6" s="10" t="s">
        <v>45</v>
      </c>
      <c r="N6" s="15">
        <v>1.3799999999999999E-34</v>
      </c>
      <c r="O6" s="21" t="s">
        <v>44</v>
      </c>
      <c r="P6" t="s">
        <v>43</v>
      </c>
      <c r="Q6" s="2"/>
      <c r="Z6" s="1"/>
    </row>
    <row r="7" spans="1:26">
      <c r="B7" s="166" t="s">
        <v>42</v>
      </c>
      <c r="C7" s="167">
        <v>0.7</v>
      </c>
      <c r="D7" s="168">
        <v>0.22</v>
      </c>
      <c r="E7" s="169">
        <v>1.7599999999999999E-8</v>
      </c>
      <c r="F7" s="169">
        <f t="shared" si="0"/>
        <v>62020412266.177757</v>
      </c>
      <c r="G7" s="169">
        <f t="shared" si="1"/>
        <v>6202.0412266177764</v>
      </c>
      <c r="H7" s="169">
        <f t="shared" si="2"/>
        <v>13644490698.559107</v>
      </c>
      <c r="I7" s="170">
        <f t="shared" si="3"/>
        <v>-7.7544873321858505</v>
      </c>
      <c r="N7" s="9"/>
      <c r="O7" s="8"/>
      <c r="P7" s="2"/>
      <c r="Q7" s="2"/>
      <c r="Z7" s="1"/>
    </row>
    <row r="8" spans="1:26">
      <c r="B8" s="171" t="s">
        <v>41</v>
      </c>
      <c r="C8" s="172">
        <v>0.8</v>
      </c>
      <c r="D8" s="173">
        <v>0.2</v>
      </c>
      <c r="E8" s="174">
        <v>1.2100000000000001E-8</v>
      </c>
      <c r="F8" s="174">
        <f t="shared" si="0"/>
        <v>48730323923.425385</v>
      </c>
      <c r="G8" s="174">
        <f t="shared" si="1"/>
        <v>4873.0323923425385</v>
      </c>
      <c r="H8" s="174">
        <f t="shared" si="2"/>
        <v>9746064784.6850777</v>
      </c>
      <c r="I8" s="172">
        <f t="shared" si="3"/>
        <v>-7.9172146296835502</v>
      </c>
      <c r="L8" s="138"/>
      <c r="M8" s="152" t="s">
        <v>40</v>
      </c>
      <c r="N8" s="153"/>
      <c r="O8" s="138"/>
      <c r="P8" s="138"/>
      <c r="Q8" s="138"/>
      <c r="R8" s="138"/>
      <c r="S8" s="138"/>
      <c r="Z8" s="1"/>
    </row>
    <row r="9" spans="1:26">
      <c r="B9" s="175" t="s">
        <v>39</v>
      </c>
      <c r="C9" s="176">
        <v>0.9</v>
      </c>
      <c r="D9" s="177">
        <v>0.24</v>
      </c>
      <c r="E9" s="178">
        <v>8.2999999999999999E-9</v>
      </c>
      <c r="F9" s="178">
        <f t="shared" si="0"/>
        <v>37604909060.742523</v>
      </c>
      <c r="G9" s="178">
        <f t="shared" si="1"/>
        <v>3760.490906074253</v>
      </c>
      <c r="H9" s="178">
        <f t="shared" si="2"/>
        <v>9025178174.5782051</v>
      </c>
      <c r="I9" s="176">
        <f t="shared" si="3"/>
        <v>-8.0809219076239263</v>
      </c>
      <c r="M9" s="10" t="s">
        <v>38</v>
      </c>
      <c r="N9" s="15">
        <v>6371000</v>
      </c>
      <c r="O9" s="21" t="s">
        <v>32</v>
      </c>
      <c r="P9" t="s">
        <v>37</v>
      </c>
      <c r="Z9" s="1"/>
    </row>
    <row r="10" spans="1:26">
      <c r="B10" s="179" t="s">
        <v>36</v>
      </c>
      <c r="C10" s="180">
        <v>1.05</v>
      </c>
      <c r="D10" s="181">
        <v>0.2</v>
      </c>
      <c r="E10" s="182">
        <v>5.7200000000000001E-9</v>
      </c>
      <c r="F10" s="182">
        <f t="shared" si="0"/>
        <v>30234950979.761658</v>
      </c>
      <c r="G10" s="182">
        <f t="shared" si="1"/>
        <v>3023.4950979761661</v>
      </c>
      <c r="H10" s="182">
        <f t="shared" si="2"/>
        <v>6046990195.9523315</v>
      </c>
      <c r="I10" s="180">
        <f t="shared" si="3"/>
        <v>-8.2426039712069752</v>
      </c>
      <c r="M10" s="10" t="s">
        <v>1195</v>
      </c>
      <c r="N10" s="9">
        <v>69911000</v>
      </c>
      <c r="O10" s="8" t="s">
        <v>32</v>
      </c>
      <c r="Z10" s="1"/>
    </row>
    <row r="11" spans="1:26">
      <c r="B11" s="179" t="s">
        <v>11</v>
      </c>
      <c r="C11" s="180">
        <v>1.26</v>
      </c>
      <c r="D11" s="181">
        <v>0.26</v>
      </c>
      <c r="E11" s="182">
        <v>3.3999999999999998E-9</v>
      </c>
      <c r="F11" s="182">
        <f t="shared" si="0"/>
        <v>21566188810.739086</v>
      </c>
      <c r="G11" s="182">
        <f t="shared" si="1"/>
        <v>2156.6188810739086</v>
      </c>
      <c r="H11" s="182">
        <f t="shared" si="2"/>
        <v>5607209090.7921629</v>
      </c>
      <c r="I11" s="180">
        <f t="shared" si="3"/>
        <v>-8.4685210829577446</v>
      </c>
      <c r="M11" s="10" t="s">
        <v>35</v>
      </c>
      <c r="N11" s="15">
        <v>149590000000</v>
      </c>
      <c r="O11" s="21" t="s">
        <v>32</v>
      </c>
      <c r="P11" t="s">
        <v>34</v>
      </c>
      <c r="R11" s="2"/>
      <c r="Z11" s="1"/>
    </row>
    <row r="12" spans="1:26">
      <c r="B12" s="179" t="s">
        <v>31</v>
      </c>
      <c r="C12" s="180">
        <v>1.64</v>
      </c>
      <c r="D12" s="181">
        <v>0.33</v>
      </c>
      <c r="E12" s="182">
        <v>1.1800000000000001E-9</v>
      </c>
      <c r="F12" s="182">
        <f t="shared" si="0"/>
        <v>9742037485.1872711</v>
      </c>
      <c r="G12" s="182">
        <f t="shared" si="1"/>
        <v>974.20374851872725</v>
      </c>
      <c r="H12" s="182">
        <f t="shared" si="2"/>
        <v>3214872370.1117997</v>
      </c>
      <c r="I12" s="183">
        <f t="shared" si="3"/>
        <v>-8.9281179926938741</v>
      </c>
      <c r="M12" s="10" t="s">
        <v>33</v>
      </c>
      <c r="N12" s="15">
        <f>AU/arcsec</f>
        <v>3.0855152366503144E+16</v>
      </c>
      <c r="O12" s="21" t="s">
        <v>32</v>
      </c>
      <c r="R12" s="20"/>
      <c r="Z12" s="1"/>
    </row>
    <row r="13" spans="1:26">
      <c r="B13" s="179" t="s">
        <v>27</v>
      </c>
      <c r="C13" s="180">
        <v>2.1800000000000002</v>
      </c>
      <c r="D13" s="181">
        <v>0.44</v>
      </c>
      <c r="E13" s="182">
        <v>3.9E-10</v>
      </c>
      <c r="F13" s="182">
        <f t="shared" si="0"/>
        <v>4280012541.290936</v>
      </c>
      <c r="G13" s="182">
        <f t="shared" si="1"/>
        <v>428.00125412909364</v>
      </c>
      <c r="H13" s="182">
        <f t="shared" si="2"/>
        <v>1883205518.1680119</v>
      </c>
      <c r="I13" s="180">
        <f t="shared" si="3"/>
        <v>-9.4089353929735005</v>
      </c>
      <c r="M13" s="10" t="s">
        <v>30</v>
      </c>
      <c r="N13" s="9">
        <f>2*PI()/(24*3600)</f>
        <v>7.2722052166430395E-5</v>
      </c>
      <c r="O13" s="8" t="s">
        <v>29</v>
      </c>
      <c r="P13" s="19" t="s">
        <v>28</v>
      </c>
      <c r="Q13" s="2"/>
      <c r="R13" s="18"/>
      <c r="Z13" s="1"/>
    </row>
    <row r="14" spans="1:26">
      <c r="B14" s="184" t="s">
        <v>26</v>
      </c>
      <c r="C14" s="185">
        <v>3.4</v>
      </c>
      <c r="D14" s="186">
        <v>0.55000000000000004</v>
      </c>
      <c r="E14" s="187">
        <v>7.3000000000000006E-11</v>
      </c>
      <c r="F14" s="187">
        <f t="shared" si="0"/>
        <v>1249469669.1936135</v>
      </c>
      <c r="G14" s="187">
        <f t="shared" si="1"/>
        <v>124.94696691936136</v>
      </c>
      <c r="H14" s="187">
        <f t="shared" si="2"/>
        <v>687208318.05648744</v>
      </c>
      <c r="I14" s="185">
        <f t="shared" si="3"/>
        <v>-10.136677139879543</v>
      </c>
      <c r="N14" s="15"/>
      <c r="R14" s="17"/>
      <c r="Z14" s="1"/>
    </row>
    <row r="15" spans="1:26">
      <c r="B15" s="184" t="s">
        <v>24</v>
      </c>
      <c r="C15" s="185">
        <v>5</v>
      </c>
      <c r="D15" s="186">
        <v>0.3</v>
      </c>
      <c r="E15" s="187">
        <v>2.1199999999999999E-11</v>
      </c>
      <c r="F15" s="187">
        <f t="shared" si="0"/>
        <v>533617183.45899689</v>
      </c>
      <c r="G15" s="187">
        <f t="shared" si="1"/>
        <v>53.361718345899696</v>
      </c>
      <c r="H15" s="187">
        <f t="shared" si="2"/>
        <v>160085155.03769907</v>
      </c>
      <c r="I15" s="185">
        <f t="shared" si="3"/>
        <v>-10.673664139071249</v>
      </c>
      <c r="L15" s="146"/>
      <c r="M15" s="147" t="s">
        <v>25</v>
      </c>
      <c r="N15" s="148"/>
      <c r="O15" s="146"/>
      <c r="P15" s="149"/>
      <c r="Q15" s="149"/>
      <c r="R15" s="150"/>
      <c r="S15" s="146"/>
    </row>
    <row r="16" spans="1:26">
      <c r="B16" s="184" t="s">
        <v>22</v>
      </c>
      <c r="C16" s="185">
        <v>10.199999999999999</v>
      </c>
      <c r="D16" s="186">
        <v>5</v>
      </c>
      <c r="E16" s="187">
        <v>1.23E-12</v>
      </c>
      <c r="F16" s="187">
        <f t="shared" si="0"/>
        <v>63158124.37430732</v>
      </c>
      <c r="G16" s="187">
        <f t="shared" si="1"/>
        <v>6.3158124374307327</v>
      </c>
      <c r="H16" s="187">
        <f t="shared" si="2"/>
        <v>315790621.87153661</v>
      </c>
      <c r="I16" s="185">
        <f t="shared" si="3"/>
        <v>-11.910094888560602</v>
      </c>
      <c r="M16" s="10" t="s">
        <v>23</v>
      </c>
      <c r="N16" s="9">
        <f>PI()/180/3600</f>
        <v>4.8481368110953598E-6</v>
      </c>
      <c r="O16" s="8" t="s">
        <v>13</v>
      </c>
      <c r="P16" s="2"/>
      <c r="Q16" s="2"/>
      <c r="R16" s="14"/>
    </row>
    <row r="17" spans="2:19">
      <c r="B17" s="184" t="s">
        <v>20</v>
      </c>
      <c r="C17" s="185">
        <v>21</v>
      </c>
      <c r="D17" s="186">
        <v>8</v>
      </c>
      <c r="E17" s="187">
        <v>6.8000000000000001E-14</v>
      </c>
      <c r="F17" s="187">
        <f t="shared" si="0"/>
        <v>7188729.6035796953</v>
      </c>
      <c r="G17" s="187">
        <f t="shared" si="1"/>
        <v>0.71887296035796955</v>
      </c>
      <c r="H17" s="187">
        <f t="shared" si="2"/>
        <v>57509836.828637563</v>
      </c>
      <c r="I17" s="185">
        <f t="shared" si="3"/>
        <v>-13.167491087293763</v>
      </c>
      <c r="M17" s="10" t="s">
        <v>21</v>
      </c>
      <c r="N17" s="9">
        <f>PI()/180</f>
        <v>1.7453292519943295E-2</v>
      </c>
      <c r="O17" s="8" t="s">
        <v>13</v>
      </c>
      <c r="P17" s="2"/>
      <c r="R17" s="5"/>
    </row>
    <row r="18" spans="2:19">
      <c r="B18" s="13" t="s">
        <v>18</v>
      </c>
      <c r="C18" s="2"/>
      <c r="D18" s="2"/>
      <c r="E18" s="2"/>
      <c r="F18" s="2"/>
      <c r="G18" s="2"/>
      <c r="H18" s="2"/>
      <c r="M18" s="10" t="s">
        <v>19</v>
      </c>
      <c r="N18" s="12">
        <v>3600</v>
      </c>
      <c r="O18" s="8" t="s">
        <v>16</v>
      </c>
      <c r="P18" s="2"/>
      <c r="R18" s="5"/>
    </row>
    <row r="19" spans="2:19">
      <c r="B19" s="11" t="s">
        <v>15</v>
      </c>
      <c r="C19" s="2"/>
      <c r="D19" s="2"/>
      <c r="E19" s="2"/>
      <c r="F19" s="2"/>
      <c r="G19" s="2"/>
      <c r="H19" s="2"/>
      <c r="M19" s="10" t="s">
        <v>17</v>
      </c>
      <c r="N19" s="12">
        <v>60</v>
      </c>
      <c r="O19" s="8" t="s">
        <v>16</v>
      </c>
      <c r="P19" s="2"/>
      <c r="R19" s="5"/>
    </row>
    <row r="20" spans="2:19">
      <c r="M20" s="10" t="s">
        <v>1313</v>
      </c>
      <c r="N20" s="680">
        <f>arcsec/1000</f>
        <v>4.8481368110953602E-9</v>
      </c>
      <c r="O20" s="8" t="s">
        <v>13</v>
      </c>
    </row>
    <row r="21" spans="2:19">
      <c r="B21" s="193" t="s">
        <v>10</v>
      </c>
      <c r="C21" s="194"/>
      <c r="D21" s="194"/>
      <c r="E21" s="194"/>
      <c r="F21" s="194"/>
      <c r="G21" s="194"/>
      <c r="H21" s="195"/>
      <c r="M21" s="10" t="s">
        <v>14</v>
      </c>
      <c r="N21" s="9">
        <f>PI()/180/3600/1000000</f>
        <v>4.8481368110953598E-12</v>
      </c>
      <c r="O21" s="8" t="s">
        <v>13</v>
      </c>
      <c r="P21" s="2"/>
      <c r="R21" s="5"/>
    </row>
    <row r="22" spans="2:19">
      <c r="B22" s="196" t="s">
        <v>9</v>
      </c>
      <c r="C22" s="197"/>
      <c r="D22" s="197"/>
      <c r="E22" s="197"/>
      <c r="F22" s="197"/>
      <c r="G22" s="197"/>
      <c r="H22" s="198"/>
      <c r="M22" s="10" t="s">
        <v>12</v>
      </c>
      <c r="N22" s="9">
        <v>9.9999999999999995E-8</v>
      </c>
      <c r="O22" s="8" t="s">
        <v>11</v>
      </c>
      <c r="R22" s="5"/>
    </row>
    <row r="23" spans="2:19">
      <c r="B23" s="196" t="s">
        <v>5</v>
      </c>
      <c r="C23" s="197" t="s">
        <v>4</v>
      </c>
      <c r="D23" s="197" t="s">
        <v>3</v>
      </c>
      <c r="E23" s="197"/>
      <c r="F23" s="197"/>
      <c r="G23" s="197"/>
      <c r="H23" s="198"/>
      <c r="M23" s="10"/>
      <c r="N23" s="9"/>
      <c r="O23" s="8"/>
      <c r="P23" s="7"/>
      <c r="Q23" s="6"/>
      <c r="R23" s="5"/>
    </row>
    <row r="24" spans="2:19">
      <c r="B24" s="199">
        <v>0.55000000000000004</v>
      </c>
      <c r="C24" s="200">
        <v>0</v>
      </c>
      <c r="D24" s="201">
        <f>10^(VLOOKUP(B24,fluxTable,7)-0.4*C24)*(B24*0.000001/(h_planck*c_light))*VLOOKUP(B24,fluxTable,2)</f>
        <v>9659679210.4571743</v>
      </c>
      <c r="E24" s="200"/>
      <c r="F24" s="200"/>
      <c r="G24" s="200"/>
      <c r="H24" s="202"/>
      <c r="M24" s="10" t="s">
        <v>849</v>
      </c>
      <c r="N24" s="9">
        <v>9.9999999999999995E-7</v>
      </c>
      <c r="O24" s="8" t="s">
        <v>32</v>
      </c>
    </row>
    <row r="25" spans="2:19" ht="15.75">
      <c r="E25" s="37"/>
      <c r="F25" s="37"/>
      <c r="G25" s="37"/>
      <c r="H25" s="37"/>
      <c r="M25" s="10" t="s">
        <v>847</v>
      </c>
      <c r="N25" s="9">
        <v>1.0000000000000001E-9</v>
      </c>
      <c r="O25" s="8" t="s">
        <v>32</v>
      </c>
    </row>
    <row r="26" spans="2:19" ht="15.75">
      <c r="E26" s="37"/>
      <c r="F26" s="37"/>
      <c r="G26" s="37"/>
      <c r="H26" s="37"/>
      <c r="M26" s="10"/>
      <c r="N26" s="9"/>
      <c r="O26" s="8"/>
    </row>
    <row r="27" spans="2:19">
      <c r="L27" s="134"/>
      <c r="M27" s="142" t="s">
        <v>777</v>
      </c>
      <c r="N27" s="151"/>
      <c r="O27" s="134"/>
      <c r="P27" s="135"/>
      <c r="Q27" s="135"/>
      <c r="R27" s="203"/>
      <c r="S27" s="134"/>
    </row>
    <row r="28" spans="2:19">
      <c r="M28" t="s">
        <v>8</v>
      </c>
      <c r="O28" s="2"/>
      <c r="P28" s="2"/>
      <c r="Q28" s="6"/>
      <c r="R28" s="5"/>
    </row>
    <row r="29" spans="2:19">
      <c r="M29" s="4" t="s">
        <v>7</v>
      </c>
      <c r="N29" s="3">
        <v>180</v>
      </c>
      <c r="O29" t="s">
        <v>0</v>
      </c>
      <c r="P29" s="2"/>
    </row>
    <row r="30" spans="2:19">
      <c r="J30" s="90"/>
      <c r="M30" s="4" t="s">
        <v>6</v>
      </c>
      <c r="N30" s="3">
        <v>202</v>
      </c>
      <c r="O30" t="s">
        <v>0</v>
      </c>
    </row>
    <row r="31" spans="2:19">
      <c r="J31" s="90"/>
      <c r="M31" s="4" t="s">
        <v>2</v>
      </c>
      <c r="N31" s="3">
        <v>56</v>
      </c>
      <c r="O31" t="s">
        <v>0</v>
      </c>
    </row>
    <row r="32" spans="2:19">
      <c r="J32" s="90"/>
    </row>
    <row r="33" spans="7:26">
      <c r="J33" s="90"/>
      <c r="M33" s="4" t="s">
        <v>1</v>
      </c>
      <c r="N33" s="3">
        <v>200</v>
      </c>
      <c r="O33" t="s">
        <v>0</v>
      </c>
    </row>
    <row r="34" spans="7:26">
      <c r="J34" s="90"/>
      <c r="M34" s="2"/>
      <c r="O34" s="2"/>
      <c r="S34" s="90"/>
    </row>
    <row r="35" spans="7:26">
      <c r="M35" s="2"/>
      <c r="O35" s="2"/>
      <c r="S35" s="90"/>
    </row>
    <row r="36" spans="7:26">
      <c r="H36" s="2"/>
      <c r="M36" t="s">
        <v>1084</v>
      </c>
      <c r="N36">
        <v>4.83</v>
      </c>
      <c r="O36" t="s">
        <v>4</v>
      </c>
      <c r="S36" s="90"/>
    </row>
    <row r="37" spans="7:26">
      <c r="H37" s="2"/>
    </row>
    <row r="38" spans="7:26">
      <c r="H38" s="2"/>
    </row>
    <row r="39" spans="7:26">
      <c r="G39" s="2"/>
      <c r="H39" s="2"/>
      <c r="J39" s="90"/>
    </row>
    <row r="40" spans="7:26">
      <c r="G40" s="2"/>
      <c r="H40" s="2"/>
      <c r="J40" s="90"/>
    </row>
    <row r="41" spans="7:26">
      <c r="G41" s="2"/>
      <c r="H41" s="2"/>
      <c r="J41" s="90"/>
      <c r="S41" s="90"/>
    </row>
    <row r="42" spans="7:26">
      <c r="G42" s="2"/>
      <c r="H42" s="2"/>
      <c r="J42" s="90"/>
      <c r="S42" s="90"/>
    </row>
    <row r="43" spans="7:26">
      <c r="G43" s="2"/>
      <c r="H43" s="2"/>
      <c r="J43" s="90"/>
      <c r="S43" s="90"/>
      <c r="Z43" s="1"/>
    </row>
    <row r="44" spans="7:26">
      <c r="S44" s="90"/>
      <c r="Z44" s="1"/>
    </row>
    <row r="45" spans="7:26">
      <c r="P45" s="2"/>
      <c r="S45" s="90"/>
    </row>
  </sheetData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803"/>
  <sheetViews>
    <sheetView workbookViewId="0"/>
  </sheetViews>
  <sheetFormatPr defaultColWidth="8.85546875" defaultRowHeight="15"/>
  <cols>
    <col min="1" max="1" width="15.28515625" style="32" customWidth="1"/>
    <col min="2" max="2" width="12" style="31" customWidth="1"/>
    <col min="3" max="11" width="12.42578125" style="2" customWidth="1"/>
    <col min="12" max="12" width="1.42578125" customWidth="1"/>
    <col min="13" max="13" width="1.7109375" style="89" customWidth="1"/>
    <col min="14" max="14" width="1.42578125" customWidth="1"/>
    <col min="15" max="15" width="13.140625" bestFit="1" customWidth="1"/>
  </cols>
  <sheetData>
    <row r="1" spans="1:13" s="24" customFormat="1" ht="21">
      <c r="A1" s="221" t="s">
        <v>91</v>
      </c>
      <c r="B1" s="30"/>
      <c r="C1" s="28"/>
      <c r="D1" s="28"/>
      <c r="E1" s="28"/>
      <c r="F1" s="28"/>
      <c r="G1" s="28"/>
      <c r="H1" s="28"/>
      <c r="I1" s="28"/>
      <c r="J1" s="28"/>
      <c r="K1" s="28"/>
    </row>
    <row r="2" spans="1:13">
      <c r="A2" s="218" t="s">
        <v>81</v>
      </c>
      <c r="B2" s="219" t="s">
        <v>92</v>
      </c>
      <c r="C2" s="220" t="s">
        <v>82</v>
      </c>
      <c r="D2" s="220" t="s">
        <v>83</v>
      </c>
      <c r="E2" s="220" t="s">
        <v>84</v>
      </c>
      <c r="F2" s="220" t="s">
        <v>85</v>
      </c>
      <c r="G2" s="220" t="s">
        <v>86</v>
      </c>
      <c r="H2" s="220" t="s">
        <v>87</v>
      </c>
      <c r="I2" s="220" t="s">
        <v>88</v>
      </c>
      <c r="J2" s="220" t="s">
        <v>89</v>
      </c>
      <c r="K2" s="220" t="s">
        <v>90</v>
      </c>
      <c r="M2" s="145"/>
    </row>
    <row r="3" spans="1:13">
      <c r="A3" s="215">
        <v>2.4999999999999999E-7</v>
      </c>
      <c r="B3" s="216">
        <f t="shared" ref="B3:B66" si="0">h_planck*c_light/A3</f>
        <v>7.9457711097600002E-19</v>
      </c>
      <c r="C3" s="217">
        <v>4.0141385007278041E-2</v>
      </c>
      <c r="D3" s="217">
        <v>2.0960129999999997E-2</v>
      </c>
      <c r="E3" s="217">
        <v>6.5076219999999994E-3</v>
      </c>
      <c r="F3" s="217">
        <v>5.4341829999999995E-3</v>
      </c>
      <c r="G3" s="217">
        <v>1.8621419999999996E-3</v>
      </c>
      <c r="H3" s="217">
        <v>1.3620109999999997E-4</v>
      </c>
      <c r="I3" s="217">
        <v>7.3533509999999984E-5</v>
      </c>
      <c r="J3" s="217">
        <v>8.7033179999999991E-5</v>
      </c>
      <c r="K3" s="217">
        <v>1.3779329999999998E-4</v>
      </c>
      <c r="M3" s="145"/>
    </row>
    <row r="4" spans="1:13">
      <c r="A4" s="215">
        <v>2.5100000000000001E-7</v>
      </c>
      <c r="B4" s="216">
        <f t="shared" si="0"/>
        <v>7.9141146511553785E-19</v>
      </c>
      <c r="C4" s="217">
        <v>4.0067627636363484E-2</v>
      </c>
      <c r="D4" s="217">
        <v>2.0212389999999997E-2</v>
      </c>
      <c r="E4" s="217">
        <v>6.2224979999999999E-3</v>
      </c>
      <c r="F4" s="217">
        <v>4.9113989999999986E-3</v>
      </c>
      <c r="G4" s="217">
        <v>1.695446E-3</v>
      </c>
      <c r="H4" s="217">
        <v>1.4309359999999999E-4</v>
      </c>
      <c r="I4" s="217">
        <v>6.759612999999999E-5</v>
      </c>
      <c r="J4" s="217">
        <v>1.0786339999999998E-4</v>
      </c>
      <c r="K4" s="217">
        <v>1.7077029999999996E-4</v>
      </c>
      <c r="M4" s="145"/>
    </row>
    <row r="5" spans="1:13">
      <c r="A5" s="215">
        <v>2.5200000000000003E-7</v>
      </c>
      <c r="B5" s="216">
        <f t="shared" si="0"/>
        <v>7.8827094342857128E-19</v>
      </c>
      <c r="C5" s="217">
        <v>3.8142772925764158E-2</v>
      </c>
      <c r="D5" s="217">
        <v>1.9465009999999998E-2</v>
      </c>
      <c r="E5" s="217">
        <v>5.9373719999999989E-3</v>
      </c>
      <c r="F5" s="217">
        <v>4.388613999999999E-3</v>
      </c>
      <c r="G5" s="217">
        <v>1.3300749999999998E-3</v>
      </c>
      <c r="H5" s="217">
        <v>1.1679859999999999E-4</v>
      </c>
      <c r="I5" s="217">
        <v>4.1148489999999993E-5</v>
      </c>
      <c r="J5" s="217">
        <v>8.4434369999999997E-5</v>
      </c>
      <c r="K5" s="217">
        <v>1.3367799999999998E-4</v>
      </c>
    </row>
    <row r="6" spans="1:13">
      <c r="A6" s="215">
        <v>2.53E-7</v>
      </c>
      <c r="B6" s="216">
        <f t="shared" si="0"/>
        <v>7.85155248E-19</v>
      </c>
      <c r="C6" s="217">
        <v>3.4623499999999974E-2</v>
      </c>
      <c r="D6" s="217">
        <v>1.7730629999999997E-2</v>
      </c>
      <c r="E6" s="217">
        <v>5.2513249999999994E-3</v>
      </c>
      <c r="F6" s="217">
        <v>3.9963439999999998E-3</v>
      </c>
      <c r="G6" s="217">
        <v>1.3734049999999999E-3</v>
      </c>
      <c r="H6" s="217">
        <v>1.6068809999999998E-4</v>
      </c>
      <c r="I6" s="217">
        <v>8.0889409999999992E-5</v>
      </c>
      <c r="J6" s="217">
        <v>1.0627669999999999E-4</v>
      </c>
      <c r="K6" s="217">
        <v>1.6826099999999998E-4</v>
      </c>
    </row>
    <row r="7" spans="1:13">
      <c r="A7" s="215">
        <v>2.5400000000000002E-7</v>
      </c>
      <c r="B7" s="216">
        <f t="shared" si="0"/>
        <v>7.8206408560629913E-19</v>
      </c>
      <c r="C7" s="217">
        <v>3.367713973799126E-2</v>
      </c>
      <c r="D7" s="217">
        <v>1.599662E-2</v>
      </c>
      <c r="E7" s="217">
        <v>4.5649129999999994E-3</v>
      </c>
      <c r="F7" s="217">
        <v>3.6044019999999996E-3</v>
      </c>
      <c r="G7" s="217">
        <v>1.6861689999999997E-3</v>
      </c>
      <c r="H7" s="217">
        <v>2.2696779999999996E-4</v>
      </c>
      <c r="I7" s="217">
        <v>7.8534940000000002E-5</v>
      </c>
      <c r="J7" s="217">
        <v>1.5571919999999998E-4</v>
      </c>
      <c r="K7" s="217">
        <v>2.4654270000000001E-4</v>
      </c>
    </row>
    <row r="8" spans="1:13">
      <c r="A8" s="215">
        <v>2.5499999999999999E-7</v>
      </c>
      <c r="B8" s="216">
        <f t="shared" si="0"/>
        <v>7.7899716762352945E-19</v>
      </c>
      <c r="C8" s="217">
        <v>3.3362731441047996E-2</v>
      </c>
      <c r="D8" s="217">
        <v>1.7611189999999999E-2</v>
      </c>
      <c r="E8" s="217">
        <v>4.9195889999999994E-3</v>
      </c>
      <c r="F8" s="217">
        <v>4.5716249999999993E-3</v>
      </c>
      <c r="G8" s="217">
        <v>1.9005959999999996E-3</v>
      </c>
      <c r="H8" s="217">
        <v>2.4909150000000001E-4</v>
      </c>
      <c r="I8" s="217">
        <v>8.6238169999999995E-5</v>
      </c>
      <c r="J8" s="217">
        <v>1.6154219999999999E-4</v>
      </c>
      <c r="K8" s="217">
        <v>2.5575659999999993E-4</v>
      </c>
    </row>
    <row r="9" spans="1:13">
      <c r="A9" s="215">
        <v>2.5600000000000002E-7</v>
      </c>
      <c r="B9" s="216">
        <f t="shared" si="0"/>
        <v>7.7595420993749993E-19</v>
      </c>
      <c r="C9" s="217">
        <v>3.8476650655021746E-2</v>
      </c>
      <c r="D9" s="217">
        <v>1.9225749999999996E-2</v>
      </c>
      <c r="E9" s="217">
        <v>5.2742650000000002E-3</v>
      </c>
      <c r="F9" s="217">
        <v>5.5384479999999988E-3</v>
      </c>
      <c r="G9" s="217">
        <v>2.669355E-3</v>
      </c>
      <c r="H9" s="217">
        <v>2.3100759999999999E-4</v>
      </c>
      <c r="I9" s="217">
        <v>1.0774289999999999E-4</v>
      </c>
      <c r="J9" s="217">
        <v>1.4953479999999997E-4</v>
      </c>
      <c r="K9" s="217">
        <v>2.3674979999999994E-4</v>
      </c>
    </row>
    <row r="10" spans="1:13">
      <c r="A10" s="215">
        <v>2.5699999999999999E-7</v>
      </c>
      <c r="B10" s="216">
        <f t="shared" si="0"/>
        <v>7.7293493285603116E-19</v>
      </c>
      <c r="C10" s="217">
        <v>3.9769470160116407E-2</v>
      </c>
      <c r="D10" s="217">
        <v>2.0571469999999998E-2</v>
      </c>
      <c r="E10" s="217">
        <v>6.506165999999999E-3</v>
      </c>
      <c r="F10" s="217">
        <v>6.5592249999999993E-3</v>
      </c>
      <c r="G10" s="217">
        <v>3.8090509999999999E-3</v>
      </c>
      <c r="H10" s="217">
        <v>2.5735369999999995E-4</v>
      </c>
      <c r="I10" s="217">
        <v>9.5692629999999981E-5</v>
      </c>
      <c r="J10" s="217">
        <v>1.80211E-4</v>
      </c>
      <c r="K10" s="217">
        <v>2.8531389999999997E-4</v>
      </c>
    </row>
    <row r="11" spans="1:13">
      <c r="A11" s="215">
        <v>2.5800000000000001E-7</v>
      </c>
      <c r="B11" s="216">
        <f t="shared" si="0"/>
        <v>7.6993906102325579E-19</v>
      </c>
      <c r="C11" s="217">
        <v>3.907540829694317E-2</v>
      </c>
      <c r="D11" s="217">
        <v>2.1916819999999997E-2</v>
      </c>
      <c r="E11" s="217">
        <v>7.7380659999999983E-3</v>
      </c>
      <c r="F11" s="217">
        <v>7.5800029999999984E-3</v>
      </c>
      <c r="G11" s="217">
        <v>4.3700399999999995E-3</v>
      </c>
      <c r="H11" s="217">
        <v>2.144541E-4</v>
      </c>
      <c r="I11" s="217">
        <v>1.1688289999999999E-5</v>
      </c>
      <c r="J11" s="217">
        <v>9.7858559999999982E-5</v>
      </c>
      <c r="K11" s="217">
        <v>1.5493549999999999E-4</v>
      </c>
    </row>
    <row r="12" spans="1:13">
      <c r="A12" s="215">
        <v>2.5900000000000003E-7</v>
      </c>
      <c r="B12" s="216">
        <f t="shared" si="0"/>
        <v>7.6696632333590724E-19</v>
      </c>
      <c r="C12" s="217">
        <v>3.9034710334788933E-2</v>
      </c>
      <c r="D12" s="217">
        <v>2.1511709999999996E-2</v>
      </c>
      <c r="E12" s="217">
        <v>7.8961039999999993E-3</v>
      </c>
      <c r="F12" s="217">
        <v>7.3040279999999997E-3</v>
      </c>
      <c r="G12" s="217">
        <v>4.1754039999999997E-3</v>
      </c>
      <c r="H12" s="217">
        <v>2.6447249999999992E-4</v>
      </c>
      <c r="I12" s="217">
        <v>1.1038979999999998E-4</v>
      </c>
      <c r="J12" s="217">
        <v>1.164659E-4</v>
      </c>
      <c r="K12" s="217">
        <v>1.8439079999999996E-4</v>
      </c>
    </row>
    <row r="13" spans="1:13">
      <c r="A13" s="215">
        <v>2.6E-7</v>
      </c>
      <c r="B13" s="216">
        <f t="shared" si="0"/>
        <v>7.6401645286153849E-19</v>
      </c>
      <c r="C13" s="217">
        <v>3.5144144104803474E-2</v>
      </c>
      <c r="D13" s="217">
        <v>2.1106609999999998E-2</v>
      </c>
      <c r="E13" s="217">
        <v>8.0541429999999997E-3</v>
      </c>
      <c r="F13" s="217">
        <v>7.0284189999999993E-3</v>
      </c>
      <c r="G13" s="217">
        <v>2.2076849999999992E-3</v>
      </c>
      <c r="H13" s="217">
        <v>2.9982219999999995E-4</v>
      </c>
      <c r="I13" s="217">
        <v>1.5206479999999999E-4</v>
      </c>
      <c r="J13" s="217">
        <v>1.3112629999999998E-4</v>
      </c>
      <c r="K13" s="217">
        <v>2.0760399999999996E-4</v>
      </c>
    </row>
    <row r="14" spans="1:13">
      <c r="A14" s="215">
        <v>2.6100000000000002E-7</v>
      </c>
      <c r="B14" s="216">
        <f t="shared" si="0"/>
        <v>7.6108918675862061E-19</v>
      </c>
      <c r="C14" s="217">
        <v>3.6658139737991313E-2</v>
      </c>
      <c r="D14" s="217">
        <v>2.0853829999999993E-2</v>
      </c>
      <c r="E14" s="217">
        <v>7.4460219999999983E-3</v>
      </c>
      <c r="F14" s="217">
        <v>6.4925099999999991E-3</v>
      </c>
      <c r="G14" s="217">
        <v>2.513501E-3</v>
      </c>
      <c r="H14" s="217">
        <v>3.013782E-4</v>
      </c>
      <c r="I14" s="217">
        <v>1.8620099999999999E-4</v>
      </c>
      <c r="J14" s="217">
        <v>1.078671E-4</v>
      </c>
      <c r="K14" s="217">
        <v>1.7077759999999998E-4</v>
      </c>
    </row>
    <row r="15" spans="1:13">
      <c r="A15" s="215">
        <v>2.6199999999999999E-7</v>
      </c>
      <c r="B15" s="216">
        <f t="shared" si="0"/>
        <v>7.5818426619847332E-19</v>
      </c>
      <c r="C15" s="217">
        <v>3.7885989810771403E-2</v>
      </c>
      <c r="D15" s="217">
        <v>2.0601049999999996E-2</v>
      </c>
      <c r="E15" s="217">
        <v>6.8379009999999987E-3</v>
      </c>
      <c r="F15" s="217">
        <v>5.9569669999999996E-3</v>
      </c>
      <c r="G15" s="217">
        <v>3.2667979999999996E-3</v>
      </c>
      <c r="H15" s="217">
        <v>3.2236959999999996E-4</v>
      </c>
      <c r="I15" s="217">
        <v>1.8506769999999996E-4</v>
      </c>
      <c r="J15" s="217">
        <v>2.3601499999999998E-4</v>
      </c>
      <c r="K15" s="217">
        <v>3.7365440000000004E-4</v>
      </c>
    </row>
    <row r="16" spans="1:13">
      <c r="A16" s="215">
        <v>2.6300000000000001E-7</v>
      </c>
      <c r="B16" s="216">
        <f t="shared" si="0"/>
        <v>7.5530143628897333E-19</v>
      </c>
      <c r="C16" s="217">
        <v>3.6741783114992606E-2</v>
      </c>
      <c r="D16" s="217">
        <v>2.293195E-2</v>
      </c>
      <c r="E16" s="217">
        <v>8.0698009999999997E-3</v>
      </c>
      <c r="F16" s="217">
        <v>7.7994709999999988E-3</v>
      </c>
      <c r="G16" s="217">
        <v>2.5203759999999995E-3</v>
      </c>
      <c r="H16" s="217">
        <v>3.8143919999999998E-4</v>
      </c>
      <c r="I16" s="217">
        <v>2.1339079999999994E-4</v>
      </c>
      <c r="J16" s="217">
        <v>1.6984459999999998E-4</v>
      </c>
      <c r="K16" s="217">
        <v>2.6890369999999994E-4</v>
      </c>
    </row>
    <row r="17" spans="1:11">
      <c r="A17" s="215">
        <v>2.6400000000000003E-7</v>
      </c>
      <c r="B17" s="216">
        <f t="shared" si="0"/>
        <v>7.5244044599999988E-19</v>
      </c>
      <c r="C17" s="217">
        <v>3.992682678311503E-2</v>
      </c>
      <c r="D17" s="217">
        <v>2.5262469999999999E-2</v>
      </c>
      <c r="E17" s="217">
        <v>9.3020649999999965E-3</v>
      </c>
      <c r="F17" s="217">
        <v>9.6423389999999998E-3</v>
      </c>
      <c r="G17" s="217">
        <v>7.1247799999999998E-3</v>
      </c>
      <c r="H17" s="217">
        <v>5.4222589999999989E-4</v>
      </c>
      <c r="I17" s="217">
        <v>2.0135889999999999E-4</v>
      </c>
      <c r="J17" s="217">
        <v>4.1150909999999999E-4</v>
      </c>
      <c r="K17" s="217">
        <v>6.5149159999999991E-4</v>
      </c>
    </row>
    <row r="18" spans="1:11">
      <c r="A18" s="215">
        <v>2.65E-7</v>
      </c>
      <c r="B18" s="216">
        <f t="shared" si="0"/>
        <v>7.4960104809056598E-19</v>
      </c>
      <c r="C18" s="217">
        <v>4.1303025491624137E-2</v>
      </c>
      <c r="D18" s="217">
        <v>2.5159460000000002E-2</v>
      </c>
      <c r="E18" s="217">
        <v>1.1300129999999999E-2</v>
      </c>
      <c r="F18" s="217">
        <v>1.1878209999999998E-2</v>
      </c>
      <c r="G18" s="217">
        <v>5.7634179999999993E-3</v>
      </c>
      <c r="H18" s="217">
        <v>5.7542789999999986E-4</v>
      </c>
      <c r="I18" s="217">
        <v>1.7283829999999997E-4</v>
      </c>
      <c r="J18" s="217">
        <v>3.4483629999999994E-4</v>
      </c>
      <c r="K18" s="217">
        <v>5.459506E-4</v>
      </c>
    </row>
    <row r="19" spans="1:11">
      <c r="A19" s="215">
        <v>2.6600000000000003E-7</v>
      </c>
      <c r="B19" s="216">
        <f t="shared" si="0"/>
        <v>7.467829990375939E-19</v>
      </c>
      <c r="C19" s="217">
        <v>3.9625443231441036E-2</v>
      </c>
      <c r="D19" s="217">
        <v>2.5056449999999997E-2</v>
      </c>
      <c r="E19" s="217">
        <v>1.3298179999999996E-2</v>
      </c>
      <c r="F19" s="217">
        <v>1.4114439999999999E-2</v>
      </c>
      <c r="G19" s="217">
        <v>7.2062729999999983E-3</v>
      </c>
      <c r="H19" s="217">
        <v>6.2397069999999986E-4</v>
      </c>
      <c r="I19" s="217">
        <v>2.3868319999999999E-4</v>
      </c>
      <c r="J19" s="217">
        <v>3.7952089999999993E-4</v>
      </c>
      <c r="K19" s="217">
        <v>6.0086979999999981E-4</v>
      </c>
    </row>
    <row r="20" spans="1:11">
      <c r="A20" s="215">
        <v>2.67E-7</v>
      </c>
      <c r="B20" s="216">
        <f t="shared" si="0"/>
        <v>7.439860589662921E-19</v>
      </c>
      <c r="C20" s="217">
        <v>3.8771644573925693E-2</v>
      </c>
      <c r="D20" s="217">
        <v>2.4651349999999995E-2</v>
      </c>
      <c r="E20" s="217">
        <v>1.325849E-2</v>
      </c>
      <c r="F20" s="217">
        <v>1.3434889999999998E-2</v>
      </c>
      <c r="G20" s="217">
        <v>6.756607999999999E-3</v>
      </c>
      <c r="H20" s="217">
        <v>6.4124739999999998E-4</v>
      </c>
      <c r="I20" s="217">
        <v>3.0448779999999999E-4</v>
      </c>
      <c r="J20" s="217">
        <v>3.721834999999999E-4</v>
      </c>
      <c r="K20" s="217">
        <v>5.8925229999999996E-4</v>
      </c>
    </row>
    <row r="21" spans="1:11">
      <c r="A21" s="215">
        <v>2.6800000000000002E-7</v>
      </c>
      <c r="B21" s="216">
        <f t="shared" si="0"/>
        <v>7.4120999158208953E-19</v>
      </c>
      <c r="C21" s="217">
        <v>3.878467225054625E-2</v>
      </c>
      <c r="D21" s="217">
        <v>2.4245879999999994E-2</v>
      </c>
      <c r="E21" s="217">
        <v>1.3219169999999999E-2</v>
      </c>
      <c r="F21" s="217">
        <v>1.2755349999999997E-2</v>
      </c>
      <c r="G21" s="217">
        <v>6.6678399999999987E-3</v>
      </c>
      <c r="H21" s="217">
        <v>6.3503799999999988E-4</v>
      </c>
      <c r="I21" s="217">
        <v>2.4905159999999996E-4</v>
      </c>
      <c r="J21" s="217">
        <v>3.3902419999999996E-4</v>
      </c>
      <c r="K21" s="217">
        <v>5.3673679999999995E-4</v>
      </c>
    </row>
    <row r="22" spans="1:11">
      <c r="A22" s="215">
        <v>2.6899999999999999E-7</v>
      </c>
      <c r="B22" s="216">
        <f t="shared" si="0"/>
        <v>7.3845456410408923E-19</v>
      </c>
      <c r="C22" s="217">
        <v>3.7934856518572473E-2</v>
      </c>
      <c r="D22" s="217">
        <v>2.4021599999999994E-2</v>
      </c>
      <c r="E22" s="217">
        <v>1.3211149999999998E-2</v>
      </c>
      <c r="F22" s="217">
        <v>1.2833729999999998E-2</v>
      </c>
      <c r="G22" s="217">
        <v>6.2618319999999993E-3</v>
      </c>
      <c r="H22" s="217">
        <v>6.4548439999999991E-4</v>
      </c>
      <c r="I22" s="217">
        <v>2.5149020000000001E-4</v>
      </c>
      <c r="J22" s="217">
        <v>3.4680259999999994E-4</v>
      </c>
      <c r="K22" s="217">
        <v>5.4908259999999988E-4</v>
      </c>
    </row>
    <row r="23" spans="1:11">
      <c r="A23" s="215">
        <v>2.7000000000000001E-7</v>
      </c>
      <c r="B23" s="216">
        <f t="shared" si="0"/>
        <v>7.3571954719999993E-19</v>
      </c>
      <c r="C23" s="217">
        <v>3.7383426491994012E-2</v>
      </c>
      <c r="D23" s="217">
        <v>2.3797309999999995E-2</v>
      </c>
      <c r="E23" s="217">
        <v>1.3203509999999998E-2</v>
      </c>
      <c r="F23" s="217">
        <v>1.2912109999999997E-2</v>
      </c>
      <c r="G23" s="217">
        <v>7.4976820000000003E-3</v>
      </c>
      <c r="H23" s="217">
        <v>6.4668979999999994E-4</v>
      </c>
      <c r="I23" s="217">
        <v>2.7641689999999996E-4</v>
      </c>
      <c r="J23" s="217">
        <v>3.5527849999999995E-4</v>
      </c>
      <c r="K23" s="217">
        <v>5.6248460000000002E-4</v>
      </c>
    </row>
    <row r="24" spans="1:11">
      <c r="A24" s="215">
        <v>2.7100000000000003E-7</v>
      </c>
      <c r="B24" s="216">
        <f t="shared" si="0"/>
        <v>7.3300471492250912E-19</v>
      </c>
      <c r="C24" s="217">
        <v>3.6770162299854407E-2</v>
      </c>
      <c r="D24" s="217">
        <v>2.3977029999999996E-2</v>
      </c>
      <c r="E24" s="217">
        <v>1.2753059999999998E-2</v>
      </c>
      <c r="F24" s="217">
        <v>1.2663839999999997E-2</v>
      </c>
      <c r="G24" s="217">
        <v>6.9912639999999996E-3</v>
      </c>
      <c r="H24" s="217">
        <v>7.3044339999999992E-4</v>
      </c>
      <c r="I24" s="217">
        <v>3.1107599999999997E-4</v>
      </c>
      <c r="J24" s="217">
        <v>3.5314239999999989E-4</v>
      </c>
      <c r="K24" s="217">
        <v>5.5909769999999985E-4</v>
      </c>
    </row>
    <row r="25" spans="1:11">
      <c r="A25" s="215">
        <v>2.72E-7</v>
      </c>
      <c r="B25" s="216">
        <f t="shared" si="0"/>
        <v>7.3030984464705882E-19</v>
      </c>
      <c r="C25" s="217">
        <v>3.7081052439912582E-2</v>
      </c>
      <c r="D25" s="217">
        <v>2.4156389999999993E-2</v>
      </c>
      <c r="E25" s="217">
        <v>1.2302979999999998E-2</v>
      </c>
      <c r="F25" s="217">
        <v>1.2415569999999999E-2</v>
      </c>
      <c r="G25" s="217">
        <v>4.2772689999999993E-3</v>
      </c>
      <c r="H25" s="217">
        <v>6.0771669999999992E-4</v>
      </c>
      <c r="I25" s="217">
        <v>2.8299779999999995E-4</v>
      </c>
      <c r="J25" s="217">
        <v>2.8096469999999994E-4</v>
      </c>
      <c r="K25" s="217">
        <v>4.448163E-4</v>
      </c>
    </row>
    <row r="26" spans="1:11">
      <c r="A26" s="215">
        <v>2.7300000000000002E-7</v>
      </c>
      <c r="B26" s="216">
        <f t="shared" si="0"/>
        <v>7.2763471701098891E-19</v>
      </c>
      <c r="C26" s="217">
        <v>3.7829776402039321E-2</v>
      </c>
      <c r="D26" s="217">
        <v>2.2857069999999993E-2</v>
      </c>
      <c r="E26" s="217">
        <v>1.2137289999999997E-2</v>
      </c>
      <c r="F26" s="217">
        <v>1.0990859999999998E-2</v>
      </c>
      <c r="G26" s="217">
        <v>7.1087729999999997E-3</v>
      </c>
      <c r="H26" s="217">
        <v>6.8062219999999994E-4</v>
      </c>
      <c r="I26" s="217">
        <v>3.4853930000000003E-4</v>
      </c>
      <c r="J26" s="217">
        <v>2.7998159999999999E-4</v>
      </c>
      <c r="K26" s="217">
        <v>4.432866999999999E-4</v>
      </c>
    </row>
    <row r="27" spans="1:11">
      <c r="A27" s="215">
        <v>2.7399999999999999E-7</v>
      </c>
      <c r="B27" s="216">
        <f t="shared" si="0"/>
        <v>7.2497911585401463E-19</v>
      </c>
      <c r="C27" s="217">
        <v>3.6618138383102627E-2</v>
      </c>
      <c r="D27" s="217">
        <v>2.1558109999999995E-2</v>
      </c>
      <c r="E27" s="217">
        <v>1.1971239999999998E-2</v>
      </c>
      <c r="F27" s="217">
        <v>9.5665099999999986E-3</v>
      </c>
      <c r="G27" s="217">
        <v>3.7723059999999991E-3</v>
      </c>
      <c r="H27" s="217">
        <v>5.8744479999999996E-4</v>
      </c>
      <c r="I27" s="217">
        <v>3.8658739999999995E-4</v>
      </c>
      <c r="J27" s="217">
        <v>3.5097009999999996E-4</v>
      </c>
      <c r="K27" s="217">
        <v>5.5567439999999984E-4</v>
      </c>
    </row>
    <row r="28" spans="1:11">
      <c r="A28" s="215">
        <v>2.7500000000000001E-7</v>
      </c>
      <c r="B28" s="216">
        <f t="shared" si="0"/>
        <v>7.2234282815999994E-19</v>
      </c>
      <c r="C28" s="217">
        <v>3.3003621267297792E-2</v>
      </c>
      <c r="D28" s="217">
        <v>2.1676089999999995E-2</v>
      </c>
      <c r="E28" s="217">
        <v>1.1040129999999997E-2</v>
      </c>
      <c r="F28" s="217">
        <v>9.3182419999999992E-3</v>
      </c>
      <c r="G28" s="217">
        <v>3.9633050000000003E-3</v>
      </c>
      <c r="H28" s="217">
        <v>6.3416139999999987E-4</v>
      </c>
      <c r="I28" s="217">
        <v>4.0015119999999997E-4</v>
      </c>
      <c r="J28" s="217">
        <v>3.6437619999999998E-4</v>
      </c>
      <c r="K28" s="217">
        <v>5.7690639999999989E-4</v>
      </c>
    </row>
    <row r="29" spans="1:11">
      <c r="A29" s="215">
        <v>2.7600000000000004E-7</v>
      </c>
      <c r="B29" s="216">
        <f t="shared" si="0"/>
        <v>7.1972564399999986E-19</v>
      </c>
      <c r="C29" s="217">
        <v>3.6584307580174939E-2</v>
      </c>
      <c r="D29" s="217">
        <v>2.1794079999999993E-2</v>
      </c>
      <c r="E29" s="217">
        <v>1.010901E-2</v>
      </c>
      <c r="F29" s="217">
        <v>9.0696089999999993E-3</v>
      </c>
      <c r="G29" s="217">
        <v>6.684939E-3</v>
      </c>
      <c r="H29" s="217">
        <v>8.0955839999999996E-4</v>
      </c>
      <c r="I29" s="217">
        <v>3.9488659999999993E-4</v>
      </c>
      <c r="J29" s="217">
        <v>4.9091929999999992E-4</v>
      </c>
      <c r="K29" s="217">
        <v>7.7720849999999989E-4</v>
      </c>
    </row>
    <row r="30" spans="1:11">
      <c r="A30" s="215">
        <v>2.7700000000000001E-7</v>
      </c>
      <c r="B30" s="216">
        <f t="shared" si="0"/>
        <v>7.171273564765343E-19</v>
      </c>
      <c r="C30" s="217">
        <v>3.5752140568099E-2</v>
      </c>
      <c r="D30" s="217">
        <v>2.1287429999999996E-2</v>
      </c>
      <c r="E30" s="217">
        <v>1.122985E-2</v>
      </c>
      <c r="F30" s="217">
        <v>1.0023669999999997E-2</v>
      </c>
      <c r="G30" s="217">
        <v>6.6052649999999999E-3</v>
      </c>
      <c r="H30" s="217">
        <v>9.1709039999999988E-4</v>
      </c>
      <c r="I30" s="217">
        <v>3.9463059999999991E-4</v>
      </c>
      <c r="J30" s="217">
        <v>5.197267E-4</v>
      </c>
      <c r="K30" s="217">
        <v>8.2284099999999994E-4</v>
      </c>
    </row>
    <row r="31" spans="1:11">
      <c r="A31" s="215">
        <v>2.7800000000000003E-7</v>
      </c>
      <c r="B31" s="216">
        <f t="shared" si="0"/>
        <v>7.1454776166906463E-19</v>
      </c>
      <c r="C31" s="217">
        <v>3.5936055353241056E-2</v>
      </c>
      <c r="D31" s="217">
        <v>2.0780409999999996E-2</v>
      </c>
      <c r="E31" s="217">
        <v>1.235032E-2</v>
      </c>
      <c r="F31" s="217">
        <v>1.0977729999999998E-2</v>
      </c>
      <c r="G31" s="217">
        <v>4.6825489999999994E-3</v>
      </c>
      <c r="H31" s="217">
        <v>8.5043079999999984E-4</v>
      </c>
      <c r="I31" s="217">
        <v>4.1108269999999997E-4</v>
      </c>
      <c r="J31" s="217">
        <v>5.6602829999999988E-4</v>
      </c>
      <c r="K31" s="217">
        <v>8.9611509999999988E-4</v>
      </c>
    </row>
    <row r="32" spans="1:11">
      <c r="A32" s="215">
        <v>2.79E-7</v>
      </c>
      <c r="B32" s="216">
        <f t="shared" si="0"/>
        <v>7.1198665858064511E-19</v>
      </c>
      <c r="C32" s="217">
        <v>3.6859276239067047E-2</v>
      </c>
      <c r="D32" s="217">
        <v>2.0257319999999999E-2</v>
      </c>
      <c r="E32" s="217">
        <v>9.3887319999999986E-3</v>
      </c>
      <c r="F32" s="217">
        <v>7.4363649999999995E-3</v>
      </c>
      <c r="G32" s="217">
        <v>3.1413209999999994E-3</v>
      </c>
      <c r="H32" s="217">
        <v>6.955978E-4</v>
      </c>
      <c r="I32" s="217">
        <v>1.3011769999999999E-3</v>
      </c>
      <c r="J32" s="217">
        <v>8.4951229999999996E-4</v>
      </c>
      <c r="K32" s="217">
        <v>1.3449739999999999E-3</v>
      </c>
    </row>
    <row r="33" spans="1:23">
      <c r="A33" s="215">
        <v>2.8000000000000002E-7</v>
      </c>
      <c r="B33" s="216">
        <f t="shared" si="0"/>
        <v>7.0944384908571426E-19</v>
      </c>
      <c r="C33" s="217">
        <v>3.2241332847778498E-2</v>
      </c>
      <c r="D33" s="217">
        <v>1.9734229999999998E-2</v>
      </c>
      <c r="E33" s="217">
        <v>6.427145999999999E-3</v>
      </c>
      <c r="F33" s="217">
        <v>3.894631E-3</v>
      </c>
      <c r="G33" s="217">
        <v>2.1232459999999996E-3</v>
      </c>
      <c r="H33" s="217">
        <v>6.8485919999999986E-4</v>
      </c>
      <c r="I33" s="217">
        <v>2.1302159999999999E-3</v>
      </c>
      <c r="J33" s="217">
        <v>2.4605239999999995E-3</v>
      </c>
      <c r="K33" s="217">
        <v>3.8956929999999996E-3</v>
      </c>
    </row>
    <row r="34" spans="1:23">
      <c r="A34" s="215">
        <v>2.8099999999999999E-7</v>
      </c>
      <c r="B34" s="216">
        <f t="shared" si="0"/>
        <v>7.0691913787900359E-19</v>
      </c>
      <c r="C34" s="217">
        <v>3.7842120174799689E-2</v>
      </c>
      <c r="D34" s="217">
        <v>2.1556639999999998E-2</v>
      </c>
      <c r="E34" s="217">
        <v>8.5919839999999987E-3</v>
      </c>
      <c r="F34" s="217">
        <v>7.2781449999999989E-3</v>
      </c>
      <c r="G34" s="217">
        <v>4.4078759999999989E-3</v>
      </c>
      <c r="H34" s="217">
        <v>7.5206669999999993E-4</v>
      </c>
      <c r="I34" s="217">
        <v>8.0319070000000009E-4</v>
      </c>
      <c r="J34" s="217">
        <v>1.1907199999999997E-3</v>
      </c>
      <c r="K34" s="217">
        <v>1.8852069999999999E-3</v>
      </c>
    </row>
    <row r="35" spans="1:23">
      <c r="A35" s="215">
        <v>2.8200000000000001E-7</v>
      </c>
      <c r="B35" s="216">
        <f t="shared" si="0"/>
        <v>7.044123324255319E-19</v>
      </c>
      <c r="C35" s="217">
        <v>3.8186746355685114E-2</v>
      </c>
      <c r="D35" s="217">
        <v>2.3379059999999997E-2</v>
      </c>
      <c r="E35" s="217">
        <v>1.0756819999999999E-2</v>
      </c>
      <c r="F35" s="217">
        <v>1.0661659999999998E-2</v>
      </c>
      <c r="G35" s="217">
        <v>7.3001349999999993E-3</v>
      </c>
      <c r="H35" s="217">
        <v>1.0637049999999996E-3</v>
      </c>
      <c r="I35" s="217">
        <v>5.0347029999999989E-4</v>
      </c>
      <c r="J35" s="217">
        <v>4.4111169999999997E-4</v>
      </c>
      <c r="K35" s="217">
        <v>6.9836229999999989E-4</v>
      </c>
    </row>
    <row r="36" spans="1:23">
      <c r="A36" s="215">
        <v>2.8300000000000003E-7</v>
      </c>
      <c r="B36" s="216">
        <f t="shared" si="0"/>
        <v>7.0192324291166069E-19</v>
      </c>
      <c r="C36" s="217">
        <v>3.6965935860058322E-2</v>
      </c>
      <c r="D36" s="217">
        <v>2.4217749999999996E-2</v>
      </c>
      <c r="E36" s="217">
        <v>1.2991579999999999E-2</v>
      </c>
      <c r="F36" s="217">
        <v>1.2086010000000001E-2</v>
      </c>
      <c r="G36" s="217">
        <v>8.7167959999999989E-3</v>
      </c>
      <c r="H36" s="217">
        <v>1.1076459999999997E-3</v>
      </c>
      <c r="I36" s="217">
        <v>4.2278199999999996E-4</v>
      </c>
      <c r="J36" s="217">
        <v>5.3212439999999995E-4</v>
      </c>
      <c r="K36" s="217">
        <v>8.4247049999999985E-4</v>
      </c>
    </row>
    <row r="37" spans="1:23">
      <c r="A37" s="215">
        <v>2.84E-7</v>
      </c>
      <c r="B37" s="216">
        <f t="shared" si="0"/>
        <v>6.9945168219718311E-19</v>
      </c>
      <c r="C37" s="217">
        <v>3.593427405247808E-2</v>
      </c>
      <c r="D37" s="217">
        <v>2.5056449999999997E-2</v>
      </c>
      <c r="E37" s="217">
        <v>1.5226689999999998E-2</v>
      </c>
      <c r="F37" s="217">
        <v>1.3510719999999999E-2</v>
      </c>
      <c r="G37" s="217">
        <v>8.5599959999999985E-3</v>
      </c>
      <c r="H37" s="217">
        <v>1.0104499999999998E-3</v>
      </c>
      <c r="I37" s="217">
        <v>4.6234009999999997E-4</v>
      </c>
      <c r="J37" s="217">
        <v>5.5312459999999988E-4</v>
      </c>
      <c r="K37" s="217">
        <v>8.756841999999998E-4</v>
      </c>
      <c r="N37" s="279"/>
      <c r="O37" s="110"/>
      <c r="P37" s="279"/>
      <c r="Q37" s="279"/>
      <c r="R37" s="279"/>
      <c r="S37" s="279"/>
      <c r="T37" s="279"/>
      <c r="U37" s="279"/>
      <c r="V37" s="279"/>
      <c r="W37" s="279"/>
    </row>
    <row r="38" spans="1:23">
      <c r="A38" s="215">
        <v>2.8500000000000002E-7</v>
      </c>
      <c r="B38" s="216">
        <f t="shared" si="0"/>
        <v>6.9699746576842102E-19</v>
      </c>
      <c r="C38" s="217">
        <v>3.5343457725947526E-2</v>
      </c>
      <c r="D38" s="217">
        <v>2.4337199999999996E-2</v>
      </c>
      <c r="E38" s="217">
        <v>1.4902969999999996E-2</v>
      </c>
      <c r="F38" s="217">
        <v>1.3015279999999999E-2</v>
      </c>
      <c r="G38" s="217">
        <v>2.9373709999999998E-3</v>
      </c>
      <c r="H38" s="217">
        <v>5.499693999999999E-4</v>
      </c>
      <c r="I38" s="217">
        <v>3.4162199999999998E-4</v>
      </c>
      <c r="J38" s="217">
        <v>6.8310149999999993E-4</v>
      </c>
      <c r="K38" s="217">
        <v>1.081486E-3</v>
      </c>
      <c r="N38" s="279"/>
      <c r="O38" s="110"/>
      <c r="P38" s="279"/>
      <c r="Q38" s="279"/>
      <c r="R38" s="279"/>
      <c r="S38" s="279"/>
      <c r="T38" s="279"/>
      <c r="U38" s="279"/>
      <c r="V38" s="279"/>
      <c r="W38" s="279"/>
    </row>
    <row r="39" spans="1:23">
      <c r="A39" s="215">
        <v>2.8599999999999999E-7</v>
      </c>
      <c r="B39" s="216">
        <f t="shared" si="0"/>
        <v>6.9456041169230773E-19</v>
      </c>
      <c r="C39" s="217">
        <v>3.5461519679300162E-2</v>
      </c>
      <c r="D39" s="217">
        <v>2.361795999999999E-2</v>
      </c>
      <c r="E39" s="217">
        <v>1.4579239999999997E-2</v>
      </c>
      <c r="F39" s="217">
        <v>1.2519839999999999E-2</v>
      </c>
      <c r="G39" s="217">
        <v>8.0219259999999987E-3</v>
      </c>
      <c r="H39" s="217">
        <v>7.0798010000000001E-4</v>
      </c>
      <c r="I39" s="217">
        <v>4.6504559999999996E-4</v>
      </c>
      <c r="J39" s="217">
        <v>6.697277999999999E-4</v>
      </c>
      <c r="K39" s="217">
        <v>1.0603259999999999E-3</v>
      </c>
      <c r="N39" s="279"/>
      <c r="O39" s="110"/>
      <c r="P39" s="279"/>
      <c r="Q39" s="279"/>
      <c r="R39" s="279"/>
      <c r="S39" s="279"/>
      <c r="T39" s="279"/>
      <c r="U39" s="279"/>
      <c r="V39" s="279"/>
      <c r="W39" s="279"/>
    </row>
    <row r="40" spans="1:23" ht="15.75">
      <c r="A40" s="215">
        <v>2.8700000000000002E-7</v>
      </c>
      <c r="B40" s="216">
        <f t="shared" si="0"/>
        <v>6.9214034057142852E-19</v>
      </c>
      <c r="C40" s="217">
        <v>3.5308607142857142E-2</v>
      </c>
      <c r="D40" s="217">
        <v>2.3887169999999992E-2</v>
      </c>
      <c r="E40" s="217">
        <v>1.5187359999999999E-2</v>
      </c>
      <c r="F40" s="217">
        <v>1.3160379999999998E-2</v>
      </c>
      <c r="G40" s="217">
        <v>9.3276259999999986E-3</v>
      </c>
      <c r="H40" s="217">
        <v>1.2793539999999997E-3</v>
      </c>
      <c r="I40" s="217">
        <v>6.2558129999999983E-4</v>
      </c>
      <c r="J40" s="217">
        <v>6.9427019999999994E-4</v>
      </c>
      <c r="K40" s="217">
        <v>1.0991849999999997E-3</v>
      </c>
      <c r="N40" s="279"/>
      <c r="O40" s="110"/>
      <c r="P40" s="279"/>
      <c r="Q40" s="279"/>
      <c r="R40" s="279"/>
      <c r="S40" s="279"/>
      <c r="T40" s="279"/>
      <c r="U40" s="279"/>
      <c r="V40" s="133"/>
      <c r="W40" s="133"/>
    </row>
    <row r="41" spans="1:23" ht="15.75">
      <c r="A41" s="215">
        <v>2.8799999999999998E-7</v>
      </c>
      <c r="B41" s="216">
        <f t="shared" si="0"/>
        <v>6.8973707550000005E-19</v>
      </c>
      <c r="C41" s="217">
        <v>3.5524358600583082E-2</v>
      </c>
      <c r="D41" s="217">
        <v>2.4156389999999993E-2</v>
      </c>
      <c r="E41" s="217">
        <v>1.5795489999999999E-2</v>
      </c>
      <c r="F41" s="217">
        <v>1.3800549999999998E-2</v>
      </c>
      <c r="G41" s="217">
        <v>5.9438649999999996E-3</v>
      </c>
      <c r="H41" s="217">
        <v>1.349264E-3</v>
      </c>
      <c r="I41" s="217">
        <v>5.9560199999999987E-4</v>
      </c>
      <c r="J41" s="217">
        <v>7.2752349999999984E-4</v>
      </c>
      <c r="K41" s="217">
        <v>1.1518099999999999E-3</v>
      </c>
      <c r="N41" s="279"/>
      <c r="O41" s="110"/>
      <c r="P41" s="279"/>
      <c r="Q41" s="279"/>
      <c r="R41" s="279"/>
      <c r="S41" s="279"/>
      <c r="T41" s="279"/>
      <c r="U41" s="279"/>
      <c r="V41" s="133"/>
      <c r="W41" s="133"/>
    </row>
    <row r="42" spans="1:23" ht="15.75">
      <c r="A42" s="215">
        <v>2.8900000000000001E-7</v>
      </c>
      <c r="B42" s="216">
        <f t="shared" si="0"/>
        <v>6.8735044202076119E-19</v>
      </c>
      <c r="C42" s="217">
        <v>3.53127448979592E-2</v>
      </c>
      <c r="D42" s="217">
        <v>2.4709429999999991E-2</v>
      </c>
      <c r="E42" s="217">
        <v>1.698005E-2</v>
      </c>
      <c r="F42" s="217">
        <v>1.5877470000000001E-2</v>
      </c>
      <c r="G42" s="217">
        <v>1.0516179999999997E-2</v>
      </c>
      <c r="H42" s="217">
        <v>1.9047489999999996E-3</v>
      </c>
      <c r="I42" s="217">
        <v>7.9821859999999983E-4</v>
      </c>
      <c r="J42" s="217">
        <v>6.550169E-4</v>
      </c>
      <c r="K42" s="217">
        <v>1.0370549999999998E-3</v>
      </c>
      <c r="N42" s="279"/>
      <c r="O42" s="110"/>
      <c r="P42" s="279"/>
      <c r="Q42" s="279"/>
      <c r="R42" s="279"/>
      <c r="S42" s="279"/>
      <c r="T42" s="279"/>
      <c r="U42" s="279"/>
      <c r="V42" s="133"/>
      <c r="W42" s="133"/>
    </row>
    <row r="43" spans="1:23" ht="15.75">
      <c r="A43" s="215">
        <v>2.9000000000000003E-7</v>
      </c>
      <c r="B43" s="216">
        <f t="shared" si="0"/>
        <v>6.849802680827585E-19</v>
      </c>
      <c r="C43" s="217">
        <v>3.6413673469387696E-2</v>
      </c>
      <c r="D43" s="217">
        <v>2.5262469999999999E-2</v>
      </c>
      <c r="E43" s="217">
        <v>1.8164609999999998E-2</v>
      </c>
      <c r="F43" s="217">
        <v>1.7954019999999998E-2</v>
      </c>
      <c r="G43" s="217">
        <v>1.5387179999999997E-2</v>
      </c>
      <c r="H43" s="217">
        <v>2.7674149999999992E-3</v>
      </c>
      <c r="I43" s="217">
        <v>8.3269479999999987E-4</v>
      </c>
      <c r="J43" s="217">
        <v>7.4263209999999994E-4</v>
      </c>
      <c r="K43" s="217">
        <v>1.1757729999999997E-3</v>
      </c>
      <c r="O43" s="110"/>
      <c r="P43" s="279"/>
      <c r="Q43" s="279"/>
      <c r="R43" s="279"/>
      <c r="S43" s="279"/>
      <c r="T43" s="279"/>
      <c r="U43" s="279"/>
      <c r="V43" s="133"/>
      <c r="W43" s="133"/>
    </row>
    <row r="44" spans="1:23">
      <c r="A44" s="215">
        <v>2.91E-7</v>
      </c>
      <c r="B44" s="216">
        <f t="shared" si="0"/>
        <v>6.8262638400000001E-19</v>
      </c>
      <c r="C44" s="217">
        <v>3.6704293216630192E-2</v>
      </c>
      <c r="D44" s="217">
        <v>2.6026650000000002E-2</v>
      </c>
      <c r="E44" s="217">
        <v>1.8638719999999998E-2</v>
      </c>
      <c r="F44" s="217">
        <v>1.7914650000000001E-2</v>
      </c>
      <c r="G44" s="217">
        <v>1.5075759999999997E-2</v>
      </c>
      <c r="H44" s="217">
        <v>3.0634579999999998E-3</v>
      </c>
      <c r="I44" s="217">
        <v>9.412419999999999E-4</v>
      </c>
      <c r="J44" s="217">
        <v>8.1300609999999983E-4</v>
      </c>
      <c r="K44" s="217">
        <v>1.2872139999999998E-3</v>
      </c>
      <c r="O44" s="110"/>
      <c r="P44" s="279"/>
      <c r="Q44" s="279"/>
      <c r="R44" s="279"/>
      <c r="S44" s="279"/>
      <c r="T44" s="279"/>
      <c r="U44" s="279"/>
    </row>
    <row r="45" spans="1:23">
      <c r="A45" s="215">
        <v>2.9200000000000002E-7</v>
      </c>
      <c r="B45" s="216">
        <f t="shared" si="0"/>
        <v>6.8028862241095882E-19</v>
      </c>
      <c r="C45" s="217">
        <v>3.7533164723032066E-2</v>
      </c>
      <c r="D45" s="217">
        <v>2.6790469999999997E-2</v>
      </c>
      <c r="E45" s="217">
        <v>1.9112480000000001E-2</v>
      </c>
      <c r="F45" s="217">
        <v>1.7875639999999998E-2</v>
      </c>
      <c r="G45" s="217">
        <v>1.4439469999999999E-2</v>
      </c>
      <c r="H45" s="217">
        <v>3.0965860000000001E-3</v>
      </c>
      <c r="I45" s="217">
        <v>1.0284749999999998E-3</v>
      </c>
      <c r="J45" s="217">
        <v>1.027526E-3</v>
      </c>
      <c r="K45" s="217">
        <v>1.6267809999999995E-3</v>
      </c>
      <c r="O45" s="110"/>
      <c r="P45" s="279"/>
      <c r="Q45" s="279"/>
      <c r="R45" s="279"/>
      <c r="S45" s="279"/>
      <c r="T45" s="279"/>
      <c r="U45" s="279"/>
    </row>
    <row r="46" spans="1:23">
      <c r="A46" s="215">
        <v>2.9299999999999999E-7</v>
      </c>
      <c r="B46" s="216">
        <f t="shared" si="0"/>
        <v>6.7796681823890791E-19</v>
      </c>
      <c r="C46" s="217">
        <v>3.5515638949671816E-2</v>
      </c>
      <c r="D46" s="217">
        <v>2.6326919999999997E-2</v>
      </c>
      <c r="E46" s="217">
        <v>1.8796399999999998E-2</v>
      </c>
      <c r="F46" s="217">
        <v>1.7811479999999998E-2</v>
      </c>
      <c r="G46" s="217">
        <v>1.471632E-2</v>
      </c>
      <c r="H46" s="217">
        <v>2.9500809999999998E-3</v>
      </c>
      <c r="I46" s="217">
        <v>9.9052509999999995E-4</v>
      </c>
      <c r="J46" s="217">
        <v>1.0436459999999999E-3</v>
      </c>
      <c r="K46" s="217">
        <v>1.6523459999999996E-3</v>
      </c>
    </row>
    <row r="47" spans="1:23">
      <c r="A47" s="215">
        <v>2.9400000000000001E-7</v>
      </c>
      <c r="B47" s="216">
        <f t="shared" si="0"/>
        <v>6.7566080865306121E-19</v>
      </c>
      <c r="C47" s="217">
        <v>3.5731148796498927E-2</v>
      </c>
      <c r="D47" s="217">
        <v>2.5863739999999993E-2</v>
      </c>
      <c r="E47" s="217">
        <v>1.8480679999999999E-2</v>
      </c>
      <c r="F47" s="217">
        <v>1.7747309999999999E-2</v>
      </c>
      <c r="G47" s="217">
        <v>1.2760499999999998E-2</v>
      </c>
      <c r="H47" s="217">
        <v>2.9783889999999993E-3</v>
      </c>
      <c r="I47" s="217">
        <v>9.6398239999999987E-4</v>
      </c>
      <c r="J47" s="217">
        <v>1.0840919999999998E-3</v>
      </c>
      <c r="K47" s="217">
        <v>1.7163699999999996E-3</v>
      </c>
    </row>
    <row r="48" spans="1:23">
      <c r="A48" s="215">
        <v>2.9500000000000003E-7</v>
      </c>
      <c r="B48" s="216">
        <f t="shared" si="0"/>
        <v>6.7337043303050834E-19</v>
      </c>
      <c r="C48" s="217">
        <v>3.5510592997811813E-2</v>
      </c>
      <c r="D48" s="217">
        <v>2.6131119999999994E-2</v>
      </c>
      <c r="E48" s="217">
        <v>1.8709729999999997E-2</v>
      </c>
      <c r="F48" s="217">
        <v>1.748483E-2</v>
      </c>
      <c r="G48" s="217">
        <v>1.289656E-2</v>
      </c>
      <c r="H48" s="217">
        <v>2.993328E-3</v>
      </c>
      <c r="I48" s="217">
        <v>1.0292419999999999E-3</v>
      </c>
      <c r="J48" s="217">
        <v>6.5555909999999993E-4</v>
      </c>
      <c r="K48" s="217">
        <v>1.0378919999999999E-3</v>
      </c>
    </row>
    <row r="49" spans="1:11">
      <c r="A49" s="215">
        <v>2.96E-7</v>
      </c>
      <c r="B49" s="216">
        <f t="shared" si="0"/>
        <v>6.7109553291891888E-19</v>
      </c>
      <c r="C49" s="217">
        <v>3.6939306345733003E-2</v>
      </c>
      <c r="D49" s="217">
        <v>2.6398879999999996E-2</v>
      </c>
      <c r="E49" s="217">
        <v>1.8938779999999995E-2</v>
      </c>
      <c r="F49" s="217">
        <v>1.7221979999999998E-2</v>
      </c>
      <c r="G49" s="217">
        <v>1.5542889999999998E-2</v>
      </c>
      <c r="H49" s="217">
        <v>3.0626539999999997E-3</v>
      </c>
      <c r="I49" s="217">
        <v>1.0060629999999997E-3</v>
      </c>
      <c r="J49" s="217">
        <v>8.9498259999999988E-4</v>
      </c>
      <c r="K49" s="217">
        <v>1.416973E-3</v>
      </c>
    </row>
    <row r="50" spans="1:11">
      <c r="A50" s="215">
        <v>2.9700000000000003E-7</v>
      </c>
      <c r="B50" s="216">
        <f t="shared" si="0"/>
        <v>6.6883595199999995E-19</v>
      </c>
      <c r="C50" s="217">
        <v>3.6147816921954658E-2</v>
      </c>
      <c r="D50" s="217">
        <v>2.6475219999999997E-2</v>
      </c>
      <c r="E50" s="217">
        <v>1.910446E-2</v>
      </c>
      <c r="F50" s="217">
        <v>1.7404989999999999E-2</v>
      </c>
      <c r="G50" s="217">
        <v>1.0767939999999997E-2</v>
      </c>
      <c r="H50" s="217">
        <v>2.3484639999999998E-3</v>
      </c>
      <c r="I50" s="217">
        <v>9.5436709999999994E-4</v>
      </c>
      <c r="J50" s="217">
        <v>6.3564329999999997E-4</v>
      </c>
      <c r="K50" s="217">
        <v>1.0063539999999999E-3</v>
      </c>
    </row>
    <row r="51" spans="1:11">
      <c r="A51" s="215">
        <v>2.9799999999999999E-7</v>
      </c>
      <c r="B51" s="216">
        <f t="shared" si="0"/>
        <v>6.6659153605369128E-19</v>
      </c>
      <c r="C51" s="217">
        <v>3.6103547445255457E-2</v>
      </c>
      <c r="D51" s="217">
        <v>2.6551209999999999E-2</v>
      </c>
      <c r="E51" s="217">
        <v>1.9270519999999999E-2</v>
      </c>
      <c r="F51" s="217">
        <v>1.7587999999999996E-2</v>
      </c>
      <c r="G51" s="217">
        <v>1.3988349999999997E-2</v>
      </c>
      <c r="H51" s="217">
        <v>2.7810759999999999E-3</v>
      </c>
      <c r="I51" s="217">
        <v>1.0681789999999998E-3</v>
      </c>
      <c r="J51" s="217">
        <v>7.7096959999999992E-4</v>
      </c>
      <c r="K51" s="217">
        <v>1.2206409999999997E-3</v>
      </c>
    </row>
    <row r="52" spans="1:11">
      <c r="A52" s="215">
        <v>2.9900000000000002E-7</v>
      </c>
      <c r="B52" s="216">
        <f t="shared" si="0"/>
        <v>6.6436213292307685E-19</v>
      </c>
      <c r="C52" s="217">
        <v>3.6746242888402655E-2</v>
      </c>
      <c r="D52" s="217">
        <v>2.7104609999999998E-2</v>
      </c>
      <c r="E52" s="217">
        <v>1.9578219999999997E-2</v>
      </c>
      <c r="F52" s="217">
        <v>1.7824599999999999E-2</v>
      </c>
      <c r="G52" s="217">
        <v>1.4723959999999999E-2</v>
      </c>
      <c r="H52" s="217">
        <v>2.4193979999999997E-3</v>
      </c>
      <c r="I52" s="217">
        <v>1.1404219999999999E-3</v>
      </c>
      <c r="J52" s="217">
        <v>1.0273809999999997E-3</v>
      </c>
      <c r="K52" s="217">
        <v>1.6265619999999996E-3</v>
      </c>
    </row>
    <row r="53" spans="1:11">
      <c r="A53" s="215">
        <v>2.9999999999999999E-7</v>
      </c>
      <c r="B53" s="216">
        <f t="shared" si="0"/>
        <v>6.6214759248000005E-19</v>
      </c>
      <c r="C53" s="217">
        <v>3.6698957664233561E-2</v>
      </c>
      <c r="D53" s="217">
        <v>2.7657659999999994E-2</v>
      </c>
      <c r="E53" s="217">
        <v>1.9886279999999999E-2</v>
      </c>
      <c r="F53" s="217">
        <v>1.8061199999999999E-2</v>
      </c>
      <c r="G53" s="217">
        <v>9.0263949999999996E-3</v>
      </c>
      <c r="H53" s="217">
        <v>2.1421299999999995E-3</v>
      </c>
      <c r="I53" s="217">
        <v>1.1448459999999999E-3</v>
      </c>
      <c r="J53" s="217">
        <v>9.8671809999999974E-4</v>
      </c>
      <c r="K53" s="217">
        <v>1.5622099999999999E-3</v>
      </c>
    </row>
    <row r="54" spans="1:11">
      <c r="A54" s="215">
        <v>3.0100000000000001E-7</v>
      </c>
      <c r="B54" s="216">
        <f t="shared" si="0"/>
        <v>6.5994776659136208E-19</v>
      </c>
      <c r="C54" s="217">
        <v>3.6988939416058395E-2</v>
      </c>
      <c r="D54" s="217">
        <v>2.7896919999999995E-2</v>
      </c>
      <c r="E54" s="217">
        <v>1.9965299999999998E-2</v>
      </c>
      <c r="F54" s="217">
        <v>1.8164369999999999E-2</v>
      </c>
      <c r="G54" s="217">
        <v>1.199251E-2</v>
      </c>
      <c r="H54" s="217">
        <v>2.2122229999999997E-3</v>
      </c>
      <c r="I54" s="217">
        <v>1.2246199999999998E-3</v>
      </c>
      <c r="J54" s="217">
        <v>9.8144099999999978E-4</v>
      </c>
      <c r="K54" s="217">
        <v>1.5538339999999998E-3</v>
      </c>
    </row>
    <row r="55" spans="1:11">
      <c r="A55" s="215">
        <v>3.0200000000000003E-7</v>
      </c>
      <c r="B55" s="216">
        <f t="shared" si="0"/>
        <v>6.5776250908609267E-19</v>
      </c>
      <c r="C55" s="217">
        <v>3.6314524087591241E-2</v>
      </c>
      <c r="D55" s="217">
        <v>2.8135819999999995E-2</v>
      </c>
      <c r="E55" s="217">
        <v>2.0044319999999997E-2</v>
      </c>
      <c r="F55" s="217">
        <v>1.8267549999999997E-2</v>
      </c>
      <c r="G55" s="217">
        <v>7.8913199999999985E-3</v>
      </c>
      <c r="H55" s="217">
        <v>2.165251E-3</v>
      </c>
      <c r="I55" s="217">
        <v>1.1034230000000001E-3</v>
      </c>
      <c r="J55" s="217">
        <v>8.1994579999999982E-4</v>
      </c>
      <c r="K55" s="217">
        <v>1.2981759999999998E-3</v>
      </c>
    </row>
    <row r="56" spans="1:11">
      <c r="A56" s="215">
        <v>3.03E-7</v>
      </c>
      <c r="B56" s="216">
        <f t="shared" si="0"/>
        <v>6.5559167572277229E-19</v>
      </c>
      <c r="C56" s="217">
        <v>3.6514105109489034E-2</v>
      </c>
      <c r="D56" s="217">
        <v>2.8074809999999992E-2</v>
      </c>
      <c r="E56" s="217">
        <v>2.0920819999999996E-2</v>
      </c>
      <c r="F56" s="217">
        <v>1.9053179999999999E-2</v>
      </c>
      <c r="G56" s="217">
        <v>1.5826659999999999E-2</v>
      </c>
      <c r="H56" s="217">
        <v>3.2395850000000001E-3</v>
      </c>
      <c r="I56" s="217">
        <v>1.5606449999999996E-3</v>
      </c>
      <c r="J56" s="217">
        <v>1.089984E-3</v>
      </c>
      <c r="K56" s="217">
        <v>1.7256929999999995E-3</v>
      </c>
    </row>
    <row r="57" spans="1:11">
      <c r="A57" s="215">
        <v>3.0400000000000002E-7</v>
      </c>
      <c r="B57" s="216">
        <f t="shared" si="0"/>
        <v>6.5343512415789466E-19</v>
      </c>
      <c r="C57" s="217">
        <v>3.6216640145985413E-2</v>
      </c>
      <c r="D57" s="217">
        <v>2.8013440000000001E-2</v>
      </c>
      <c r="E57" s="217">
        <v>2.1797679999999996E-2</v>
      </c>
      <c r="F57" s="217">
        <v>1.9838449999999997E-2</v>
      </c>
      <c r="G57" s="217">
        <v>1.3577250000000001E-2</v>
      </c>
      <c r="H57" s="217">
        <v>3.5045069999999992E-3</v>
      </c>
      <c r="I57" s="217">
        <v>1.5309579999999996E-3</v>
      </c>
      <c r="J57" s="217">
        <v>1.3302029999999996E-3</v>
      </c>
      <c r="K57" s="217">
        <v>2.106049E-3</v>
      </c>
    </row>
    <row r="58" spans="1:11">
      <c r="A58" s="215">
        <v>3.0499999999999999E-7</v>
      </c>
      <c r="B58" s="216">
        <f t="shared" si="0"/>
        <v>6.5129271391475411E-19</v>
      </c>
      <c r="C58" s="217">
        <v>3.5645350364963496E-2</v>
      </c>
      <c r="D58" s="217">
        <v>2.7908609999999993E-2</v>
      </c>
      <c r="E58" s="217">
        <v>2.1947699999999994E-2</v>
      </c>
      <c r="F58" s="217">
        <v>1.9732719999999995E-2</v>
      </c>
      <c r="G58" s="217">
        <v>1.6321800000000001E-2</v>
      </c>
      <c r="H58" s="217">
        <v>3.7358609999999992E-3</v>
      </c>
      <c r="I58" s="217">
        <v>1.5898929999999998E-3</v>
      </c>
      <c r="J58" s="217">
        <v>1.152515E-3</v>
      </c>
      <c r="K58" s="217">
        <v>1.8247159999999999E-3</v>
      </c>
    </row>
    <row r="59" spans="1:11">
      <c r="A59" s="215">
        <v>3.0600000000000001E-7</v>
      </c>
      <c r="B59" s="216">
        <f t="shared" si="0"/>
        <v>6.491643063529411E-19</v>
      </c>
      <c r="C59" s="217">
        <v>3.5383440145985406E-2</v>
      </c>
      <c r="D59" s="217">
        <v>2.7804139999999998E-2</v>
      </c>
      <c r="E59" s="217">
        <v>2.2097729999999999E-2</v>
      </c>
      <c r="F59" s="217">
        <v>1.9626639999999997E-2</v>
      </c>
      <c r="G59" s="217">
        <v>1.2712119999999997E-2</v>
      </c>
      <c r="H59" s="217">
        <v>3.2774259999999995E-3</v>
      </c>
      <c r="I59" s="217">
        <v>1.4469789999999997E-3</v>
      </c>
      <c r="J59" s="217">
        <v>8.8001859999999998E-4</v>
      </c>
      <c r="K59" s="217">
        <v>1.3932649999999999E-3</v>
      </c>
    </row>
    <row r="60" spans="1:11">
      <c r="A60" s="215">
        <v>3.0700000000000004E-7</v>
      </c>
      <c r="B60" s="216">
        <f t="shared" si="0"/>
        <v>6.4704976463843642E-19</v>
      </c>
      <c r="C60" s="217">
        <v>3.5410541514930796E-2</v>
      </c>
      <c r="D60" s="217">
        <v>2.8267679999999996E-2</v>
      </c>
      <c r="E60" s="217">
        <v>2.234243E-2</v>
      </c>
      <c r="F60" s="217">
        <v>1.9745849999999999E-2</v>
      </c>
      <c r="G60" s="217">
        <v>1.5625839999999998E-2</v>
      </c>
      <c r="H60" s="217">
        <v>3.655139E-3</v>
      </c>
      <c r="I60" s="217">
        <v>1.6136199999999996E-3</v>
      </c>
      <c r="J60" s="217">
        <v>9.1988629999999985E-4</v>
      </c>
      <c r="K60" s="217">
        <v>1.4563779999999999E-3</v>
      </c>
    </row>
    <row r="61" spans="1:11">
      <c r="A61" s="215">
        <v>3.0800000000000001E-7</v>
      </c>
      <c r="B61" s="216">
        <f t="shared" si="0"/>
        <v>6.4494895371428568E-19</v>
      </c>
      <c r="C61" s="217">
        <v>3.5492643845593613E-2</v>
      </c>
      <c r="D61" s="217">
        <v>2.8730869999999995E-2</v>
      </c>
      <c r="E61" s="217">
        <v>2.2587509999999998E-2</v>
      </c>
      <c r="F61" s="217">
        <v>1.9864699999999999E-2</v>
      </c>
      <c r="G61" s="217">
        <v>1.4482399999999998E-2</v>
      </c>
      <c r="H61" s="217">
        <v>4.4309479999999997E-3</v>
      </c>
      <c r="I61" s="217">
        <v>1.9004719999999998E-3</v>
      </c>
      <c r="J61" s="217">
        <v>1.1542859999999998E-3</v>
      </c>
      <c r="K61" s="217">
        <v>1.82752E-3</v>
      </c>
    </row>
    <row r="62" spans="1:11">
      <c r="A62" s="215">
        <v>3.0900000000000003E-7</v>
      </c>
      <c r="B62" s="216">
        <f t="shared" si="0"/>
        <v>6.428617402718446E-19</v>
      </c>
      <c r="C62" s="217">
        <v>3.4917888565185726E-2</v>
      </c>
      <c r="D62" s="217">
        <v>2.8462019999999994E-2</v>
      </c>
      <c r="E62" s="217">
        <v>2.2587509999999998E-2</v>
      </c>
      <c r="F62" s="217">
        <v>1.9954739999999995E-2</v>
      </c>
      <c r="G62" s="217">
        <v>1.2307199999999999E-2</v>
      </c>
      <c r="H62" s="217">
        <v>4.1482379999999994E-3</v>
      </c>
      <c r="I62" s="217">
        <v>1.8327989999999995E-3</v>
      </c>
      <c r="J62" s="217">
        <v>1.3200099999999995E-3</v>
      </c>
      <c r="K62" s="217">
        <v>2.0898429999999996E-3</v>
      </c>
    </row>
    <row r="63" spans="1:11">
      <c r="A63" s="215">
        <v>3.1E-7</v>
      </c>
      <c r="B63" s="216">
        <f t="shared" si="0"/>
        <v>6.4078799272258065E-19</v>
      </c>
      <c r="C63" s="217">
        <v>3.5065802257829577E-2</v>
      </c>
      <c r="D63" s="217">
        <v>2.819279999999999E-2</v>
      </c>
      <c r="E63" s="217">
        <v>2.2587509999999998E-2</v>
      </c>
      <c r="F63" s="217">
        <v>2.0045159999999996E-2</v>
      </c>
      <c r="G63" s="217">
        <v>1.0979669999999999E-2</v>
      </c>
      <c r="H63" s="217">
        <v>3.7877279999999993E-3</v>
      </c>
      <c r="I63" s="217">
        <v>2.1124109999999998E-3</v>
      </c>
      <c r="J63" s="217">
        <v>1.3747329999999999E-3</v>
      </c>
      <c r="K63" s="217">
        <v>2.1764819999999995E-3</v>
      </c>
    </row>
    <row r="64" spans="1:11">
      <c r="A64" s="215">
        <v>3.1100000000000002E-7</v>
      </c>
      <c r="B64" s="216">
        <f t="shared" si="0"/>
        <v>6.38727581170418E-19</v>
      </c>
      <c r="C64" s="217">
        <v>3.5230900218499631E-2</v>
      </c>
      <c r="D64" s="217">
        <v>2.8254169999999995E-2</v>
      </c>
      <c r="E64" s="217">
        <v>2.3061259999999997E-2</v>
      </c>
      <c r="F64" s="217">
        <v>2.0384929999999999E-2</v>
      </c>
      <c r="G64" s="217">
        <v>1.5507239999999997E-2</v>
      </c>
      <c r="H64" s="217">
        <v>5.8101629999999993E-3</v>
      </c>
      <c r="I64" s="217">
        <v>2.808554E-3</v>
      </c>
      <c r="J64" s="217">
        <v>1.9422789999999997E-3</v>
      </c>
      <c r="K64" s="217">
        <v>3.0750739999999993E-3</v>
      </c>
    </row>
    <row r="65" spans="1:11">
      <c r="A65" s="215">
        <v>3.1199999999999999E-7</v>
      </c>
      <c r="B65" s="216">
        <f t="shared" si="0"/>
        <v>6.3668037738461539E-19</v>
      </c>
      <c r="C65" s="217">
        <v>3.4335318529304687E-2</v>
      </c>
      <c r="D65" s="217">
        <v>2.8315539999999997E-2</v>
      </c>
      <c r="E65" s="217">
        <v>2.3535009999999999E-2</v>
      </c>
      <c r="F65" s="217">
        <v>2.0724699999999999E-2</v>
      </c>
      <c r="G65" s="217">
        <v>1.5453399999999997E-2</v>
      </c>
      <c r="H65" s="217">
        <v>5.2604489999999995E-3</v>
      </c>
      <c r="I65" s="217">
        <v>2.6166119999999999E-3</v>
      </c>
      <c r="J65" s="217">
        <v>1.702711E-3</v>
      </c>
      <c r="K65" s="217">
        <v>2.6957740000000002E-3</v>
      </c>
    </row>
    <row r="66" spans="1:11">
      <c r="A66" s="215">
        <v>3.1300000000000001E-7</v>
      </c>
      <c r="B66" s="216">
        <f t="shared" si="0"/>
        <v>6.3464625477316288E-19</v>
      </c>
      <c r="C66" s="217">
        <v>3.4408914056809903E-2</v>
      </c>
      <c r="D66" s="217">
        <v>2.8584389999999994E-2</v>
      </c>
      <c r="E66" s="217">
        <v>2.3685039999999997E-2</v>
      </c>
      <c r="F66" s="217">
        <v>2.0791419999999998E-2</v>
      </c>
      <c r="G66" s="217">
        <v>1.5672039999999998E-2</v>
      </c>
      <c r="H66" s="217">
        <v>4.9477879999999981E-3</v>
      </c>
      <c r="I66" s="217">
        <v>2.8250789999999994E-3</v>
      </c>
      <c r="J66" s="217">
        <v>1.3962389999999999E-3</v>
      </c>
      <c r="K66" s="217">
        <v>2.2106069999999994E-3</v>
      </c>
    </row>
    <row r="67" spans="1:11">
      <c r="A67" s="215">
        <v>3.1400000000000003E-7</v>
      </c>
      <c r="B67" s="216">
        <f t="shared" ref="B67:B130" si="1">h_planck*c_light/A67</f>
        <v>6.3262508835668783E-19</v>
      </c>
      <c r="C67" s="217">
        <v>3.5068244355426069E-2</v>
      </c>
      <c r="D67" s="217">
        <v>2.8853599999999997E-2</v>
      </c>
      <c r="E67" s="217">
        <v>2.3835429999999998E-2</v>
      </c>
      <c r="F67" s="217">
        <v>2.0857769999999998E-2</v>
      </c>
      <c r="G67" s="217">
        <v>1.6004929999999997E-2</v>
      </c>
      <c r="H67" s="217">
        <v>5.5588649999999988E-3</v>
      </c>
      <c r="I67" s="217">
        <v>3.2707839999999992E-3</v>
      </c>
      <c r="J67" s="217">
        <v>9.5682639999999995E-4</v>
      </c>
      <c r="K67" s="217">
        <v>1.5148659999999997E-3</v>
      </c>
    </row>
    <row r="68" spans="1:11">
      <c r="A68" s="215">
        <v>3.15E-7</v>
      </c>
      <c r="B68" s="216">
        <f t="shared" si="1"/>
        <v>6.3061675474285714E-19</v>
      </c>
      <c r="C68" s="217">
        <v>3.4827016381507092E-2</v>
      </c>
      <c r="D68" s="217">
        <v>2.891351E-2</v>
      </c>
      <c r="E68" s="217">
        <v>2.3685039999999997E-2</v>
      </c>
      <c r="F68" s="217">
        <v>2.1053899999999997E-2</v>
      </c>
      <c r="G68" s="217">
        <v>1.6183919999999997E-2</v>
      </c>
      <c r="H68" s="217">
        <v>5.4759509999999997E-3</v>
      </c>
      <c r="I68" s="217">
        <v>3.3797329999999993E-3</v>
      </c>
      <c r="J68" s="217">
        <v>1.6706150000000001E-3</v>
      </c>
      <c r="K68" s="217">
        <v>2.6449339999999994E-3</v>
      </c>
    </row>
    <row r="69" spans="1:11">
      <c r="A69" s="215">
        <v>3.1600000000000002E-7</v>
      </c>
      <c r="B69" s="216">
        <f t="shared" si="1"/>
        <v>6.2862113210126574E-19</v>
      </c>
      <c r="C69" s="217">
        <v>3.3892900946831742E-2</v>
      </c>
      <c r="D69" s="217">
        <v>2.8973049999999997E-2</v>
      </c>
      <c r="E69" s="217">
        <v>2.3535009999999999E-2</v>
      </c>
      <c r="F69" s="217">
        <v>2.1250039999999998E-2</v>
      </c>
      <c r="G69" s="217">
        <v>1.4357969999999998E-2</v>
      </c>
      <c r="H69" s="217">
        <v>4.9382909999999992E-3</v>
      </c>
      <c r="I69" s="217">
        <v>3.7996999999999996E-3</v>
      </c>
      <c r="J69" s="217">
        <v>1.7001089999999998E-3</v>
      </c>
      <c r="K69" s="217">
        <v>2.6916959999999995E-3</v>
      </c>
    </row>
    <row r="70" spans="1:11">
      <c r="A70" s="215">
        <v>3.1699999999999999E-7</v>
      </c>
      <c r="B70" s="216">
        <f t="shared" si="1"/>
        <v>6.2663810013880126E-19</v>
      </c>
      <c r="C70" s="217">
        <v>3.4438926101201292E-2</v>
      </c>
      <c r="D70" s="217">
        <v>2.9031499999999991E-2</v>
      </c>
      <c r="E70" s="217">
        <v>2.3772069999999999E-2</v>
      </c>
      <c r="F70" s="217">
        <v>2.0897139999999995E-2</v>
      </c>
      <c r="G70" s="217">
        <v>1.6695789999999999E-2</v>
      </c>
      <c r="H70" s="217">
        <v>6.2148689999999987E-3</v>
      </c>
      <c r="I70" s="217">
        <v>4.7798789999999999E-3</v>
      </c>
      <c r="J70" s="217">
        <v>1.1004659999999998E-3</v>
      </c>
      <c r="K70" s="217">
        <v>1.7423E-3</v>
      </c>
    </row>
    <row r="71" spans="1:11">
      <c r="A71" s="215">
        <v>3.1800000000000002E-7</v>
      </c>
      <c r="B71" s="216">
        <f t="shared" si="1"/>
        <v>6.2466754007547165E-19</v>
      </c>
      <c r="C71" s="217">
        <v>3.3230007647487264E-2</v>
      </c>
      <c r="D71" s="217">
        <v>2.9089939999999995E-2</v>
      </c>
      <c r="E71" s="217">
        <v>2.4009119999999998E-2</v>
      </c>
      <c r="F71" s="217">
        <v>2.0544239999999998E-2</v>
      </c>
      <c r="G71" s="217">
        <v>1.6771099999999997E-2</v>
      </c>
      <c r="H71" s="217">
        <v>6.3076449999999989E-3</v>
      </c>
      <c r="I71" s="217">
        <v>4.9341630000000001E-3</v>
      </c>
      <c r="J71" s="217">
        <v>1.5119029999999998E-3</v>
      </c>
      <c r="K71" s="217">
        <v>2.3936829999999993E-3</v>
      </c>
    </row>
    <row r="72" spans="1:11">
      <c r="A72" s="215">
        <v>3.1900000000000004E-7</v>
      </c>
      <c r="B72" s="216">
        <f t="shared" si="1"/>
        <v>6.2270933462068953E-19</v>
      </c>
      <c r="C72" s="217">
        <v>3.3735548434085945E-2</v>
      </c>
      <c r="D72" s="217">
        <v>2.9089939999999995E-2</v>
      </c>
      <c r="E72" s="217">
        <v>2.4403859999999996E-2</v>
      </c>
      <c r="F72" s="217">
        <v>2.1313840000000001E-2</v>
      </c>
      <c r="G72" s="217">
        <v>1.6445129999999999E-2</v>
      </c>
      <c r="H72" s="217">
        <v>5.99681E-3</v>
      </c>
      <c r="I72" s="217">
        <v>4.4694829999999998E-3</v>
      </c>
      <c r="J72" s="217">
        <v>1.6589759999999997E-3</v>
      </c>
      <c r="K72" s="217">
        <v>2.6265429999999994E-3</v>
      </c>
    </row>
    <row r="73" spans="1:11">
      <c r="A73" s="215">
        <v>3.2000000000000001E-7</v>
      </c>
      <c r="B73" s="216">
        <f t="shared" si="1"/>
        <v>6.2076336794999994E-19</v>
      </c>
      <c r="C73" s="217">
        <v>3.4174798325445926E-2</v>
      </c>
      <c r="D73" s="217">
        <v>2.9089939999999995E-2</v>
      </c>
      <c r="E73" s="217">
        <v>2.4798949999999997E-2</v>
      </c>
      <c r="F73" s="217">
        <v>2.2083789999999996E-2</v>
      </c>
      <c r="G73" s="217">
        <v>1.6957369999999999E-2</v>
      </c>
      <c r="H73" s="217">
        <v>6.2912079999999995E-3</v>
      </c>
      <c r="I73" s="217">
        <v>4.2801009999999997E-3</v>
      </c>
      <c r="J73" s="217">
        <v>2.2072569999999998E-3</v>
      </c>
      <c r="K73" s="217">
        <v>3.4946159999999994E-3</v>
      </c>
    </row>
    <row r="74" spans="1:11">
      <c r="A74" s="215">
        <v>3.2100000000000003E-7</v>
      </c>
      <c r="B74" s="216">
        <f t="shared" si="1"/>
        <v>6.1882952568224295E-19</v>
      </c>
      <c r="C74" s="217">
        <v>3.3589507462686526E-2</v>
      </c>
      <c r="D74" s="217">
        <v>2.8777260000000002E-2</v>
      </c>
      <c r="E74" s="217">
        <v>2.4403859999999996E-2</v>
      </c>
      <c r="F74" s="217">
        <v>2.1993379999999996E-2</v>
      </c>
      <c r="G74" s="217">
        <v>1.6442949999999998E-2</v>
      </c>
      <c r="H74" s="217">
        <v>5.9982709999999986E-3</v>
      </c>
      <c r="I74" s="217">
        <v>4.0808479999999989E-3</v>
      </c>
      <c r="J74" s="217">
        <v>2.1044979999999998E-3</v>
      </c>
      <c r="K74" s="217">
        <v>3.3318979999999994E-3</v>
      </c>
    </row>
    <row r="75" spans="1:11">
      <c r="A75" s="215">
        <v>3.22E-7</v>
      </c>
      <c r="B75" s="216">
        <f t="shared" si="1"/>
        <v>6.1690769485714288E-19</v>
      </c>
      <c r="C75" s="217">
        <v>3.357199235529669E-2</v>
      </c>
      <c r="D75" s="217">
        <v>2.8464939999999998E-2</v>
      </c>
      <c r="E75" s="217">
        <v>2.4009119999999998E-2</v>
      </c>
      <c r="F75" s="217">
        <v>2.1903339999999997E-2</v>
      </c>
      <c r="G75" s="217">
        <v>1.592853E-2</v>
      </c>
      <c r="H75" s="217">
        <v>5.7053339999999994E-3</v>
      </c>
      <c r="I75" s="217">
        <v>3.8812289999999995E-3</v>
      </c>
      <c r="J75" s="217">
        <v>2.0017019999999997E-3</v>
      </c>
      <c r="K75" s="217">
        <v>3.1691799999999997E-3</v>
      </c>
    </row>
    <row r="76" spans="1:11">
      <c r="A76" s="215">
        <v>3.2300000000000002E-7</v>
      </c>
      <c r="B76" s="216">
        <f t="shared" si="1"/>
        <v>6.1499776391331268E-19</v>
      </c>
      <c r="C76" s="217">
        <v>3.2923428467418997E-2</v>
      </c>
      <c r="D76" s="217">
        <v>2.8285579999999998E-2</v>
      </c>
      <c r="E76" s="217">
        <v>2.4009119999999998E-2</v>
      </c>
      <c r="F76" s="217">
        <v>2.2086349999999998E-2</v>
      </c>
      <c r="G76" s="217">
        <v>1.7680979999999995E-2</v>
      </c>
      <c r="H76" s="217">
        <v>6.5238779999999994E-3</v>
      </c>
      <c r="I76" s="217">
        <v>4.4384070000000001E-3</v>
      </c>
      <c r="J76" s="217">
        <v>2.2889450000000001E-3</v>
      </c>
      <c r="K76" s="217">
        <v>3.6239379999999993E-3</v>
      </c>
    </row>
    <row r="77" spans="1:11">
      <c r="A77" s="215">
        <v>3.2399999999999999E-7</v>
      </c>
      <c r="B77" s="216">
        <f t="shared" si="1"/>
        <v>6.1309962266666666E-19</v>
      </c>
      <c r="C77" s="217">
        <v>3.2929593010556979E-2</v>
      </c>
      <c r="D77" s="217">
        <v>2.8106229999999999E-2</v>
      </c>
      <c r="E77" s="217">
        <v>2.4009119999999998E-2</v>
      </c>
      <c r="F77" s="217">
        <v>2.2269359999999998E-2</v>
      </c>
      <c r="G77" s="217">
        <v>1.9433069999999997E-2</v>
      </c>
      <c r="H77" s="217">
        <v>7.3427859999999987E-3</v>
      </c>
      <c r="I77" s="217">
        <v>4.9952180000000001E-3</v>
      </c>
      <c r="J77" s="217">
        <v>2.5761879999999997E-3</v>
      </c>
      <c r="K77" s="217">
        <v>4.0788789999999997E-3</v>
      </c>
    </row>
    <row r="78" spans="1:11">
      <c r="A78" s="215">
        <v>3.2500000000000001E-7</v>
      </c>
      <c r="B78" s="216">
        <f t="shared" si="1"/>
        <v>6.1121316228923073E-19</v>
      </c>
      <c r="C78" s="217">
        <v>3.3213032751091692E-2</v>
      </c>
      <c r="D78" s="217">
        <v>2.9203914999999997E-2</v>
      </c>
      <c r="E78" s="217">
        <v>2.5520319999999999E-2</v>
      </c>
      <c r="F78" s="217">
        <v>2.4048244999999999E-2</v>
      </c>
      <c r="G78" s="217">
        <v>1.9738484999999997E-2</v>
      </c>
      <c r="H78" s="217">
        <v>8.2265285E-3</v>
      </c>
      <c r="I78" s="217">
        <v>5.3725194999999998E-3</v>
      </c>
      <c r="J78" s="217">
        <v>2.5048379999999997E-3</v>
      </c>
      <c r="K78" s="217">
        <v>3.9657994999999996E-3</v>
      </c>
    </row>
    <row r="79" spans="1:11">
      <c r="A79" s="215">
        <v>3.2600000000000003E-7</v>
      </c>
      <c r="B79" s="216">
        <f t="shared" si="1"/>
        <v>6.0933827528834351E-19</v>
      </c>
      <c r="C79" s="217">
        <v>3.3429611576265006E-2</v>
      </c>
      <c r="D79" s="217">
        <v>3.0301599999999995E-2</v>
      </c>
      <c r="E79" s="217">
        <v>2.7031519999999996E-2</v>
      </c>
      <c r="F79" s="217">
        <v>2.582713E-2</v>
      </c>
      <c r="G79" s="217">
        <v>2.0043899999999996E-2</v>
      </c>
      <c r="H79" s="217">
        <v>9.1102709999999996E-3</v>
      </c>
      <c r="I79" s="217">
        <v>5.7498209999999996E-3</v>
      </c>
      <c r="J79" s="217">
        <v>2.4334880000000001E-3</v>
      </c>
      <c r="K79" s="217">
        <v>3.8527199999999996E-3</v>
      </c>
    </row>
    <row r="80" spans="1:11">
      <c r="A80" s="215">
        <v>3.27E-7</v>
      </c>
      <c r="B80" s="216">
        <f t="shared" si="1"/>
        <v>6.0747485548623849E-19</v>
      </c>
      <c r="C80" s="217">
        <v>3.3401945394976332E-2</v>
      </c>
      <c r="D80" s="217">
        <v>3.1059929999999999E-2</v>
      </c>
      <c r="E80" s="217">
        <v>2.8502659999999999E-2</v>
      </c>
      <c r="F80" s="217">
        <v>2.3481889999999995E-2</v>
      </c>
      <c r="G80" s="217">
        <v>2.1750879999999997E-2</v>
      </c>
      <c r="H80" s="217">
        <v>1.0263029999999999E-2</v>
      </c>
      <c r="I80" s="217">
        <v>5.9933109999999986E-3</v>
      </c>
      <c r="J80" s="217">
        <v>2.3495239999999995E-3</v>
      </c>
      <c r="K80" s="217">
        <v>1.5915999999999996E-2</v>
      </c>
    </row>
    <row r="81" spans="1:11">
      <c r="A81" s="215">
        <v>3.2800000000000003E-7</v>
      </c>
      <c r="B81" s="216">
        <f t="shared" si="1"/>
        <v>6.0562279799999991E-19</v>
      </c>
      <c r="C81" s="217">
        <v>3.3015337336244524E-2</v>
      </c>
      <c r="D81" s="217">
        <v>2.7017669999999994E-2</v>
      </c>
      <c r="E81" s="217">
        <v>2.4231979999999997E-2</v>
      </c>
      <c r="F81" s="217">
        <v>2.4905519999999997E-2</v>
      </c>
      <c r="G81" s="217">
        <v>1.9364309999999999E-2</v>
      </c>
      <c r="H81" s="217">
        <v>9.099313999999999E-3</v>
      </c>
      <c r="I81" s="217">
        <v>5.7702940000000005E-3</v>
      </c>
      <c r="J81" s="217">
        <v>2.6919240000000001E-3</v>
      </c>
      <c r="K81" s="217">
        <v>5.6583519999999984E-3</v>
      </c>
    </row>
    <row r="82" spans="1:11">
      <c r="A82" s="215">
        <v>3.2899999999999999E-7</v>
      </c>
      <c r="B82" s="216">
        <f t="shared" si="1"/>
        <v>6.0378199922188448E-19</v>
      </c>
      <c r="C82" s="217">
        <v>3.3314721514379322E-2</v>
      </c>
      <c r="D82" s="217">
        <v>3.0239129999999993E-2</v>
      </c>
      <c r="E82" s="217">
        <v>2.8452049999999996E-2</v>
      </c>
      <c r="F82" s="217">
        <v>2.6169819999999993E-2</v>
      </c>
      <c r="G82" s="217">
        <v>2.049902E-2</v>
      </c>
      <c r="H82" s="217">
        <v>9.7030850000000002E-3</v>
      </c>
      <c r="I82" s="217">
        <v>6.4488509999999994E-3</v>
      </c>
      <c r="J82" s="217">
        <v>2.9503589999999996E-3</v>
      </c>
      <c r="K82" s="217">
        <v>6.1929759999999993E-3</v>
      </c>
    </row>
    <row r="83" spans="1:11">
      <c r="A83" s="215">
        <v>3.3000000000000002E-7</v>
      </c>
      <c r="B83" s="216">
        <f t="shared" si="1"/>
        <v>6.0195235679999996E-19</v>
      </c>
      <c r="C83" s="217">
        <v>3.3496275836972338E-2</v>
      </c>
      <c r="D83" s="217">
        <v>3.1703569999999993E-2</v>
      </c>
      <c r="E83" s="217">
        <v>2.8289999999999996E-2</v>
      </c>
      <c r="F83" s="217">
        <v>2.545528E-2</v>
      </c>
      <c r="G83" s="217">
        <v>2.1772339999999998E-2</v>
      </c>
      <c r="H83" s="217">
        <v>1.1235339999999998E-2</v>
      </c>
      <c r="I83" s="217">
        <v>7.2736489999999984E-3</v>
      </c>
      <c r="J83" s="217">
        <v>2.7109719999999999E-3</v>
      </c>
      <c r="K83" s="217">
        <v>2.286649E-3</v>
      </c>
    </row>
    <row r="84" spans="1:11">
      <c r="A84" s="215">
        <v>3.3099999999999999E-7</v>
      </c>
      <c r="B84" s="216">
        <f t="shared" si="1"/>
        <v>6.0013376961933537E-19</v>
      </c>
      <c r="C84" s="217">
        <v>3.3203901382823857E-2</v>
      </c>
      <c r="D84" s="217">
        <v>3.0223789999999997E-2</v>
      </c>
      <c r="E84" s="217">
        <v>2.7948799999999999E-2</v>
      </c>
      <c r="F84" s="217">
        <v>2.5230709999999996E-2</v>
      </c>
      <c r="G84" s="217">
        <v>2.0956329999999995E-2</v>
      </c>
      <c r="H84" s="217">
        <v>1.0155639999999999E-2</v>
      </c>
      <c r="I84" s="217">
        <v>6.2835989999999991E-3</v>
      </c>
      <c r="J84" s="217">
        <v>2.3494869999999999E-3</v>
      </c>
      <c r="K84" s="217">
        <v>2.784417E-3</v>
      </c>
    </row>
    <row r="85" spans="1:11">
      <c r="A85" s="215">
        <v>3.3200000000000001E-7</v>
      </c>
      <c r="B85" s="216">
        <f t="shared" si="1"/>
        <v>5.9832613778313254E-19</v>
      </c>
      <c r="C85" s="217">
        <v>3.3087401018922866E-2</v>
      </c>
      <c r="D85" s="217">
        <v>2.9684999999999996E-2</v>
      </c>
      <c r="E85" s="217">
        <v>2.8378129999999991E-2</v>
      </c>
      <c r="F85" s="217">
        <v>2.5128629999999999E-2</v>
      </c>
      <c r="G85" s="217">
        <v>2.0840269999999998E-2</v>
      </c>
      <c r="H85" s="217">
        <v>9.4985409999999992E-3</v>
      </c>
      <c r="I85" s="217">
        <v>6.5402519999999981E-3</v>
      </c>
      <c r="J85" s="217">
        <v>3.216928E-3</v>
      </c>
      <c r="K85" s="217">
        <v>8.8435189999999993E-3</v>
      </c>
    </row>
    <row r="86" spans="1:11">
      <c r="A86" s="215">
        <v>3.3300000000000003E-7</v>
      </c>
      <c r="B86" s="216">
        <f t="shared" si="1"/>
        <v>5.9652936259459457E-19</v>
      </c>
      <c r="C86" s="217">
        <v>3.2725778748180487E-2</v>
      </c>
      <c r="D86" s="217">
        <v>2.9398609999999995E-2</v>
      </c>
      <c r="E86" s="217">
        <v>2.7980479999999999E-2</v>
      </c>
      <c r="F86" s="217">
        <v>2.4730159999999998E-2</v>
      </c>
      <c r="G86" s="217">
        <v>2.0029349999999998E-2</v>
      </c>
      <c r="H86" s="217">
        <v>9.7933040000000009E-3</v>
      </c>
      <c r="I86" s="217">
        <v>6.4386149999999974E-3</v>
      </c>
      <c r="J86" s="217">
        <v>2.9921789999999993E-3</v>
      </c>
      <c r="K86" s="217">
        <v>3.4260029999999995E-3</v>
      </c>
    </row>
    <row r="87" spans="1:11">
      <c r="A87" s="215">
        <v>3.34E-7</v>
      </c>
      <c r="B87" s="216">
        <f t="shared" si="1"/>
        <v>5.9474334653892218E-19</v>
      </c>
      <c r="C87" s="217">
        <v>3.2204831816527113E-2</v>
      </c>
      <c r="D87" s="217">
        <v>3.0222699999999998E-2</v>
      </c>
      <c r="E87" s="217">
        <v>2.7024969999999999E-2</v>
      </c>
      <c r="F87" s="217">
        <v>2.4769899999999997E-2</v>
      </c>
      <c r="G87" s="217">
        <v>1.9731389999999998E-2</v>
      </c>
      <c r="H87" s="217">
        <v>9.3104319999999987E-3</v>
      </c>
      <c r="I87" s="217">
        <v>6.6839330000000004E-3</v>
      </c>
      <c r="J87" s="217">
        <v>3.4450380000000001E-3</v>
      </c>
      <c r="K87" s="217">
        <v>1.7667009999999996E-3</v>
      </c>
    </row>
    <row r="88" spans="1:11">
      <c r="A88" s="215">
        <v>3.3500000000000002E-7</v>
      </c>
      <c r="B88" s="216">
        <f t="shared" si="1"/>
        <v>5.9296799326567161E-19</v>
      </c>
      <c r="C88" s="217">
        <v>3.2023820960698682E-2</v>
      </c>
      <c r="D88" s="217">
        <v>2.8989849999999998E-2</v>
      </c>
      <c r="E88" s="217">
        <v>2.9106419999999997E-2</v>
      </c>
      <c r="F88" s="217">
        <v>2.3983540000000001E-2</v>
      </c>
      <c r="G88" s="217">
        <v>2.079261E-2</v>
      </c>
      <c r="H88" s="217">
        <v>9.8236209999999977E-3</v>
      </c>
      <c r="I88" s="217">
        <v>7.2955850000000003E-3</v>
      </c>
      <c r="J88" s="217">
        <v>3.3295189999999995E-3</v>
      </c>
      <c r="K88" s="217">
        <v>1.131452E-2</v>
      </c>
    </row>
    <row r="89" spans="1:11">
      <c r="A89" s="215">
        <v>3.3599999999999999E-7</v>
      </c>
      <c r="B89" s="216">
        <f t="shared" si="1"/>
        <v>5.9120320757142853E-19</v>
      </c>
      <c r="C89" s="217">
        <v>3.2069366448326052E-2</v>
      </c>
      <c r="D89" s="217">
        <v>2.9437700000000001E-2</v>
      </c>
      <c r="E89" s="217">
        <v>2.8602799999999998E-2</v>
      </c>
      <c r="F89" s="217">
        <v>2.342174E-2</v>
      </c>
      <c r="G89" s="217">
        <v>1.9624799999999998E-2</v>
      </c>
      <c r="H89" s="217">
        <v>8.903168999999999E-3</v>
      </c>
      <c r="I89" s="217">
        <v>6.0682589999999986E-3</v>
      </c>
      <c r="J89" s="217">
        <v>2.6746459999999993E-3</v>
      </c>
      <c r="K89" s="217">
        <v>8.156664999999997E-3</v>
      </c>
    </row>
    <row r="90" spans="1:11">
      <c r="A90" s="215">
        <v>3.3700000000000001E-7</v>
      </c>
      <c r="B90" s="216">
        <f t="shared" si="1"/>
        <v>5.8944889538278927E-19</v>
      </c>
      <c r="C90" s="217">
        <v>3.2182731441048031E-2</v>
      </c>
      <c r="D90" s="217">
        <v>2.8887939999999997E-2</v>
      </c>
      <c r="E90" s="217">
        <v>2.681704E-2</v>
      </c>
      <c r="F90" s="217">
        <v>2.3758599999999998E-2</v>
      </c>
      <c r="G90" s="217">
        <v>1.8829149999999996E-2</v>
      </c>
      <c r="H90" s="217">
        <v>7.6821119999999996E-3</v>
      </c>
      <c r="I90" s="217">
        <v>5.6251500000000006E-3</v>
      </c>
      <c r="J90" s="217">
        <v>3.0233359999999997E-3</v>
      </c>
      <c r="K90" s="217">
        <v>5.0720129999999993E-3</v>
      </c>
    </row>
    <row r="91" spans="1:11">
      <c r="A91" s="215">
        <v>3.3800000000000004E-7</v>
      </c>
      <c r="B91" s="216">
        <f t="shared" si="1"/>
        <v>5.877049637396449E-19</v>
      </c>
      <c r="C91" s="217">
        <v>3.2046939592430865E-2</v>
      </c>
      <c r="D91" s="217">
        <v>2.8133259999999993E-2</v>
      </c>
      <c r="E91" s="217">
        <v>2.7803139999999997E-2</v>
      </c>
      <c r="F91" s="217">
        <v>2.4861770000000002E-2</v>
      </c>
      <c r="G91" s="217">
        <v>1.7732999999999995E-2</v>
      </c>
      <c r="H91" s="217">
        <v>8.5039429999999982E-3</v>
      </c>
      <c r="I91" s="217">
        <v>5.892404999999999E-3</v>
      </c>
      <c r="J91" s="217">
        <v>3.1165169999999996E-3</v>
      </c>
      <c r="K91" s="217">
        <v>1.6653479999999999E-3</v>
      </c>
    </row>
    <row r="92" spans="1:11">
      <c r="A92" s="215">
        <v>3.39E-7</v>
      </c>
      <c r="B92" s="216">
        <f t="shared" si="1"/>
        <v>5.85971320778761E-19</v>
      </c>
      <c r="C92" s="217">
        <v>3.2188286026200857E-2</v>
      </c>
      <c r="D92" s="217">
        <v>2.9100169999999995E-2</v>
      </c>
      <c r="E92" s="217">
        <v>2.7945519999999995E-2</v>
      </c>
      <c r="F92" s="217">
        <v>2.5674739999999998E-2</v>
      </c>
      <c r="G92" s="217">
        <v>1.9710290000000002E-2</v>
      </c>
      <c r="H92" s="217">
        <v>9.7008929999999986E-3</v>
      </c>
      <c r="I92" s="217">
        <v>6.4737119999999987E-3</v>
      </c>
      <c r="J92" s="217">
        <v>3.7709919999999999E-3</v>
      </c>
      <c r="K92" s="217">
        <v>7.386776999999998E-3</v>
      </c>
    </row>
    <row r="93" spans="1:11">
      <c r="A93" s="215">
        <v>3.4000000000000003E-7</v>
      </c>
      <c r="B93" s="216">
        <f t="shared" si="1"/>
        <v>5.8424787571764702E-19</v>
      </c>
      <c r="C93" s="217">
        <v>3.240202620087336E-2</v>
      </c>
      <c r="D93" s="217">
        <v>2.9336149999999995E-2</v>
      </c>
      <c r="E93" s="217">
        <v>2.8542359999999992E-2</v>
      </c>
      <c r="F93" s="217">
        <v>2.5275909999999995E-2</v>
      </c>
      <c r="G93" s="217">
        <v>2.1138959999999995E-2</v>
      </c>
      <c r="H93" s="217">
        <v>1.0172079999999998E-2</v>
      </c>
      <c r="I93" s="217">
        <v>7.0151679999999987E-3</v>
      </c>
      <c r="J93" s="217">
        <v>3.8931609999999996E-3</v>
      </c>
      <c r="K93" s="217">
        <v>7.7404009999999983E-3</v>
      </c>
    </row>
    <row r="94" spans="1:11">
      <c r="A94" s="215">
        <v>3.41E-7</v>
      </c>
      <c r="B94" s="216">
        <f t="shared" si="1"/>
        <v>5.8253453883870972E-19</v>
      </c>
      <c r="C94" s="217">
        <v>3.2201300582241611E-2</v>
      </c>
      <c r="D94" s="217">
        <v>3.0377939999999996E-2</v>
      </c>
      <c r="E94" s="217">
        <v>2.8440759999999992E-2</v>
      </c>
      <c r="F94" s="217">
        <v>2.5231430000000003E-2</v>
      </c>
      <c r="G94" s="217">
        <v>2.1252829999999997E-2</v>
      </c>
      <c r="H94" s="217">
        <v>9.4799120000000001E-3</v>
      </c>
      <c r="I94" s="217">
        <v>6.4726149999999993E-3</v>
      </c>
      <c r="J94" s="217">
        <v>3.5993399999999995E-3</v>
      </c>
      <c r="K94" s="217">
        <v>8.0852839999999981E-3</v>
      </c>
    </row>
    <row r="95" spans="1:11">
      <c r="A95" s="215">
        <v>3.4200000000000002E-7</v>
      </c>
      <c r="B95" s="216">
        <f t="shared" si="1"/>
        <v>5.8083122147368416E-19</v>
      </c>
      <c r="C95" s="217">
        <v>3.210361426491995E-2</v>
      </c>
      <c r="D95" s="217">
        <v>3.0350549999999997E-2</v>
      </c>
      <c r="E95" s="217">
        <v>2.8359559999999999E-2</v>
      </c>
      <c r="F95" s="217">
        <v>2.5065559999999997E-2</v>
      </c>
      <c r="G95" s="217">
        <v>2.0421529999999997E-2</v>
      </c>
      <c r="H95" s="217">
        <v>9.7019889999999994E-3</v>
      </c>
      <c r="I95" s="217">
        <v>6.8246900000000004E-3</v>
      </c>
      <c r="J95" s="217">
        <v>3.803884E-3</v>
      </c>
      <c r="K95" s="217">
        <v>6.4566459999999999E-3</v>
      </c>
    </row>
    <row r="96" spans="1:11">
      <c r="A96" s="215">
        <v>3.4299999999999999E-7</v>
      </c>
      <c r="B96" s="216">
        <f t="shared" si="1"/>
        <v>5.7913783598833817E-19</v>
      </c>
      <c r="C96" s="217">
        <v>3.2344067321688492E-2</v>
      </c>
      <c r="D96" s="217">
        <v>2.9355139999999995E-2</v>
      </c>
      <c r="E96" s="217">
        <v>2.9053619999999995E-2</v>
      </c>
      <c r="F96" s="217">
        <v>2.4067749999999995E-2</v>
      </c>
      <c r="G96" s="217">
        <v>2.1426729999999998E-2</v>
      </c>
      <c r="H96" s="217">
        <v>1.0145779999999997E-2</v>
      </c>
      <c r="I96" s="217">
        <v>7.1811519999999988E-3</v>
      </c>
      <c r="J96" s="217">
        <v>3.4945559999999994E-3</v>
      </c>
      <c r="K96" s="217">
        <v>4.8647909999999994E-3</v>
      </c>
    </row>
    <row r="97" spans="1:11">
      <c r="A97" s="215">
        <v>3.4400000000000001E-7</v>
      </c>
      <c r="B97" s="216">
        <f t="shared" si="1"/>
        <v>5.7745429576744184E-19</v>
      </c>
      <c r="C97" s="217">
        <v>3.1774171761280952E-2</v>
      </c>
      <c r="D97" s="217">
        <v>2.7816919999999995E-2</v>
      </c>
      <c r="E97" s="217">
        <v>2.7678239999999996E-2</v>
      </c>
      <c r="F97" s="217">
        <v>2.4411530000000001E-2</v>
      </c>
      <c r="G97" s="217">
        <v>1.9457809999999999E-2</v>
      </c>
      <c r="H97" s="217">
        <v>7.4373879999999988E-3</v>
      </c>
      <c r="I97" s="217">
        <v>5.0208099999999997E-3</v>
      </c>
      <c r="J97" s="217">
        <v>3.3671459999999997E-3</v>
      </c>
      <c r="K97" s="217">
        <v>9.7434219999999981E-3</v>
      </c>
    </row>
    <row r="98" spans="1:11">
      <c r="A98" s="215">
        <v>3.4500000000000003E-7</v>
      </c>
      <c r="B98" s="216">
        <f t="shared" si="1"/>
        <v>5.7578051519999989E-19</v>
      </c>
      <c r="C98" s="217">
        <v>3.2035269286753987E-2</v>
      </c>
      <c r="D98" s="217">
        <v>2.9255049999999991E-2</v>
      </c>
      <c r="E98" s="217">
        <v>2.6298129999999996E-2</v>
      </c>
      <c r="F98" s="217">
        <v>2.5399499999999998E-2</v>
      </c>
      <c r="G98" s="217">
        <v>1.8947389999999998E-2</v>
      </c>
      <c r="H98" s="217">
        <v>8.0959489999999981E-3</v>
      </c>
      <c r="I98" s="217">
        <v>5.3589919999999999E-3</v>
      </c>
      <c r="J98" s="217">
        <v>2.9394069999999994E-3</v>
      </c>
      <c r="K98" s="217">
        <v>9.2160809999999975E-3</v>
      </c>
    </row>
    <row r="99" spans="1:11">
      <c r="A99" s="215">
        <v>3.46E-7</v>
      </c>
      <c r="B99" s="216">
        <f t="shared" si="1"/>
        <v>5.7411640966473987E-19</v>
      </c>
      <c r="C99" s="217">
        <v>3.1643543668122269E-2</v>
      </c>
      <c r="D99" s="217">
        <v>2.9068030000000002E-2</v>
      </c>
      <c r="E99" s="217">
        <v>2.7918579999999995E-2</v>
      </c>
      <c r="F99" s="217">
        <v>2.5354289999999995E-2</v>
      </c>
      <c r="G99" s="217">
        <v>2.0255639999999995E-2</v>
      </c>
      <c r="H99" s="217">
        <v>9.1288989999999993E-3</v>
      </c>
      <c r="I99" s="217">
        <v>6.3614719999999982E-3</v>
      </c>
      <c r="J99" s="217">
        <v>3.4764109999999996E-3</v>
      </c>
      <c r="K99" s="217">
        <v>5.9784709999999991E-3</v>
      </c>
    </row>
    <row r="100" spans="1:11">
      <c r="A100" s="215">
        <v>3.4700000000000002E-7</v>
      </c>
      <c r="B100" s="216">
        <f t="shared" si="1"/>
        <v>5.7246189551585006E-19</v>
      </c>
      <c r="C100" s="217">
        <v>3.1825120087336241E-2</v>
      </c>
      <c r="D100" s="217">
        <v>2.9127199999999995E-2</v>
      </c>
      <c r="E100" s="217">
        <v>2.7274399999999997E-2</v>
      </c>
      <c r="F100" s="217">
        <v>2.4952179999999997E-2</v>
      </c>
      <c r="G100" s="217">
        <v>1.9434529999999998E-2</v>
      </c>
      <c r="H100" s="217">
        <v>8.6211899999999991E-3</v>
      </c>
      <c r="I100" s="217">
        <v>5.9351809999999994E-3</v>
      </c>
      <c r="J100" s="217">
        <v>3.4163389999999996E-3</v>
      </c>
      <c r="K100" s="217">
        <v>4.1207599999999994E-3</v>
      </c>
    </row>
    <row r="101" spans="1:11">
      <c r="A101" s="215">
        <v>3.4799999999999999E-7</v>
      </c>
      <c r="B101" s="216">
        <f t="shared" si="1"/>
        <v>5.7081689006896548E-19</v>
      </c>
      <c r="C101" s="217">
        <v>3.1546999999999992E-2</v>
      </c>
      <c r="D101" s="217">
        <v>2.8363759999999998E-2</v>
      </c>
      <c r="E101" s="217">
        <v>2.7934229999999997E-2</v>
      </c>
      <c r="F101" s="217">
        <v>2.4982439999999995E-2</v>
      </c>
      <c r="G101" s="217">
        <v>1.9085999999999992E-2</v>
      </c>
      <c r="H101" s="217">
        <v>9.4075909999999999E-3</v>
      </c>
      <c r="I101" s="217">
        <v>6.4579909999999989E-3</v>
      </c>
      <c r="J101" s="217">
        <v>3.6303879999999992E-3</v>
      </c>
      <c r="K101" s="217">
        <v>4.8309219999999996E-3</v>
      </c>
    </row>
    <row r="102" spans="1:11">
      <c r="A102" s="215">
        <v>3.4900000000000001E-7</v>
      </c>
      <c r="B102" s="216">
        <f t="shared" si="1"/>
        <v>5.6918131158739251E-19</v>
      </c>
      <c r="C102" s="217">
        <v>3.1217778020378451E-2</v>
      </c>
      <c r="D102" s="217">
        <v>2.8345490000000001E-2</v>
      </c>
      <c r="E102" s="217">
        <v>2.6493679999999999E-2</v>
      </c>
      <c r="F102" s="217">
        <v>2.5688959999999997E-2</v>
      </c>
      <c r="G102" s="217">
        <v>1.9122019999999993E-2</v>
      </c>
      <c r="H102" s="217">
        <v>8.8677389999999995E-3</v>
      </c>
      <c r="I102" s="217">
        <v>6.5409830000000002E-3</v>
      </c>
      <c r="J102" s="217">
        <v>3.3800489999999991E-3</v>
      </c>
      <c r="K102" s="217">
        <v>4.3203339999999995E-3</v>
      </c>
    </row>
    <row r="103" spans="1:11">
      <c r="A103" s="215">
        <v>3.5000000000000004E-7</v>
      </c>
      <c r="B103" s="216">
        <f t="shared" si="1"/>
        <v>5.6755507926857133E-19</v>
      </c>
      <c r="C103" s="217">
        <v>3.1374091305929427E-2</v>
      </c>
      <c r="D103" s="217">
        <v>2.8112069999999999E-2</v>
      </c>
      <c r="E103" s="217">
        <v>2.7696809999999995E-2</v>
      </c>
      <c r="F103" s="217">
        <v>2.6270809999999995E-2</v>
      </c>
      <c r="G103" s="217">
        <v>2.0605259999999997E-2</v>
      </c>
      <c r="H103" s="217">
        <v>1.0540989999999997E-2</v>
      </c>
      <c r="I103" s="217">
        <v>7.3416509999999994E-3</v>
      </c>
      <c r="J103" s="217">
        <v>4.0724399999999992E-3</v>
      </c>
      <c r="K103" s="217">
        <v>7.3711159999999996E-3</v>
      </c>
    </row>
    <row r="104" spans="1:11">
      <c r="A104" s="215">
        <v>3.5100000000000001E-7</v>
      </c>
      <c r="B104" s="216">
        <f t="shared" si="1"/>
        <v>5.659381132307692E-19</v>
      </c>
      <c r="C104" s="217">
        <v>3.1125632957439066E-2</v>
      </c>
      <c r="D104" s="217">
        <v>2.7668249999999998E-2</v>
      </c>
      <c r="E104" s="217">
        <v>2.8315129999999994E-2</v>
      </c>
      <c r="F104" s="217">
        <v>2.5987539999999996E-2</v>
      </c>
      <c r="G104" s="217">
        <v>2.2107409999999997E-2</v>
      </c>
      <c r="H104" s="217">
        <v>1.0822599999999998E-2</v>
      </c>
      <c r="I104" s="217">
        <v>7.6889729999999983E-3</v>
      </c>
      <c r="J104" s="217">
        <v>4.1075E-3</v>
      </c>
      <c r="K104" s="217">
        <v>8.5008209999999987E-3</v>
      </c>
    </row>
    <row r="105" spans="1:11">
      <c r="A105" s="215">
        <v>3.5200000000000003E-7</v>
      </c>
      <c r="B105" s="216">
        <f t="shared" si="1"/>
        <v>5.6433033449999991E-19</v>
      </c>
      <c r="C105" s="217">
        <v>3.1455123726346429E-2</v>
      </c>
      <c r="D105" s="217">
        <v>2.7546969999999994E-2</v>
      </c>
      <c r="E105" s="217">
        <v>2.7400759999999993E-2</v>
      </c>
      <c r="F105" s="217">
        <v>2.6382729999999993E-2</v>
      </c>
      <c r="G105" s="217">
        <v>2.167084E-2</v>
      </c>
      <c r="H105" s="217">
        <v>9.0426979999999983E-3</v>
      </c>
      <c r="I105" s="217">
        <v>6.3497729999999995E-3</v>
      </c>
      <c r="J105" s="217">
        <v>3.7283409999999996E-3</v>
      </c>
      <c r="K105" s="217">
        <v>5.3633609999999996E-3</v>
      </c>
    </row>
    <row r="106" spans="1:11">
      <c r="A106" s="215">
        <v>3.53E-7</v>
      </c>
      <c r="B106" s="216">
        <f t="shared" si="1"/>
        <v>5.6273166499716715E-19</v>
      </c>
      <c r="C106" s="217">
        <v>3.1221414332484536E-2</v>
      </c>
      <c r="D106" s="217">
        <v>2.74878E-2</v>
      </c>
      <c r="E106" s="217">
        <v>2.8374849999999997E-2</v>
      </c>
      <c r="F106" s="217">
        <v>2.7931029999999996E-2</v>
      </c>
      <c r="G106" s="217">
        <v>2.1751609999999998E-2</v>
      </c>
      <c r="H106" s="217">
        <v>1.0157469999999998E-2</v>
      </c>
      <c r="I106" s="217">
        <v>6.9515539999999987E-3</v>
      </c>
      <c r="J106" s="217">
        <v>4.5177449999999992E-3</v>
      </c>
      <c r="K106" s="217">
        <v>3.2220959999999994E-3</v>
      </c>
    </row>
    <row r="107" spans="1:11">
      <c r="A107" s="215">
        <v>3.5400000000000002E-7</v>
      </c>
      <c r="B107" s="216">
        <f t="shared" si="1"/>
        <v>5.6114202752542365E-19</v>
      </c>
      <c r="C107" s="217">
        <v>3.1229935976718803E-2</v>
      </c>
      <c r="D107" s="217">
        <v>2.7471729999999989E-2</v>
      </c>
      <c r="E107" s="217">
        <v>3.0355069999999998E-2</v>
      </c>
      <c r="F107" s="217">
        <v>2.8670729999999995E-2</v>
      </c>
      <c r="G107" s="217">
        <v>2.3282499999999998E-2</v>
      </c>
      <c r="H107" s="217">
        <v>1.2277430000000001E-2</v>
      </c>
      <c r="I107" s="217">
        <v>8.3419379999999984E-3</v>
      </c>
      <c r="J107" s="217">
        <v>5.0114829999999997E-3</v>
      </c>
      <c r="K107" s="217">
        <v>4.3075869999999999E-3</v>
      </c>
    </row>
    <row r="108" spans="1:11">
      <c r="A108" s="215">
        <v>3.5499999999999999E-7</v>
      </c>
      <c r="B108" s="216">
        <f t="shared" si="1"/>
        <v>5.5956134575774647E-19</v>
      </c>
      <c r="C108" s="217">
        <v>3.1376128046562382E-2</v>
      </c>
      <c r="D108" s="217">
        <v>2.8628219999999996E-2</v>
      </c>
      <c r="E108" s="217">
        <v>3.100433E-2</v>
      </c>
      <c r="F108" s="217">
        <v>2.7119139999999993E-2</v>
      </c>
      <c r="G108" s="217">
        <v>2.3921709999999999E-2</v>
      </c>
      <c r="H108" s="217">
        <v>1.1592199999999999E-2</v>
      </c>
      <c r="I108" s="217">
        <v>8.367529999999998E-3</v>
      </c>
      <c r="J108" s="217">
        <v>4.7208779999999995E-3</v>
      </c>
      <c r="K108" s="217">
        <v>1.0778799999999998E-3</v>
      </c>
    </row>
    <row r="109" spans="1:11">
      <c r="A109" s="215">
        <v>3.5600000000000001E-7</v>
      </c>
      <c r="B109" s="216">
        <f t="shared" si="1"/>
        <v>5.5798954422471905E-19</v>
      </c>
      <c r="C109" s="217">
        <v>3.1081697344488905E-2</v>
      </c>
      <c r="D109" s="217">
        <v>2.798459E-2</v>
      </c>
      <c r="E109" s="217">
        <v>2.9780449999999997E-2</v>
      </c>
      <c r="F109" s="217">
        <v>2.4845729999999996E-2</v>
      </c>
      <c r="G109" s="217">
        <v>2.3448039999999996E-2</v>
      </c>
      <c r="H109" s="217">
        <v>9.5496769999999977E-3</v>
      </c>
      <c r="I109" s="217">
        <v>6.7884949999999994E-3</v>
      </c>
      <c r="J109" s="217">
        <v>3.6318339999999991E-3</v>
      </c>
      <c r="K109" s="217">
        <v>9.7241189999999981E-3</v>
      </c>
    </row>
    <row r="110" spans="1:11">
      <c r="A110" s="215">
        <v>3.5700000000000003E-7</v>
      </c>
      <c r="B110" s="216">
        <f t="shared" si="1"/>
        <v>5.5642654830252094E-19</v>
      </c>
      <c r="C110" s="217">
        <v>3.0666332484539826E-2</v>
      </c>
      <c r="D110" s="217">
        <v>2.6866449999999997E-2</v>
      </c>
      <c r="E110" s="217">
        <v>2.7449559999999998E-2</v>
      </c>
      <c r="F110" s="217">
        <v>2.4006499999999997E-2</v>
      </c>
      <c r="G110" s="217">
        <v>2.0350589999999998E-2</v>
      </c>
      <c r="H110" s="217">
        <v>8.1050799999999989E-3</v>
      </c>
      <c r="I110" s="217">
        <v>5.5322869999999986E-3</v>
      </c>
      <c r="J110" s="217">
        <v>3.1176009999999998E-3</v>
      </c>
      <c r="K110" s="217">
        <v>4.3512889999999986E-3</v>
      </c>
    </row>
    <row r="111" spans="1:11">
      <c r="A111" s="215">
        <v>3.58E-7</v>
      </c>
      <c r="B111" s="216">
        <f t="shared" si="1"/>
        <v>5.5487228420111731E-19</v>
      </c>
      <c r="C111" s="217">
        <v>3.0610155692979264E-2</v>
      </c>
      <c r="D111" s="217">
        <v>2.6980779999999996E-2</v>
      </c>
      <c r="E111" s="217">
        <v>2.6189989999999996E-2</v>
      </c>
      <c r="F111" s="217">
        <v>2.4963849999999996E-2</v>
      </c>
      <c r="G111" s="217">
        <v>1.8473349999999996E-2</v>
      </c>
      <c r="H111" s="217">
        <v>6.2627179999999996E-3</v>
      </c>
      <c r="I111" s="217">
        <v>4.3045959999999999E-3</v>
      </c>
      <c r="J111" s="217">
        <v>2.9233229999999998E-3</v>
      </c>
      <c r="K111" s="217">
        <v>1.0958339999999997E-3</v>
      </c>
    </row>
    <row r="112" spans="1:11">
      <c r="A112" s="215">
        <v>3.5900000000000003E-7</v>
      </c>
      <c r="B112" s="216">
        <f t="shared" si="1"/>
        <v>5.533266789526462E-19</v>
      </c>
      <c r="C112" s="217">
        <v>3.0658622771917055E-2</v>
      </c>
      <c r="D112" s="217">
        <v>2.6601249999999996E-2</v>
      </c>
      <c r="E112" s="217">
        <v>2.7220879999999992E-2</v>
      </c>
      <c r="F112" s="217">
        <v>2.6517979999999997E-2</v>
      </c>
      <c r="G112" s="217">
        <v>1.9037979999999999E-2</v>
      </c>
      <c r="H112" s="217">
        <v>7.221520999999999E-3</v>
      </c>
      <c r="I112" s="217">
        <v>5.2741729999999992E-3</v>
      </c>
      <c r="J112" s="217">
        <v>3.2135660000000002E-3</v>
      </c>
      <c r="K112" s="217">
        <v>6.6256290000000001E-3</v>
      </c>
    </row>
    <row r="113" spans="1:11">
      <c r="A113" s="215">
        <v>3.5999999999999999E-7</v>
      </c>
      <c r="B113" s="216">
        <f t="shared" si="1"/>
        <v>5.5178966040000002E-19</v>
      </c>
      <c r="C113" s="217">
        <v>3.0661583697234342E-2</v>
      </c>
      <c r="D113" s="217">
        <v>2.6124919999999996E-2</v>
      </c>
      <c r="E113" s="217">
        <v>2.9224399999999998E-2</v>
      </c>
      <c r="F113" s="217">
        <v>2.6098369999999996E-2</v>
      </c>
      <c r="G113" s="217">
        <v>2.2708419999999997E-2</v>
      </c>
      <c r="H113" s="217">
        <v>1.0177189999999997E-2</v>
      </c>
      <c r="I113" s="217">
        <v>6.6031349999999996E-3</v>
      </c>
      <c r="J113" s="217">
        <v>3.2130239999999997E-3</v>
      </c>
      <c r="K113" s="217">
        <v>1.1126959999999998E-3</v>
      </c>
    </row>
    <row r="114" spans="1:11">
      <c r="A114" s="215">
        <v>3.6100000000000002E-7</v>
      </c>
      <c r="B114" s="216">
        <f t="shared" si="1"/>
        <v>5.502611571855955E-19</v>
      </c>
      <c r="C114" s="217">
        <v>3.0448321571480537E-2</v>
      </c>
      <c r="D114" s="217">
        <v>2.5946649999999998E-2</v>
      </c>
      <c r="E114" s="217">
        <v>2.7619979999999992E-2</v>
      </c>
      <c r="F114" s="217">
        <v>2.5438509999999998E-2</v>
      </c>
      <c r="G114" s="217">
        <v>2.0891209999999997E-2</v>
      </c>
      <c r="H114" s="217">
        <v>9.7041809999999992E-3</v>
      </c>
      <c r="I114" s="217">
        <v>6.764366E-3</v>
      </c>
      <c r="J114" s="217">
        <v>3.2554939999999994E-3</v>
      </c>
      <c r="K114" s="217">
        <v>9.4280359999999973E-3</v>
      </c>
    </row>
    <row r="115" spans="1:11">
      <c r="A115" s="215">
        <v>3.6200000000000004E-7</v>
      </c>
      <c r="B115" s="216">
        <f t="shared" si="1"/>
        <v>5.4874109874033142E-19</v>
      </c>
      <c r="C115" s="217">
        <v>3.0455379410694795E-2</v>
      </c>
      <c r="D115" s="217">
        <v>2.6446369999999997E-2</v>
      </c>
      <c r="E115" s="217">
        <v>2.7786759999999997E-2</v>
      </c>
      <c r="F115" s="217">
        <v>2.6315649999999993E-2</v>
      </c>
      <c r="G115" s="217">
        <v>2.0885749999999998E-2</v>
      </c>
      <c r="H115" s="217">
        <v>9.7348629999999981E-3</v>
      </c>
      <c r="I115" s="217">
        <v>6.7369449999999994E-3</v>
      </c>
      <c r="J115" s="217">
        <v>3.8635229999999998E-3</v>
      </c>
      <c r="K115" s="217">
        <v>7.5703259999999988E-3</v>
      </c>
    </row>
    <row r="116" spans="1:11">
      <c r="A116" s="215">
        <v>3.6300000000000001E-7</v>
      </c>
      <c r="B116" s="216">
        <f t="shared" si="1"/>
        <v>5.4722941527272728E-19</v>
      </c>
      <c r="C116" s="217">
        <v>3.0306499090578386E-2</v>
      </c>
      <c r="D116" s="217">
        <v>2.6973109999999995E-2</v>
      </c>
      <c r="E116" s="217">
        <v>2.782536E-2</v>
      </c>
      <c r="F116" s="217">
        <v>2.6706459999999998E-2</v>
      </c>
      <c r="G116" s="217">
        <v>2.1213899999999997E-2</v>
      </c>
      <c r="H116" s="217">
        <v>1.024513E-2</v>
      </c>
      <c r="I116" s="217">
        <v>7.3489629999999992E-3</v>
      </c>
      <c r="J116" s="217">
        <v>3.8158109999999992E-3</v>
      </c>
      <c r="K116" s="217">
        <v>3.4268769999999996E-3</v>
      </c>
    </row>
    <row r="117" spans="1:11">
      <c r="A117" s="215">
        <v>3.6400000000000003E-7</v>
      </c>
      <c r="B117" s="216">
        <f t="shared" si="1"/>
        <v>5.4572603775824168E-19</v>
      </c>
      <c r="C117" s="217">
        <v>3.0362088395780282E-2</v>
      </c>
      <c r="D117" s="217">
        <v>2.6759779999999993E-2</v>
      </c>
      <c r="E117" s="217">
        <v>2.7697539999999993E-2</v>
      </c>
      <c r="F117" s="217">
        <v>2.7266429999999998E-2</v>
      </c>
      <c r="G117" s="217">
        <v>2.1604999999999999E-2</v>
      </c>
      <c r="H117" s="217">
        <v>1.06239E-2</v>
      </c>
      <c r="I117" s="217">
        <v>7.1738399999999999E-3</v>
      </c>
      <c r="J117" s="217">
        <v>3.8805109999999997E-3</v>
      </c>
      <c r="K117" s="217">
        <v>8.268105999999999E-3</v>
      </c>
    </row>
    <row r="118" spans="1:11">
      <c r="A118" s="215">
        <v>3.65E-7</v>
      </c>
      <c r="B118" s="216">
        <f t="shared" si="1"/>
        <v>5.4423089792876713E-19</v>
      </c>
      <c r="C118" s="217">
        <v>3.0264964350672968E-2</v>
      </c>
      <c r="D118" s="217">
        <v>2.7466979999999995E-2</v>
      </c>
      <c r="E118" s="217">
        <v>2.9089299999999998E-2</v>
      </c>
      <c r="F118" s="217">
        <v>2.8903319999999996E-2</v>
      </c>
      <c r="G118" s="217">
        <v>2.3050759999999997E-2</v>
      </c>
      <c r="H118" s="217">
        <v>1.2090049999999998E-2</v>
      </c>
      <c r="I118" s="217">
        <v>8.5678799999999982E-3</v>
      </c>
      <c r="J118" s="217">
        <v>4.5506359999999994E-3</v>
      </c>
      <c r="K118" s="217">
        <v>7.3423459999999987E-3</v>
      </c>
    </row>
    <row r="119" spans="1:11">
      <c r="A119" s="215">
        <v>3.6600000000000002E-7</v>
      </c>
      <c r="B119" s="216">
        <f t="shared" si="1"/>
        <v>5.4274392826229506E-19</v>
      </c>
      <c r="C119" s="217">
        <v>3.0210345818181817E-2</v>
      </c>
      <c r="D119" s="217">
        <v>2.7880849999999999E-2</v>
      </c>
      <c r="E119" s="217">
        <v>3.0062289999999995E-2</v>
      </c>
      <c r="F119" s="217">
        <v>2.9313089999999997E-2</v>
      </c>
      <c r="G119" s="217">
        <v>2.4842139999999999E-2</v>
      </c>
      <c r="H119" s="217">
        <v>1.4359399999999996E-2</v>
      </c>
      <c r="I119" s="217">
        <v>1.0218569999999996E-2</v>
      </c>
      <c r="J119" s="217">
        <v>5.4965469999999992E-3</v>
      </c>
      <c r="K119" s="217">
        <v>1.2140489999999999E-2</v>
      </c>
    </row>
    <row r="120" spans="1:11">
      <c r="A120" s="215">
        <v>3.6699999999999999E-7</v>
      </c>
      <c r="B120" s="216">
        <f t="shared" si="1"/>
        <v>5.412650619727521E-19</v>
      </c>
      <c r="C120" s="217">
        <v>3.0163623135685696E-2</v>
      </c>
      <c r="D120" s="217">
        <v>2.7062609999999994E-2</v>
      </c>
      <c r="E120" s="217">
        <v>3.0323019999999999E-2</v>
      </c>
      <c r="F120" s="217">
        <v>2.8629899999999996E-2</v>
      </c>
      <c r="G120" s="217">
        <v>2.5418409999999995E-2</v>
      </c>
      <c r="H120" s="217">
        <v>1.5154199999999996E-2</v>
      </c>
      <c r="I120" s="217">
        <v>1.02215E-2</v>
      </c>
      <c r="J120" s="217">
        <v>4.7143719999999997E-3</v>
      </c>
      <c r="K120" s="217">
        <v>4.3775109999999997E-3</v>
      </c>
    </row>
    <row r="121" spans="1:11">
      <c r="A121" s="215">
        <v>3.6800000000000001E-7</v>
      </c>
      <c r="B121" s="216">
        <f t="shared" si="1"/>
        <v>5.3979423299999995E-19</v>
      </c>
      <c r="C121" s="217">
        <v>2.9917001091305927E-2</v>
      </c>
      <c r="D121" s="217">
        <v>2.700489E-2</v>
      </c>
      <c r="E121" s="217">
        <v>2.8657059999999995E-2</v>
      </c>
      <c r="F121" s="217">
        <v>2.8702079999999998E-2</v>
      </c>
      <c r="G121" s="217">
        <v>2.3596109999999997E-2</v>
      </c>
      <c r="H121" s="217">
        <v>1.2262449999999998E-2</v>
      </c>
      <c r="I121" s="217">
        <v>8.5605679999999976E-3</v>
      </c>
      <c r="J121" s="217">
        <v>4.119789999999999E-3</v>
      </c>
      <c r="K121" s="217">
        <v>8.6719879999999985E-3</v>
      </c>
    </row>
    <row r="122" spans="1:11">
      <c r="A122" s="215">
        <v>3.6900000000000004E-7</v>
      </c>
      <c r="B122" s="216">
        <f t="shared" si="1"/>
        <v>5.3833137599999998E-19</v>
      </c>
      <c r="C122" s="217">
        <v>2.9956047653692246E-2</v>
      </c>
      <c r="D122" s="217">
        <v>2.6320339999999998E-2</v>
      </c>
      <c r="E122" s="217">
        <v>3.0028059999999995E-2</v>
      </c>
      <c r="F122" s="217">
        <v>2.9032739999999998E-2</v>
      </c>
      <c r="G122" s="217">
        <v>2.4082879999999997E-2</v>
      </c>
      <c r="H122" s="217">
        <v>1.2994429999999998E-2</v>
      </c>
      <c r="I122" s="217">
        <v>8.8742539999999998E-3</v>
      </c>
      <c r="J122" s="217">
        <v>4.6164199999999996E-3</v>
      </c>
      <c r="K122" s="217">
        <v>2.118249E-3</v>
      </c>
    </row>
    <row r="123" spans="1:11">
      <c r="A123" s="215">
        <v>3.7E-7</v>
      </c>
      <c r="B123" s="216">
        <f t="shared" si="1"/>
        <v>5.3687642633513514E-19</v>
      </c>
      <c r="C123" s="217">
        <v>3.0613310658421246E-2</v>
      </c>
      <c r="D123" s="217">
        <v>2.7024979999999997E-2</v>
      </c>
      <c r="E123" s="217">
        <v>2.9712719999999995E-2</v>
      </c>
      <c r="F123" s="217">
        <v>2.7974049999999993E-2</v>
      </c>
      <c r="G123" s="217">
        <v>2.4388109999999994E-2</v>
      </c>
      <c r="H123" s="217">
        <v>1.334544E-2</v>
      </c>
      <c r="I123" s="217">
        <v>8.7207009999999991E-3</v>
      </c>
      <c r="J123" s="217">
        <v>4.411117E-3</v>
      </c>
      <c r="K123" s="217">
        <v>2.0713049999999994E-3</v>
      </c>
    </row>
    <row r="124" spans="1:11">
      <c r="A124" s="215">
        <v>3.7100000000000003E-7</v>
      </c>
      <c r="B124" s="216">
        <f t="shared" si="1"/>
        <v>5.3542932006468997E-19</v>
      </c>
      <c r="C124" s="217">
        <v>3.0952683157511804E-2</v>
      </c>
      <c r="D124" s="217">
        <v>2.7611269999999993E-2</v>
      </c>
      <c r="E124" s="217">
        <v>3.0352149999999994E-2</v>
      </c>
      <c r="F124" s="217">
        <v>2.7039309999999993E-2</v>
      </c>
      <c r="G124" s="217">
        <v>2.4929449999999995E-2</v>
      </c>
      <c r="H124" s="217">
        <v>1.2588989999999996E-2</v>
      </c>
      <c r="I124" s="217">
        <v>8.1309849999999968E-3</v>
      </c>
      <c r="J124" s="217">
        <v>4.0485839999999992E-3</v>
      </c>
      <c r="K124" s="217">
        <v>3.0433169999999994E-3</v>
      </c>
    </row>
    <row r="125" spans="1:11">
      <c r="A125" s="215">
        <v>3.72E-7</v>
      </c>
      <c r="B125" s="216">
        <f t="shared" si="1"/>
        <v>5.3398999393548386E-19</v>
      </c>
      <c r="C125" s="217">
        <v>3.1892388141142244E-2</v>
      </c>
      <c r="D125" s="217">
        <v>2.9810289999999996E-2</v>
      </c>
      <c r="E125" s="217">
        <v>3.0721029999999993E-2</v>
      </c>
      <c r="F125" s="217">
        <v>2.6352830000000001E-2</v>
      </c>
      <c r="G125" s="217">
        <v>2.3242489999999998E-2</v>
      </c>
      <c r="H125" s="217">
        <v>1.0428489999999999E-2</v>
      </c>
      <c r="I125" s="217">
        <v>6.8846489999999996E-3</v>
      </c>
      <c r="J125" s="217">
        <v>3.7008709999999997E-3</v>
      </c>
      <c r="K125" s="217">
        <v>7.9392459999999988E-3</v>
      </c>
    </row>
    <row r="126" spans="1:11">
      <c r="A126" s="215">
        <v>3.7300000000000002E-7</v>
      </c>
      <c r="B126" s="216">
        <f t="shared" si="1"/>
        <v>5.325583853726541E-19</v>
      </c>
      <c r="C126" s="217">
        <v>3.6673127682793918E-2</v>
      </c>
      <c r="D126" s="217">
        <v>3.0680759999999994E-2</v>
      </c>
      <c r="E126" s="217">
        <v>2.851832E-2</v>
      </c>
      <c r="F126" s="217">
        <v>2.5237629999999997E-2</v>
      </c>
      <c r="G126" s="217">
        <v>2.0115209999999994E-2</v>
      </c>
      <c r="H126" s="217">
        <v>7.7913239999999996E-3</v>
      </c>
      <c r="I126" s="217">
        <v>5.2109229999999992E-3</v>
      </c>
      <c r="J126" s="217">
        <v>3.3574949999999994E-3</v>
      </c>
      <c r="K126" s="217">
        <v>5.940959E-3</v>
      </c>
    </row>
    <row r="127" spans="1:11">
      <c r="A127" s="215">
        <v>3.7399999999999999E-7</v>
      </c>
      <c r="B127" s="216">
        <f t="shared" si="1"/>
        <v>5.3113443247058827E-19</v>
      </c>
      <c r="C127" s="217">
        <v>3.8650581818181769E-2</v>
      </c>
      <c r="D127" s="217">
        <v>3.0579579999999995E-2</v>
      </c>
      <c r="E127" s="217">
        <v>2.9135909999999994E-2</v>
      </c>
      <c r="F127" s="217">
        <v>2.5694069999999999E-2</v>
      </c>
      <c r="G127" s="217">
        <v>2.0520489999999995E-2</v>
      </c>
      <c r="H127" s="217">
        <v>6.9106860000000001E-3</v>
      </c>
      <c r="I127" s="217">
        <v>4.6486279999999984E-3</v>
      </c>
      <c r="J127" s="217">
        <v>2.9224189999999999E-3</v>
      </c>
      <c r="K127" s="217">
        <v>3.9470439999999994E-3</v>
      </c>
    </row>
    <row r="128" spans="1:11">
      <c r="A128" s="215">
        <v>3.7500000000000001E-7</v>
      </c>
      <c r="B128" s="216">
        <f t="shared" si="1"/>
        <v>5.2971807398399998E-19</v>
      </c>
      <c r="C128" s="217">
        <v>3.2116435067297174E-2</v>
      </c>
      <c r="D128" s="217">
        <v>3.3272110000000001E-2</v>
      </c>
      <c r="E128" s="217">
        <v>3.1396149999999998E-2</v>
      </c>
      <c r="F128" s="217">
        <v>2.7664169999999995E-2</v>
      </c>
      <c r="G128" s="217">
        <v>2.165665E-2</v>
      </c>
      <c r="H128" s="217">
        <v>8.4005749999999987E-3</v>
      </c>
      <c r="I128" s="217">
        <v>5.404692E-3</v>
      </c>
      <c r="J128" s="217">
        <v>3.5491709999999994E-3</v>
      </c>
      <c r="K128" s="217">
        <v>2.9489929999999996E-3</v>
      </c>
    </row>
    <row r="129" spans="1:11">
      <c r="A129" s="215">
        <v>3.7600000000000003E-7</v>
      </c>
      <c r="B129" s="216">
        <f t="shared" si="1"/>
        <v>5.2830924931914893E-19</v>
      </c>
      <c r="C129" s="217">
        <v>4.7593600000000007E-2</v>
      </c>
      <c r="D129" s="217">
        <v>3.3620949999999997E-2</v>
      </c>
      <c r="E129" s="217">
        <v>3.2146659999999994E-2</v>
      </c>
      <c r="F129" s="217">
        <v>2.9722489999999997E-2</v>
      </c>
      <c r="G129" s="217">
        <v>2.2851759999999999E-2</v>
      </c>
      <c r="H129" s="217">
        <v>9.2428600000000003E-3</v>
      </c>
      <c r="I129" s="217">
        <v>6.1658749999999986E-3</v>
      </c>
      <c r="J129" s="217">
        <v>3.5494239999999994E-3</v>
      </c>
      <c r="K129" s="217">
        <v>6.8510599999999991E-3</v>
      </c>
    </row>
    <row r="130" spans="1:11">
      <c r="A130" s="215">
        <v>3.77E-7</v>
      </c>
      <c r="B130" s="216">
        <f t="shared" si="1"/>
        <v>5.269078985251989E-19</v>
      </c>
      <c r="C130" s="217">
        <v>3.3330661818181721E-2</v>
      </c>
      <c r="D130" s="217">
        <v>3.6152029999999995E-2</v>
      </c>
      <c r="E130" s="217">
        <v>3.2532649999999996E-2</v>
      </c>
      <c r="F130" s="217">
        <v>3.1503379999999997E-2</v>
      </c>
      <c r="G130" s="217">
        <v>2.4437229999999997E-2</v>
      </c>
      <c r="H130" s="217">
        <v>1.1605349999999999E-2</v>
      </c>
      <c r="I130" s="217">
        <v>8.1404909999999997E-3</v>
      </c>
      <c r="J130" s="217">
        <v>4.860035999999999E-3</v>
      </c>
      <c r="K130" s="217">
        <v>6.8871139999999997E-3</v>
      </c>
    </row>
    <row r="131" spans="1:11">
      <c r="A131" s="215">
        <v>3.7800000000000002E-7</v>
      </c>
      <c r="B131" s="216">
        <f t="shared" ref="B131:B194" si="2">h_planck*c_light/A131</f>
        <v>5.2551396228571425E-19</v>
      </c>
      <c r="C131" s="217">
        <v>5.3705776646053263E-2</v>
      </c>
      <c r="D131" s="217">
        <v>4.1909309999999991E-2</v>
      </c>
      <c r="E131" s="217">
        <v>3.5807399999999996E-2</v>
      </c>
      <c r="F131" s="217">
        <v>3.0781179999999998E-2</v>
      </c>
      <c r="G131" s="217">
        <v>2.8141859999999998E-2</v>
      </c>
      <c r="H131" s="217">
        <v>1.4005099999999998E-2</v>
      </c>
      <c r="I131" s="217">
        <v>9.3305249999999975E-3</v>
      </c>
      <c r="J131" s="217">
        <v>5.2348579999999994E-3</v>
      </c>
      <c r="K131" s="217">
        <v>5.714799999999999E-3</v>
      </c>
    </row>
    <row r="132" spans="1:11">
      <c r="A132" s="215">
        <v>3.7899999999999999E-7</v>
      </c>
      <c r="B132" s="216">
        <f t="shared" si="2"/>
        <v>5.2412738191029027E-19</v>
      </c>
      <c r="C132" s="217">
        <v>5.5029029101491572E-2</v>
      </c>
      <c r="D132" s="217">
        <v>4.0758649999999993E-2</v>
      </c>
      <c r="E132" s="217">
        <v>3.4241220000000003E-2</v>
      </c>
      <c r="F132" s="217">
        <v>3.0121319999999993E-2</v>
      </c>
      <c r="G132" s="217">
        <v>2.6190409999999994E-2</v>
      </c>
      <c r="H132" s="217">
        <v>1.2086029999999999E-2</v>
      </c>
      <c r="I132" s="217">
        <v>7.9854759999999983E-3</v>
      </c>
      <c r="J132" s="217">
        <v>4.7620839999999989E-3</v>
      </c>
      <c r="K132" s="217">
        <v>6.5287550000000007E-3</v>
      </c>
    </row>
    <row r="133" spans="1:11">
      <c r="A133" s="215">
        <v>3.8000000000000001E-7</v>
      </c>
      <c r="B133" s="216">
        <f t="shared" si="2"/>
        <v>5.2274809932631579E-19</v>
      </c>
      <c r="C133" s="217">
        <v>3.4896469625318331E-2</v>
      </c>
      <c r="D133" s="217">
        <v>3.9030849999999992E-2</v>
      </c>
      <c r="E133" s="217">
        <v>3.3307909999999996E-2</v>
      </c>
      <c r="F133" s="217">
        <v>3.1259489999999994E-2</v>
      </c>
      <c r="G133" s="217">
        <v>2.4380839999999997E-2</v>
      </c>
      <c r="H133" s="217">
        <v>1.0317079999999999E-2</v>
      </c>
      <c r="I133" s="217">
        <v>7.6396169999999996E-3</v>
      </c>
      <c r="J133" s="217">
        <v>4.7967819999999994E-3</v>
      </c>
      <c r="K133" s="217">
        <v>7.2549409999999991E-3</v>
      </c>
    </row>
    <row r="134" spans="1:11">
      <c r="A134" s="215">
        <v>3.8100000000000004E-7</v>
      </c>
      <c r="B134" s="216">
        <f t="shared" si="2"/>
        <v>5.2137605707086609E-19</v>
      </c>
      <c r="C134" s="217">
        <v>6.3111813022917226E-2</v>
      </c>
      <c r="D134" s="217">
        <v>4.7914609999999996E-2</v>
      </c>
      <c r="E134" s="217">
        <v>3.7616109999999994E-2</v>
      </c>
      <c r="F134" s="217">
        <v>2.8196429999999998E-2</v>
      </c>
      <c r="G134" s="217">
        <v>2.6257349999999999E-2</v>
      </c>
      <c r="H134" s="217">
        <v>1.0332059999999999E-2</v>
      </c>
      <c r="I134" s="217">
        <v>7.0425889999999993E-3</v>
      </c>
      <c r="J134" s="217">
        <v>4.5636479999999991E-3</v>
      </c>
      <c r="K134" s="217">
        <v>5.2624819999999989E-3</v>
      </c>
    </row>
    <row r="135" spans="1:11">
      <c r="A135" s="215">
        <v>3.8200000000000001E-7</v>
      </c>
      <c r="B135" s="216">
        <f t="shared" si="2"/>
        <v>5.2001119828272252E-19</v>
      </c>
      <c r="C135" s="217">
        <v>7.0936118952346305E-2</v>
      </c>
      <c r="D135" s="217">
        <v>4.9967520000000001E-2</v>
      </c>
      <c r="E135" s="217">
        <v>3.7066249999999995E-2</v>
      </c>
      <c r="F135" s="217">
        <v>2.3820939999999999E-2</v>
      </c>
      <c r="G135" s="217">
        <v>2.2426829999999998E-2</v>
      </c>
      <c r="H135" s="217">
        <v>7.5100749999999997E-3</v>
      </c>
      <c r="I135" s="217">
        <v>5.1908149999999988E-3</v>
      </c>
      <c r="J135" s="217">
        <v>3.6802679999999996E-3</v>
      </c>
      <c r="K135" s="217">
        <v>6.6332769999999999E-3</v>
      </c>
    </row>
    <row r="136" spans="1:11">
      <c r="A136" s="215">
        <v>3.8300000000000003E-7</v>
      </c>
      <c r="B136" s="216">
        <f t="shared" si="2"/>
        <v>5.1865346669451691E-19</v>
      </c>
      <c r="C136" s="217">
        <v>4.861081957075275E-2</v>
      </c>
      <c r="D136" s="217">
        <v>3.8713049999999999E-2</v>
      </c>
      <c r="E136" s="217">
        <v>2.9019019999999993E-2</v>
      </c>
      <c r="F136" s="217">
        <v>2.5116599999999996E-2</v>
      </c>
      <c r="G136" s="217">
        <v>1.7665699999999996E-2</v>
      </c>
      <c r="H136" s="217">
        <v>5.7140999999999989E-3</v>
      </c>
      <c r="I136" s="217">
        <v>4.2654769999999993E-3</v>
      </c>
      <c r="J136" s="217">
        <v>3.497375E-3</v>
      </c>
      <c r="K136" s="217">
        <v>6.829571999999999E-3</v>
      </c>
    </row>
    <row r="137" spans="1:11">
      <c r="A137" s="215">
        <v>3.84E-7</v>
      </c>
      <c r="B137" s="216">
        <f t="shared" si="2"/>
        <v>5.1730280662500002E-19</v>
      </c>
      <c r="C137" s="217">
        <v>4.0460126591488219E-2</v>
      </c>
      <c r="D137" s="217">
        <v>3.9520329999999999E-2</v>
      </c>
      <c r="E137" s="217">
        <v>2.9815040000000001E-2</v>
      </c>
      <c r="F137" s="217">
        <v>2.9446519999999997E-2</v>
      </c>
      <c r="G137" s="217">
        <v>1.8060069999999998E-2</v>
      </c>
      <c r="H137" s="217">
        <v>6.744858999999998E-3</v>
      </c>
      <c r="I137" s="217">
        <v>5.2781939999999991E-3</v>
      </c>
      <c r="J137" s="217">
        <v>4.3832849999999998E-3</v>
      </c>
      <c r="K137" s="217">
        <v>7.0214979999999993E-3</v>
      </c>
    </row>
    <row r="138" spans="1:11">
      <c r="A138" s="215">
        <v>3.8500000000000002E-7</v>
      </c>
      <c r="B138" s="216">
        <f t="shared" si="2"/>
        <v>5.1595916297142853E-19</v>
      </c>
      <c r="C138" s="217">
        <v>7.0672967272727538E-2</v>
      </c>
      <c r="D138" s="217">
        <v>5.2155589999999995E-2</v>
      </c>
      <c r="E138" s="217">
        <v>3.7994819999999992E-2</v>
      </c>
      <c r="F138" s="217">
        <v>3.1709359999999992E-2</v>
      </c>
      <c r="G138" s="217">
        <v>2.2673859999999994E-2</v>
      </c>
      <c r="H138" s="217">
        <v>7.7387259999999996E-3</v>
      </c>
      <c r="I138" s="217">
        <v>5.6664629999999992E-3</v>
      </c>
      <c r="J138" s="217">
        <v>4.6005159999999998E-3</v>
      </c>
      <c r="K138" s="217">
        <v>4.1265870000000001E-3</v>
      </c>
    </row>
    <row r="139" spans="1:11">
      <c r="A139" s="215">
        <v>3.8599999999999999E-7</v>
      </c>
      <c r="B139" s="216">
        <f t="shared" si="2"/>
        <v>5.1462248120207251E-19</v>
      </c>
      <c r="C139" s="217">
        <v>8.1326989090909116E-2</v>
      </c>
      <c r="D139" s="217">
        <v>6.0926109999999992E-2</v>
      </c>
      <c r="E139" s="217">
        <v>4.1323089999999993E-2</v>
      </c>
      <c r="F139" s="217">
        <v>3.1367769999999989E-2</v>
      </c>
      <c r="G139" s="217">
        <v>2.4006109999999997E-2</v>
      </c>
      <c r="H139" s="217">
        <v>7.3661629999999994E-3</v>
      </c>
      <c r="I139" s="217">
        <v>5.5655569999999996E-3</v>
      </c>
      <c r="J139" s="217">
        <v>4.1555729999999992E-3</v>
      </c>
      <c r="K139" s="217">
        <v>8.7590269999999991E-3</v>
      </c>
    </row>
    <row r="140" spans="1:11">
      <c r="A140" s="215">
        <v>3.8700000000000001E-7</v>
      </c>
      <c r="B140" s="216">
        <f t="shared" si="2"/>
        <v>5.132927073488372E-19</v>
      </c>
      <c r="C140" s="217">
        <v>8.0382083999999965E-2</v>
      </c>
      <c r="D140" s="217">
        <v>5.7945369999999982E-2</v>
      </c>
      <c r="E140" s="217">
        <v>4.0165119999999999E-2</v>
      </c>
      <c r="F140" s="217">
        <v>2.9660519999999996E-2</v>
      </c>
      <c r="G140" s="217">
        <v>2.3742359999999994E-2</v>
      </c>
      <c r="H140" s="217">
        <v>7.8512259999999976E-3</v>
      </c>
      <c r="I140" s="217">
        <v>5.652935999999999E-3</v>
      </c>
      <c r="J140" s="217">
        <v>4.580635999999999E-3</v>
      </c>
      <c r="K140" s="217">
        <v>1.3214839999999999E-2</v>
      </c>
    </row>
    <row r="141" spans="1:11">
      <c r="A141" s="215">
        <v>3.8800000000000003E-7</v>
      </c>
      <c r="B141" s="216">
        <f t="shared" si="2"/>
        <v>5.1196978799999996E-19</v>
      </c>
      <c r="C141" s="217">
        <v>6.1679262545455166E-2</v>
      </c>
      <c r="D141" s="217">
        <v>4.4101029999999992E-2</v>
      </c>
      <c r="E141" s="217">
        <v>3.5555049999999998E-2</v>
      </c>
      <c r="F141" s="217">
        <v>2.8571569999999994E-2</v>
      </c>
      <c r="G141" s="217">
        <v>2.3480779999999993E-2</v>
      </c>
      <c r="H141" s="217">
        <v>8.2011439999999988E-3</v>
      </c>
      <c r="I141" s="217">
        <v>5.9903869999999998E-3</v>
      </c>
      <c r="J141" s="217">
        <v>3.3406869999999997E-3</v>
      </c>
      <c r="K141" s="217">
        <v>1.2945709999999998E-3</v>
      </c>
    </row>
    <row r="142" spans="1:11">
      <c r="A142" s="215">
        <v>3.89E-7</v>
      </c>
      <c r="B142" s="216">
        <f t="shared" si="2"/>
        <v>5.1065367029305912E-19</v>
      </c>
      <c r="C142" s="217">
        <v>3.4895327272727358E-2</v>
      </c>
      <c r="D142" s="217">
        <v>3.812128E-2</v>
      </c>
      <c r="E142" s="217">
        <v>3.1740269999999994E-2</v>
      </c>
      <c r="F142" s="217">
        <v>3.102398E-2</v>
      </c>
      <c r="G142" s="217">
        <v>2.2807009999999999E-2</v>
      </c>
      <c r="H142" s="217">
        <v>1.008734E-2</v>
      </c>
      <c r="I142" s="217">
        <v>7.2677989999999984E-3</v>
      </c>
      <c r="J142" s="217">
        <v>4.5293109999999994E-3</v>
      </c>
      <c r="K142" s="217">
        <v>1.2734109999999999E-3</v>
      </c>
    </row>
    <row r="143" spans="1:11">
      <c r="A143" s="215">
        <v>3.9000000000000002E-7</v>
      </c>
      <c r="B143" s="216">
        <f t="shared" si="2"/>
        <v>5.0934430190769229E-19</v>
      </c>
      <c r="C143" s="217">
        <v>6.1085666787922703E-2</v>
      </c>
      <c r="D143" s="217">
        <v>4.9251559999999993E-2</v>
      </c>
      <c r="E143" s="217">
        <v>3.5501519999999995E-2</v>
      </c>
      <c r="F143" s="217">
        <v>3.3103449999999993E-2</v>
      </c>
      <c r="G143" s="217">
        <v>2.4921809999999996E-2</v>
      </c>
      <c r="H143" s="217">
        <v>1.1851169999999998E-2</v>
      </c>
      <c r="I143" s="217">
        <v>8.178879E-3</v>
      </c>
      <c r="J143" s="217">
        <v>5.007868999999999E-3</v>
      </c>
      <c r="K143" s="217">
        <v>8.1493809999999989E-3</v>
      </c>
    </row>
    <row r="144" spans="1:11">
      <c r="A144" s="215">
        <v>3.9099999999999999E-7</v>
      </c>
      <c r="B144" s="216">
        <f t="shared" si="2"/>
        <v>5.0804163105882356E-19</v>
      </c>
      <c r="C144" s="217">
        <v>8.0670890545454413E-2</v>
      </c>
      <c r="D144" s="217">
        <v>5.9490539999999995E-2</v>
      </c>
      <c r="E144" s="217">
        <v>4.1130099999999989E-2</v>
      </c>
      <c r="F144" s="217">
        <v>2.9691499999999992E-2</v>
      </c>
      <c r="G144" s="217">
        <v>2.7412429999999995E-2</v>
      </c>
      <c r="H144" s="217">
        <v>1.313286E-2</v>
      </c>
      <c r="I144" s="217">
        <v>8.8442739999999992E-3</v>
      </c>
      <c r="J144" s="217">
        <v>5.1318459999999998E-3</v>
      </c>
      <c r="K144" s="217">
        <v>6.1656619999999988E-3</v>
      </c>
    </row>
    <row r="145" spans="1:11">
      <c r="A145" s="215">
        <v>3.9200000000000002E-7</v>
      </c>
      <c r="B145" s="216">
        <f t="shared" si="2"/>
        <v>5.0674560648979586E-19</v>
      </c>
      <c r="C145" s="217">
        <v>8.6541595853037459E-2</v>
      </c>
      <c r="D145" s="217">
        <v>5.8789179999999996E-2</v>
      </c>
      <c r="E145" s="217">
        <v>3.9953909999999995E-2</v>
      </c>
      <c r="F145" s="217">
        <v>2.4062649999999994E-2</v>
      </c>
      <c r="G145" s="217">
        <v>2.6762669999999999E-2</v>
      </c>
      <c r="H145" s="217">
        <v>1.2885579999999997E-2</v>
      </c>
      <c r="I145" s="217">
        <v>7.9650019999999988E-3</v>
      </c>
      <c r="J145" s="217">
        <v>4.5538889999999993E-3</v>
      </c>
      <c r="K145" s="217">
        <v>1.1523199999999999E-2</v>
      </c>
    </row>
    <row r="146" spans="1:11">
      <c r="A146" s="215">
        <v>3.9300000000000004E-7</v>
      </c>
      <c r="B146" s="216">
        <f t="shared" si="2"/>
        <v>5.0545617746564878E-19</v>
      </c>
      <c r="C146" s="217">
        <v>8.5357059658057441E-2</v>
      </c>
      <c r="D146" s="217">
        <v>5.3667869999999999E-2</v>
      </c>
      <c r="E146" s="217">
        <v>2.8856249999999996E-2</v>
      </c>
      <c r="F146" s="217">
        <v>2.5680939999999996E-2</v>
      </c>
      <c r="G146" s="217">
        <v>1.6578649999999997E-2</v>
      </c>
      <c r="H146" s="217">
        <v>9.0711889999999986E-3</v>
      </c>
      <c r="I146" s="217">
        <v>6.5705969999999992E-3</v>
      </c>
      <c r="J146" s="217">
        <v>4.5152139999999992E-3</v>
      </c>
      <c r="K146" s="217">
        <v>7.3703879999999994E-3</v>
      </c>
    </row>
    <row r="147" spans="1:11">
      <c r="A147" s="215">
        <v>3.9400000000000001E-7</v>
      </c>
      <c r="B147" s="216">
        <f t="shared" si="2"/>
        <v>5.0417329376649745E-19</v>
      </c>
      <c r="C147" s="217">
        <v>8.4668656966169459E-2</v>
      </c>
      <c r="D147" s="217">
        <v>5.5417590000000003E-2</v>
      </c>
      <c r="E147" s="217">
        <v>2.9155939999999995E-2</v>
      </c>
      <c r="F147" s="217">
        <v>3.1044039999999998E-2</v>
      </c>
      <c r="G147" s="217">
        <v>1.6345809999999999E-2</v>
      </c>
      <c r="H147" s="217">
        <v>9.1606770000000007E-3</v>
      </c>
      <c r="I147" s="217">
        <v>6.9208429999999986E-3</v>
      </c>
      <c r="J147" s="217">
        <v>4.8669039999999992E-3</v>
      </c>
      <c r="K147" s="217">
        <v>1.0971449999999997E-2</v>
      </c>
    </row>
    <row r="148" spans="1:11">
      <c r="A148" s="215">
        <v>3.9500000000000003E-7</v>
      </c>
      <c r="B148" s="216">
        <f t="shared" si="2"/>
        <v>5.0289690568101265E-19</v>
      </c>
      <c r="C148" s="217">
        <v>7.9867565090908865E-2</v>
      </c>
      <c r="D148" s="217">
        <v>5.7360919999999989E-2</v>
      </c>
      <c r="E148" s="217">
        <v>3.9990320000000003E-2</v>
      </c>
      <c r="F148" s="217">
        <v>2.9233979999999993E-2</v>
      </c>
      <c r="G148" s="217">
        <v>2.5432229999999997E-2</v>
      </c>
      <c r="H148" s="217">
        <v>1.3352379999999999E-2</v>
      </c>
      <c r="I148" s="217">
        <v>9.2376620000000007E-3</v>
      </c>
      <c r="J148" s="217">
        <v>4.8199149999999993E-3</v>
      </c>
      <c r="K148" s="217">
        <v>8.961878999999999E-3</v>
      </c>
    </row>
    <row r="149" spans="1:11">
      <c r="A149" s="215">
        <v>3.96E-7</v>
      </c>
      <c r="B149" s="216">
        <f t="shared" si="2"/>
        <v>5.0162696399999999E-19</v>
      </c>
      <c r="C149" s="217">
        <v>6.2433880000000122E-2</v>
      </c>
      <c r="D149" s="217">
        <v>4.4017009999999995E-2</v>
      </c>
      <c r="E149" s="217">
        <v>3.5667569999999996E-2</v>
      </c>
      <c r="F149" s="217">
        <v>2.5960559999999997E-2</v>
      </c>
      <c r="G149" s="217">
        <v>2.3835490000000001E-2</v>
      </c>
      <c r="H149" s="217">
        <v>1.3022919999999999E-2</v>
      </c>
      <c r="I149" s="217">
        <v>8.5656859999999977E-3</v>
      </c>
      <c r="J149" s="217">
        <v>5.1202789999999984E-3</v>
      </c>
      <c r="K149" s="217">
        <v>8.3332949999999992E-3</v>
      </c>
    </row>
    <row r="150" spans="1:11">
      <c r="A150" s="215">
        <v>3.9700000000000002E-7</v>
      </c>
      <c r="B150" s="216">
        <f t="shared" si="2"/>
        <v>5.0036342001007549E-19</v>
      </c>
      <c r="C150" s="217">
        <v>3.4482889778101093E-2</v>
      </c>
      <c r="D150" s="217">
        <v>3.6725889999999997E-2</v>
      </c>
      <c r="E150" s="217">
        <v>2.8332969999999996E-2</v>
      </c>
      <c r="F150" s="217">
        <v>3.2533279999999998E-2</v>
      </c>
      <c r="G150" s="217">
        <v>1.7938919999999997E-2</v>
      </c>
      <c r="H150" s="217">
        <v>1.0634489999999998E-2</v>
      </c>
      <c r="I150" s="217">
        <v>7.8929779999999984E-3</v>
      </c>
      <c r="J150" s="217">
        <v>6.2920949999999993E-3</v>
      </c>
      <c r="K150" s="217">
        <v>1.5375189999999997E-2</v>
      </c>
    </row>
    <row r="151" spans="1:11">
      <c r="A151" s="215">
        <v>3.9799999999999999E-7</v>
      </c>
      <c r="B151" s="216">
        <f t="shared" si="2"/>
        <v>4.991062254874372E-19</v>
      </c>
      <c r="C151" s="217">
        <v>5.6540742545454797E-2</v>
      </c>
      <c r="D151" s="217">
        <v>4.9434199999999991E-2</v>
      </c>
      <c r="E151" s="217">
        <v>3.7965679999999988E-2</v>
      </c>
      <c r="F151" s="217">
        <v>3.8986409999999999E-2</v>
      </c>
      <c r="G151" s="217">
        <v>2.5572659999999997E-2</v>
      </c>
      <c r="H151" s="217">
        <v>1.6064789999999999E-2</v>
      </c>
      <c r="I151" s="217">
        <v>1.2110929999999997E-2</v>
      </c>
      <c r="J151" s="217">
        <v>7.3883679999999985E-3</v>
      </c>
      <c r="K151" s="217">
        <v>8.5386949999999989E-3</v>
      </c>
    </row>
    <row r="152" spans="1:11">
      <c r="A152" s="215">
        <v>3.9900000000000001E-7</v>
      </c>
      <c r="B152" s="216">
        <f t="shared" si="2"/>
        <v>4.978553326917293E-19</v>
      </c>
      <c r="C152" s="217">
        <v>7.6232807999999791E-2</v>
      </c>
      <c r="D152" s="217">
        <v>6.1415599999999987E-2</v>
      </c>
      <c r="E152" s="217">
        <v>4.7229509999999988E-2</v>
      </c>
      <c r="F152" s="217">
        <v>4.005094E-2</v>
      </c>
      <c r="G152" s="217">
        <v>3.3469079999999998E-2</v>
      </c>
      <c r="H152" s="217">
        <v>2.1370159999999999E-2</v>
      </c>
      <c r="I152" s="217">
        <v>1.4773609999999998E-2</v>
      </c>
      <c r="J152" s="217">
        <v>8.4929540000000005E-3</v>
      </c>
      <c r="K152" s="217">
        <v>1.8737349999999996E-2</v>
      </c>
    </row>
    <row r="153" spans="1:11">
      <c r="A153" s="215">
        <v>4.0000000000000003E-7</v>
      </c>
      <c r="B153" s="216">
        <f t="shared" si="2"/>
        <v>4.9661069435999992E-19</v>
      </c>
      <c r="C153" s="217">
        <v>8.3352801018552164E-2</v>
      </c>
      <c r="D153" s="217">
        <v>7.0149589999999984E-2</v>
      </c>
      <c r="E153" s="217">
        <v>5.033929999999999E-2</v>
      </c>
      <c r="F153" s="217">
        <v>4.1122759999999994E-2</v>
      </c>
      <c r="G153" s="217">
        <v>3.5706489999999994E-2</v>
      </c>
      <c r="H153" s="217">
        <v>2.2497719999999995E-2</v>
      </c>
      <c r="I153" s="217">
        <v>1.580753E-2</v>
      </c>
      <c r="J153" s="217">
        <v>9.1240429999999983E-3</v>
      </c>
      <c r="K153" s="217">
        <v>1.162262E-2</v>
      </c>
    </row>
    <row r="154" spans="1:11">
      <c r="A154" s="215">
        <v>4.01E-7</v>
      </c>
      <c r="B154" s="216">
        <f t="shared" si="2"/>
        <v>4.9537226370074808E-19</v>
      </c>
      <c r="C154" s="217">
        <v>8.5806995636363612E-2</v>
      </c>
      <c r="D154" s="217">
        <v>7.1501149999999986E-2</v>
      </c>
      <c r="E154" s="217">
        <v>5.1439019999999988E-2</v>
      </c>
      <c r="F154" s="217">
        <v>4.1768029999999991E-2</v>
      </c>
      <c r="G154" s="217">
        <v>3.6117579999999996E-2</v>
      </c>
      <c r="H154" s="217">
        <v>2.3737399999999999E-2</v>
      </c>
      <c r="I154" s="217">
        <v>1.6907619999999998E-2</v>
      </c>
      <c r="J154" s="217">
        <v>9.5534439999999995E-3</v>
      </c>
      <c r="K154" s="217">
        <v>1.9241379999999999E-2</v>
      </c>
    </row>
    <row r="155" spans="1:11">
      <c r="A155" s="215">
        <v>4.0200000000000003E-7</v>
      </c>
      <c r="B155" s="216">
        <f t="shared" si="2"/>
        <v>4.9413999438805965E-19</v>
      </c>
      <c r="C155" s="217">
        <v>8.6410336122226247E-2</v>
      </c>
      <c r="D155" s="217">
        <v>7.2633530000000002E-2</v>
      </c>
      <c r="E155" s="217">
        <v>5.2043499999999993E-2</v>
      </c>
      <c r="F155" s="217">
        <v>4.1527419999999989E-2</v>
      </c>
      <c r="G155" s="217">
        <v>3.6853569999999995E-2</v>
      </c>
      <c r="H155" s="217">
        <v>2.4608179999999997E-2</v>
      </c>
      <c r="I155" s="217">
        <v>1.7444689999999999E-2</v>
      </c>
      <c r="J155" s="217">
        <v>1.015128E-2</v>
      </c>
      <c r="K155" s="217">
        <v>1.0526419999999998E-2</v>
      </c>
    </row>
    <row r="156" spans="1:11">
      <c r="A156" s="215">
        <v>4.03E-7</v>
      </c>
      <c r="B156" s="216">
        <f t="shared" si="2"/>
        <v>4.9291384055583125E-19</v>
      </c>
      <c r="C156" s="217">
        <v>8.5873530909090917E-2</v>
      </c>
      <c r="D156" s="217">
        <v>7.4028929999999993E-2</v>
      </c>
      <c r="E156" s="217">
        <v>5.1406249999999994E-2</v>
      </c>
      <c r="F156" s="217">
        <v>4.1319619999999987E-2</v>
      </c>
      <c r="G156" s="217">
        <v>3.6609820000000001E-2</v>
      </c>
      <c r="H156" s="217">
        <v>2.2839969999999998E-2</v>
      </c>
      <c r="I156" s="217">
        <v>1.6047359999999997E-2</v>
      </c>
      <c r="J156" s="217">
        <v>9.6864570000000007E-3</v>
      </c>
      <c r="K156" s="217">
        <v>9.6170489999999973E-3</v>
      </c>
    </row>
    <row r="157" spans="1:11">
      <c r="A157" s="215">
        <v>4.0400000000000002E-7</v>
      </c>
      <c r="B157" s="216">
        <f t="shared" si="2"/>
        <v>4.9169375679207922E-19</v>
      </c>
      <c r="C157" s="217">
        <v>8.598769309090909E-2</v>
      </c>
      <c r="D157" s="217">
        <v>7.4869099999999994E-2</v>
      </c>
      <c r="E157" s="217">
        <v>4.9447149999999988E-2</v>
      </c>
      <c r="F157" s="217">
        <v>4.0907659999999992E-2</v>
      </c>
      <c r="G157" s="217">
        <v>3.4833709999999997E-2</v>
      </c>
      <c r="H157" s="217">
        <v>1.9906569999999998E-2</v>
      </c>
      <c r="I157" s="217">
        <v>1.4663559999999999E-2</v>
      </c>
      <c r="J157" s="217">
        <v>9.2118759999999991E-3</v>
      </c>
      <c r="K157" s="217">
        <v>1.2057819999999997E-2</v>
      </c>
    </row>
    <row r="158" spans="1:11">
      <c r="A158" s="215">
        <v>4.0500000000000004E-7</v>
      </c>
      <c r="B158" s="216">
        <f t="shared" si="2"/>
        <v>4.9047969813333329E-19</v>
      </c>
      <c r="C158" s="217">
        <v>8.4749548563113855E-2</v>
      </c>
      <c r="D158" s="217">
        <v>7.4233489999999999E-2</v>
      </c>
      <c r="E158" s="217">
        <v>4.9698409999999991E-2</v>
      </c>
      <c r="F158" s="217">
        <v>4.137065999999999E-2</v>
      </c>
      <c r="G158" s="217">
        <v>3.6227459999999996E-2</v>
      </c>
      <c r="H158" s="217">
        <v>2.1600639999999997E-2</v>
      </c>
      <c r="I158" s="217">
        <v>1.6004219999999996E-2</v>
      </c>
      <c r="J158" s="217">
        <v>1.0665259999999998E-2</v>
      </c>
      <c r="K158" s="217">
        <v>9.1993279999999979E-3</v>
      </c>
    </row>
    <row r="159" spans="1:11">
      <c r="A159" s="215">
        <v>4.0600000000000001E-7</v>
      </c>
      <c r="B159" s="216">
        <f t="shared" si="2"/>
        <v>4.8927162005911325E-19</v>
      </c>
      <c r="C159" s="217">
        <v>8.2905397818181792E-2</v>
      </c>
      <c r="D159" s="217">
        <v>7.2870980000000002E-2</v>
      </c>
      <c r="E159" s="217">
        <v>4.8835389999999999E-2</v>
      </c>
      <c r="F159" s="217">
        <v>4.2504449999999999E-2</v>
      </c>
      <c r="G159" s="217">
        <v>3.4959589999999999E-2</v>
      </c>
      <c r="H159" s="217">
        <v>2.1238669999999998E-2</v>
      </c>
      <c r="I159" s="217">
        <v>1.5919039999999999E-2</v>
      </c>
      <c r="J159" s="217">
        <v>1.0531159999999998E-2</v>
      </c>
      <c r="K159" s="217">
        <v>1.1537759999999998E-2</v>
      </c>
    </row>
    <row r="160" spans="1:11">
      <c r="A160" s="215">
        <v>4.0700000000000003E-7</v>
      </c>
      <c r="B160" s="216">
        <f t="shared" si="2"/>
        <v>4.8806947848648641E-19</v>
      </c>
      <c r="C160" s="217">
        <v>8.0392809090909151E-2</v>
      </c>
      <c r="D160" s="217">
        <v>6.6566130000000001E-2</v>
      </c>
      <c r="E160" s="217">
        <v>4.7983289999999998E-2</v>
      </c>
      <c r="F160" s="217">
        <v>4.3959059999999994E-2</v>
      </c>
      <c r="G160" s="217">
        <v>3.5766509999999994E-2</v>
      </c>
      <c r="H160" s="217">
        <v>2.0089929999999995E-2</v>
      </c>
      <c r="I160" s="217">
        <v>1.5114349999999997E-2</v>
      </c>
      <c r="J160" s="217">
        <v>1.070285E-2</v>
      </c>
      <c r="K160" s="217">
        <v>1.330989E-2</v>
      </c>
    </row>
    <row r="161" spans="1:11">
      <c r="A161" s="215">
        <v>4.08E-7</v>
      </c>
      <c r="B161" s="216">
        <f t="shared" si="2"/>
        <v>4.8687322976470585E-19</v>
      </c>
      <c r="C161" s="217">
        <v>7.5513179701709621E-2</v>
      </c>
      <c r="D161" s="217">
        <v>5.8803799999999996E-2</v>
      </c>
      <c r="E161" s="217">
        <v>4.7076569999999984E-2</v>
      </c>
      <c r="F161" s="217">
        <v>4.2715899999999994E-2</v>
      </c>
      <c r="G161" s="217">
        <v>3.7446569999999992E-2</v>
      </c>
      <c r="H161" s="217">
        <v>2.289037E-2</v>
      </c>
      <c r="I161" s="217">
        <v>1.7283099999999996E-2</v>
      </c>
      <c r="J161" s="217">
        <v>1.1586949999999999E-2</v>
      </c>
      <c r="K161" s="217">
        <v>1.2444589999999997E-2</v>
      </c>
    </row>
    <row r="162" spans="1:11">
      <c r="A162" s="215">
        <v>4.0900000000000002E-7</v>
      </c>
      <c r="B162" s="216">
        <f t="shared" si="2"/>
        <v>4.856828306699266E-19</v>
      </c>
      <c r="C162" s="217">
        <v>6.197736485994907E-2</v>
      </c>
      <c r="D162" s="217">
        <v>4.7607769999999994E-2</v>
      </c>
      <c r="E162" s="217">
        <v>4.4979099999999994E-2</v>
      </c>
      <c r="F162" s="217">
        <v>3.9788449999999989E-2</v>
      </c>
      <c r="G162" s="217">
        <v>3.8388829999999985E-2</v>
      </c>
      <c r="H162" s="217">
        <v>2.6047299999999995E-2</v>
      </c>
      <c r="I162" s="217">
        <v>1.9997689999999999E-2</v>
      </c>
      <c r="J162" s="217">
        <v>1.2583829999999997E-2</v>
      </c>
      <c r="K162" s="217">
        <v>1.0986389999999999E-2</v>
      </c>
    </row>
    <row r="163" spans="1:11">
      <c r="A163" s="215">
        <v>4.0999999999999999E-7</v>
      </c>
      <c r="B163" s="216">
        <f t="shared" si="2"/>
        <v>4.844982384E-19</v>
      </c>
      <c r="C163" s="217">
        <v>3.5830963259367361E-2</v>
      </c>
      <c r="D163" s="217">
        <v>4.0287429999999992E-2</v>
      </c>
      <c r="E163" s="217">
        <v>3.9516939999999987E-2</v>
      </c>
      <c r="F163" s="217">
        <v>4.0707149999999991E-2</v>
      </c>
      <c r="G163" s="217">
        <v>3.5296839999999996E-2</v>
      </c>
      <c r="H163" s="217">
        <v>2.5161909999999996E-2</v>
      </c>
      <c r="I163" s="217">
        <v>1.8846039999999998E-2</v>
      </c>
      <c r="J163" s="217">
        <v>1.1348039999999998E-2</v>
      </c>
      <c r="K163" s="217">
        <v>1.114189E-2</v>
      </c>
    </row>
    <row r="164" spans="1:11">
      <c r="A164" s="215">
        <v>4.1100000000000001E-7</v>
      </c>
      <c r="B164" s="216">
        <f t="shared" si="2"/>
        <v>4.8331941056934305E-19</v>
      </c>
      <c r="C164" s="217">
        <v>4.821512768279429E-2</v>
      </c>
      <c r="D164" s="217">
        <v>4.8689019999999993E-2</v>
      </c>
      <c r="E164" s="217">
        <v>4.2506559999999999E-2</v>
      </c>
      <c r="F164" s="217">
        <v>4.2220089999999995E-2</v>
      </c>
      <c r="G164" s="217">
        <v>3.6653469999999994E-2</v>
      </c>
      <c r="H164" s="217">
        <v>2.4921210000000003E-2</v>
      </c>
      <c r="I164" s="217">
        <v>1.8971809999999999E-2</v>
      </c>
      <c r="J164" s="217">
        <v>1.157828E-2</v>
      </c>
      <c r="K164" s="217">
        <v>9.3551999999999993E-3</v>
      </c>
    </row>
    <row r="165" spans="1:11">
      <c r="A165" s="215">
        <v>4.1200000000000004E-7</v>
      </c>
      <c r="B165" s="216">
        <f t="shared" si="2"/>
        <v>4.821463052038834E-19</v>
      </c>
      <c r="C165" s="217">
        <v>6.7620016363635946E-2</v>
      </c>
      <c r="D165" s="217">
        <v>6.0736159999999997E-2</v>
      </c>
      <c r="E165" s="217">
        <v>4.9013819999999993E-2</v>
      </c>
      <c r="F165" s="217">
        <v>4.2077909999999996E-2</v>
      </c>
      <c r="G165" s="217">
        <v>3.9221949999999992E-2</v>
      </c>
      <c r="H165" s="217">
        <v>2.6277780000000001E-2</v>
      </c>
      <c r="I165" s="217">
        <v>1.9523510000000001E-2</v>
      </c>
      <c r="J165" s="217">
        <v>1.2169969999999999E-2</v>
      </c>
      <c r="K165" s="217">
        <v>7.5211609999999993E-3</v>
      </c>
    </row>
    <row r="166" spans="1:11">
      <c r="A166" s="215">
        <v>4.1300000000000001E-7</v>
      </c>
      <c r="B166" s="216">
        <f t="shared" si="2"/>
        <v>4.8097888073607746E-19</v>
      </c>
      <c r="C166" s="217">
        <v>7.4943311272727173E-2</v>
      </c>
      <c r="D166" s="217">
        <v>6.7859249999999982E-2</v>
      </c>
      <c r="E166" s="217">
        <v>4.9661989999999996E-2</v>
      </c>
      <c r="F166" s="217">
        <v>4.2683089999999986E-2</v>
      </c>
      <c r="G166" s="217">
        <v>3.8075959999999999E-2</v>
      </c>
      <c r="H166" s="217">
        <v>2.4485449999999992E-2</v>
      </c>
      <c r="I166" s="217">
        <v>1.8501279999999998E-2</v>
      </c>
      <c r="J166" s="217">
        <v>1.2479369999999998E-2</v>
      </c>
      <c r="K166" s="217">
        <v>8.6497719999999983E-3</v>
      </c>
    </row>
    <row r="167" spans="1:11">
      <c r="A167" s="215">
        <v>4.1400000000000003E-7</v>
      </c>
      <c r="B167" s="216">
        <f t="shared" si="2"/>
        <v>4.7981709599999994E-19</v>
      </c>
      <c r="C167" s="217">
        <v>7.8725074572571857E-2</v>
      </c>
      <c r="D167" s="217">
        <v>7.1358689999999989E-2</v>
      </c>
      <c r="E167" s="217">
        <v>5.108944E-2</v>
      </c>
      <c r="F167" s="217">
        <v>4.3248159999999994E-2</v>
      </c>
      <c r="G167" s="217">
        <v>3.7948629999999997E-2</v>
      </c>
      <c r="H167" s="217">
        <v>2.2419189999999999E-2</v>
      </c>
      <c r="I167" s="217">
        <v>1.7235199999999999E-2</v>
      </c>
      <c r="J167" s="217">
        <v>1.1797319999999998E-2</v>
      </c>
      <c r="K167" s="217">
        <v>1.3321179999999998E-2</v>
      </c>
    </row>
    <row r="168" spans="1:11">
      <c r="A168" s="215">
        <v>4.15E-7</v>
      </c>
      <c r="B168" s="216">
        <f t="shared" si="2"/>
        <v>4.7866091022650605E-19</v>
      </c>
      <c r="C168" s="217">
        <v>7.9493451272727264E-2</v>
      </c>
      <c r="D168" s="217">
        <v>7.0379719999999993E-2</v>
      </c>
      <c r="E168" s="217">
        <v>5.0474039999999991E-2</v>
      </c>
      <c r="F168" s="217">
        <v>4.3160669999999998E-2</v>
      </c>
      <c r="G168" s="217">
        <v>3.8305149999999996E-2</v>
      </c>
      <c r="H168" s="217">
        <v>2.2111269999999995E-2</v>
      </c>
      <c r="I168" s="217">
        <v>1.7255309999999999E-2</v>
      </c>
      <c r="J168" s="217">
        <v>1.2385749999999999E-2</v>
      </c>
      <c r="K168" s="217">
        <v>1.2371749999999999E-2</v>
      </c>
    </row>
    <row r="169" spans="1:11">
      <c r="A169" s="215">
        <v>4.1600000000000002E-7</v>
      </c>
      <c r="B169" s="216">
        <f t="shared" si="2"/>
        <v>4.7751028303846149E-19</v>
      </c>
      <c r="C169" s="217">
        <v>7.9820329090909081E-2</v>
      </c>
      <c r="D169" s="217">
        <v>7.1176049999999991E-2</v>
      </c>
      <c r="E169" s="217">
        <v>5.0597849999999993E-2</v>
      </c>
      <c r="F169" s="217">
        <v>4.2325809999999998E-2</v>
      </c>
      <c r="G169" s="217">
        <v>3.8879969999999993E-2</v>
      </c>
      <c r="H169" s="217">
        <v>2.3556599999999997E-2</v>
      </c>
      <c r="I169" s="217">
        <v>1.8248649999999998E-2</v>
      </c>
      <c r="J169" s="217">
        <v>1.2553109999999998E-2</v>
      </c>
      <c r="K169" s="217">
        <v>1.5031399999999997E-2</v>
      </c>
    </row>
    <row r="170" spans="1:11">
      <c r="A170" s="215">
        <v>4.1700000000000004E-7</v>
      </c>
      <c r="B170" s="216">
        <f t="shared" si="2"/>
        <v>4.7636517444604315E-19</v>
      </c>
      <c r="C170" s="217">
        <v>7.9192150545454476E-2</v>
      </c>
      <c r="D170" s="217">
        <v>6.9645499999999999E-2</v>
      </c>
      <c r="E170" s="217">
        <v>4.8423899999999992E-2</v>
      </c>
      <c r="F170" s="217">
        <v>4.1760739999999998E-2</v>
      </c>
      <c r="G170" s="217">
        <v>3.7817659999999996E-2</v>
      </c>
      <c r="H170" s="217">
        <v>2.3596779999999998E-2</v>
      </c>
      <c r="I170" s="217">
        <v>1.808413E-2</v>
      </c>
      <c r="J170" s="217">
        <v>1.2221660000000001E-2</v>
      </c>
      <c r="K170" s="217">
        <v>1.2619399999999999E-2</v>
      </c>
    </row>
    <row r="171" spans="1:11">
      <c r="A171" s="215">
        <v>4.1800000000000001E-7</v>
      </c>
      <c r="B171" s="216">
        <f t="shared" si="2"/>
        <v>4.7522554484210526E-19</v>
      </c>
      <c r="C171" s="217">
        <v>7.8467165878501263E-2</v>
      </c>
      <c r="D171" s="217">
        <v>6.8432749999999987E-2</v>
      </c>
      <c r="E171" s="217">
        <v>4.7127549999999997E-2</v>
      </c>
      <c r="F171" s="217">
        <v>4.1775329999999999E-2</v>
      </c>
      <c r="G171" s="217">
        <v>3.6280569999999991E-2</v>
      </c>
      <c r="H171" s="217">
        <v>2.197321E-2</v>
      </c>
      <c r="I171" s="217">
        <v>1.7257869999999998E-2</v>
      </c>
      <c r="J171" s="217">
        <v>1.2131659999999999E-2</v>
      </c>
      <c r="K171" s="217">
        <v>9.2350189999999988E-3</v>
      </c>
    </row>
    <row r="172" spans="1:11">
      <c r="A172" s="215">
        <v>4.1900000000000003E-7</v>
      </c>
      <c r="B172" s="216">
        <f t="shared" si="2"/>
        <v>4.7409135499761334E-19</v>
      </c>
      <c r="C172" s="217">
        <v>7.8822909057839202E-2</v>
      </c>
      <c r="D172" s="217">
        <v>7.0660989999999993E-2</v>
      </c>
      <c r="E172" s="217">
        <v>4.8769839999999995E-2</v>
      </c>
      <c r="F172" s="217">
        <v>4.1808129999999992E-2</v>
      </c>
      <c r="G172" s="217">
        <v>3.7526609999999995E-2</v>
      </c>
      <c r="H172" s="217">
        <v>2.2411519999999997E-2</v>
      </c>
      <c r="I172" s="217">
        <v>1.7270299999999995E-2</v>
      </c>
      <c r="J172" s="217">
        <v>1.2162739999999998E-2</v>
      </c>
      <c r="K172" s="217">
        <v>7.8740570000000003E-3</v>
      </c>
    </row>
    <row r="173" spans="1:11">
      <c r="A173" s="215">
        <v>4.2E-7</v>
      </c>
      <c r="B173" s="216">
        <f t="shared" si="2"/>
        <v>4.7296256605714281E-19</v>
      </c>
      <c r="C173" s="217">
        <v>7.7955608886389249E-2</v>
      </c>
      <c r="D173" s="217">
        <v>7.2374189999999991E-2</v>
      </c>
      <c r="E173" s="217">
        <v>4.9021099999999991E-2</v>
      </c>
      <c r="F173" s="217">
        <v>4.2216449999999996E-2</v>
      </c>
      <c r="G173" s="217">
        <v>3.774124999999999E-2</v>
      </c>
      <c r="H173" s="217">
        <v>2.2707369999999994E-2</v>
      </c>
      <c r="I173" s="217">
        <v>1.7472479999999995E-2</v>
      </c>
      <c r="J173" s="217">
        <v>1.2079609999999999E-2</v>
      </c>
      <c r="K173" s="217">
        <v>7.6082009999999985E-3</v>
      </c>
    </row>
    <row r="174" spans="1:11">
      <c r="A174" s="215">
        <v>4.2100000000000002E-7</v>
      </c>
      <c r="B174" s="216">
        <f t="shared" si="2"/>
        <v>4.7183913953444173E-19</v>
      </c>
      <c r="C174" s="217">
        <v>7.787788225829384E-2</v>
      </c>
      <c r="D174" s="217">
        <v>7.0547750000000006E-2</v>
      </c>
      <c r="E174" s="217">
        <v>4.9731179999999993E-2</v>
      </c>
      <c r="F174" s="217">
        <v>4.1953959999999998E-2</v>
      </c>
      <c r="G174" s="217">
        <v>3.8010469999999991E-2</v>
      </c>
      <c r="H174" s="217">
        <v>2.3876569999999993E-2</v>
      </c>
      <c r="I174" s="217">
        <v>1.8427429999999995E-2</v>
      </c>
      <c r="J174" s="217">
        <v>1.1762979999999998E-2</v>
      </c>
      <c r="K174" s="217">
        <v>1.1758829999999998E-2</v>
      </c>
    </row>
    <row r="175" spans="1:11">
      <c r="A175" s="215">
        <v>4.2199999999999999E-7</v>
      </c>
      <c r="B175" s="216">
        <f t="shared" si="2"/>
        <v>4.7072103730805685E-19</v>
      </c>
      <c r="C175" s="217">
        <v>7.6998785777146889E-2</v>
      </c>
      <c r="D175" s="217">
        <v>7.0149589999999984E-2</v>
      </c>
      <c r="E175" s="217">
        <v>4.8165359999999997E-2</v>
      </c>
      <c r="F175" s="217">
        <v>4.1155569999999995E-2</v>
      </c>
      <c r="G175" s="217">
        <v>3.6526139999999999E-2</v>
      </c>
      <c r="H175" s="217">
        <v>2.2032009999999994E-2</v>
      </c>
      <c r="I175" s="217">
        <v>1.5204649999999998E-2</v>
      </c>
      <c r="J175" s="217">
        <v>8.1531929999999996E-3</v>
      </c>
      <c r="K175" s="217">
        <v>6.5294839999999995E-3</v>
      </c>
    </row>
    <row r="176" spans="1:11">
      <c r="A176" s="215">
        <v>4.2300000000000002E-7</v>
      </c>
      <c r="B176" s="216">
        <f t="shared" si="2"/>
        <v>4.6960822161702124E-19</v>
      </c>
      <c r="C176" s="217">
        <v>7.5763946229933932E-2</v>
      </c>
      <c r="D176" s="217">
        <v>6.914505999999998E-2</v>
      </c>
      <c r="E176" s="217">
        <v>4.7469849999999994E-2</v>
      </c>
      <c r="F176" s="217">
        <v>4.1053489999999991E-2</v>
      </c>
      <c r="G176" s="217">
        <v>3.5212439999999991E-2</v>
      </c>
      <c r="H176" s="217">
        <v>2.1518819999999998E-2</v>
      </c>
      <c r="I176" s="217">
        <v>1.413527E-2</v>
      </c>
      <c r="J176" s="217">
        <v>7.286800999999999E-3</v>
      </c>
      <c r="K176" s="217">
        <v>4.7588129999999989E-3</v>
      </c>
    </row>
    <row r="177" spans="1:11">
      <c r="A177" s="215">
        <v>4.2400000000000004E-7</v>
      </c>
      <c r="B177" s="216">
        <f t="shared" si="2"/>
        <v>4.6850065505660374E-19</v>
      </c>
      <c r="C177" s="217">
        <v>7.5591989861143807E-2</v>
      </c>
      <c r="D177" s="217">
        <v>6.6876619999999984E-2</v>
      </c>
      <c r="E177" s="217">
        <v>4.7935949999999998E-2</v>
      </c>
      <c r="F177" s="217">
        <v>4.0907659999999992E-2</v>
      </c>
      <c r="G177" s="217">
        <v>3.7399269999999998E-2</v>
      </c>
      <c r="H177" s="217">
        <v>2.406467E-2</v>
      </c>
      <c r="I177" s="217">
        <v>1.7082749999999997E-2</v>
      </c>
      <c r="J177" s="217">
        <v>1.0348629999999998E-2</v>
      </c>
      <c r="K177" s="217">
        <v>1.0177169999999999E-2</v>
      </c>
    </row>
    <row r="178" spans="1:11">
      <c r="A178" s="215">
        <v>4.2500000000000001E-7</v>
      </c>
      <c r="B178" s="216">
        <f t="shared" si="2"/>
        <v>4.6739830057411761E-19</v>
      </c>
      <c r="C178" s="217">
        <v>7.4890094133395937E-2</v>
      </c>
      <c r="D178" s="217">
        <v>6.6865669999999988E-2</v>
      </c>
      <c r="E178" s="217">
        <v>4.8045190000000002E-2</v>
      </c>
      <c r="F178" s="217">
        <v>4.0404559999999992E-2</v>
      </c>
      <c r="G178" s="217">
        <v>3.7060940000000001E-2</v>
      </c>
      <c r="H178" s="217">
        <v>2.4160009999999996E-2</v>
      </c>
      <c r="I178" s="217">
        <v>1.6989519999999998E-2</v>
      </c>
      <c r="J178" s="217">
        <v>1.0449469999999999E-2</v>
      </c>
      <c r="K178" s="217">
        <v>8.3110799999999985E-3</v>
      </c>
    </row>
    <row r="179" spans="1:11">
      <c r="A179" s="215">
        <v>4.2600000000000003E-7</v>
      </c>
      <c r="B179" s="216">
        <f t="shared" si="2"/>
        <v>4.6630112146478871E-19</v>
      </c>
      <c r="C179" s="217">
        <v>7.4639512521657667E-2</v>
      </c>
      <c r="D179" s="217">
        <v>6.7216339999999986E-2</v>
      </c>
      <c r="E179" s="217">
        <v>4.9075719999999996E-2</v>
      </c>
      <c r="F179" s="217">
        <v>3.9952509999999997E-2</v>
      </c>
      <c r="G179" s="217">
        <v>3.7057299999999994E-2</v>
      </c>
      <c r="H179" s="217">
        <v>2.3612849999999994E-2</v>
      </c>
      <c r="I179" s="217">
        <v>1.6787339999999998E-2</v>
      </c>
      <c r="J179" s="217">
        <v>1.1525509999999999E-2</v>
      </c>
      <c r="K179" s="217">
        <v>6.222839E-3</v>
      </c>
    </row>
    <row r="180" spans="1:11">
      <c r="A180" s="215">
        <v>4.27E-7</v>
      </c>
      <c r="B180" s="216">
        <f t="shared" si="2"/>
        <v>4.6520908136768147E-19</v>
      </c>
      <c r="C180" s="217">
        <v>7.3987956735218491E-2</v>
      </c>
      <c r="D180" s="217">
        <v>6.7797149999999987E-2</v>
      </c>
      <c r="E180" s="217">
        <v>4.7746599999999993E-2</v>
      </c>
      <c r="F180" s="217">
        <v>3.9471279999999997E-2</v>
      </c>
      <c r="G180" s="217">
        <v>3.5879289999999994E-2</v>
      </c>
      <c r="H180" s="217">
        <v>2.2991179999999996E-2</v>
      </c>
      <c r="I180" s="217">
        <v>1.6806719999999997E-2</v>
      </c>
      <c r="J180" s="217">
        <v>1.1607200000000002E-2</v>
      </c>
      <c r="K180" s="217">
        <v>8.9312869999999996E-3</v>
      </c>
    </row>
    <row r="181" spans="1:11">
      <c r="A181" s="215">
        <v>4.2800000000000002E-7</v>
      </c>
      <c r="B181" s="216">
        <f t="shared" si="2"/>
        <v>4.6412214426168219E-19</v>
      </c>
      <c r="C181" s="217">
        <v>7.3577641842350716E-2</v>
      </c>
      <c r="D181" s="217">
        <v>6.4852939999999998E-2</v>
      </c>
      <c r="E181" s="217">
        <v>4.6570409999999993E-2</v>
      </c>
      <c r="F181" s="217">
        <v>3.7181829999999992E-2</v>
      </c>
      <c r="G181" s="217">
        <v>3.4647079999999997E-2</v>
      </c>
      <c r="H181" s="217">
        <v>2.2205869999999996E-2</v>
      </c>
      <c r="I181" s="217">
        <v>1.6241499999999999E-2</v>
      </c>
      <c r="J181" s="217">
        <v>1.0823569999999999E-2</v>
      </c>
      <c r="K181" s="217">
        <v>1.0967089999999999E-2</v>
      </c>
    </row>
    <row r="182" spans="1:11">
      <c r="A182" s="215">
        <v>4.2899999999999999E-7</v>
      </c>
      <c r="B182" s="216">
        <f t="shared" si="2"/>
        <v>4.6304027446153846E-19</v>
      </c>
      <c r="C182" s="217">
        <v>7.2417567449430384E-2</v>
      </c>
      <c r="D182" s="217">
        <v>6.2591819999999992E-2</v>
      </c>
      <c r="E182" s="217">
        <v>4.4735119999999989E-2</v>
      </c>
      <c r="F182" s="217">
        <v>3.3410779999999994E-2</v>
      </c>
      <c r="G182" s="217">
        <v>3.3557119999999996E-2</v>
      </c>
      <c r="H182" s="217">
        <v>2.2807819999999996E-2</v>
      </c>
      <c r="I182" s="217">
        <v>1.6619899999999996E-2</v>
      </c>
      <c r="J182" s="217">
        <v>1.1456109999999999E-2</v>
      </c>
      <c r="K182" s="217">
        <v>1.0240899999999999E-2</v>
      </c>
    </row>
    <row r="183" spans="1:11">
      <c r="A183" s="215">
        <v>4.3000000000000001E-7</v>
      </c>
      <c r="B183" s="216">
        <f t="shared" si="2"/>
        <v>4.6196343661395346E-19</v>
      </c>
      <c r="C183" s="217">
        <v>7.0305940626595509E-2</v>
      </c>
      <c r="D183" s="217">
        <v>5.8296049999999988E-2</v>
      </c>
      <c r="E183" s="217">
        <v>4.1170150000000003E-2</v>
      </c>
      <c r="F183" s="217">
        <v>3.4816539999999993E-2</v>
      </c>
      <c r="G183" s="217">
        <v>2.8918589999999994E-2</v>
      </c>
      <c r="H183" s="217">
        <v>1.9444159999999999E-2</v>
      </c>
      <c r="I183" s="217">
        <v>1.4818569999999998E-2</v>
      </c>
      <c r="J183" s="217">
        <v>1.133611E-2</v>
      </c>
      <c r="K183" s="217">
        <v>1.040806E-2</v>
      </c>
    </row>
    <row r="184" spans="1:11">
      <c r="A184" s="215">
        <v>4.3100000000000003E-7</v>
      </c>
      <c r="B184" s="216">
        <f t="shared" si="2"/>
        <v>4.6089159569373546E-19</v>
      </c>
      <c r="C184" s="217">
        <v>6.815653007179244E-2</v>
      </c>
      <c r="D184" s="217">
        <v>5.1735499999999997E-2</v>
      </c>
      <c r="E184" s="217">
        <v>4.3162020000000002E-2</v>
      </c>
      <c r="F184" s="217">
        <v>3.9493159999999999E-2</v>
      </c>
      <c r="G184" s="217">
        <v>2.9888129999999992E-2</v>
      </c>
      <c r="H184" s="217">
        <v>2.1670769999999995E-2</v>
      </c>
      <c r="I184" s="217">
        <v>1.7336479999999998E-2</v>
      </c>
      <c r="J184" s="217">
        <v>1.3566969999999999E-2</v>
      </c>
      <c r="K184" s="217">
        <v>1.1764289999999998E-2</v>
      </c>
    </row>
    <row r="185" spans="1:11">
      <c r="A185" s="215">
        <v>4.32E-7</v>
      </c>
      <c r="B185" s="216">
        <f t="shared" si="2"/>
        <v>4.5982471699999997E-19</v>
      </c>
      <c r="C185" s="217">
        <v>6.3484791067714277E-2</v>
      </c>
      <c r="D185" s="217">
        <v>4.8294509999999999E-2</v>
      </c>
      <c r="E185" s="217">
        <v>4.5765649999999998E-2</v>
      </c>
      <c r="F185" s="217">
        <v>3.958794999999999E-2</v>
      </c>
      <c r="G185" s="217">
        <v>3.5975339999999995E-2</v>
      </c>
      <c r="H185" s="217">
        <v>2.5927489999999994E-2</v>
      </c>
      <c r="I185" s="217">
        <v>2.0260559999999997E-2</v>
      </c>
      <c r="J185" s="217">
        <v>1.540421E-2</v>
      </c>
      <c r="K185" s="217">
        <v>9.0736849999999997E-3</v>
      </c>
    </row>
    <row r="186" spans="1:11">
      <c r="A186" s="215">
        <v>4.3300000000000003E-7</v>
      </c>
      <c r="B186" s="216">
        <f t="shared" si="2"/>
        <v>4.5876276615242489E-19</v>
      </c>
      <c r="C186" s="217">
        <v>4.9925041604056322E-2</v>
      </c>
      <c r="D186" s="217">
        <v>3.9180609999999998E-2</v>
      </c>
      <c r="E186" s="217">
        <v>4.0995359999999995E-2</v>
      </c>
      <c r="F186" s="217">
        <v>3.6875589999999993E-2</v>
      </c>
      <c r="G186" s="217">
        <v>3.747202999999999E-2</v>
      </c>
      <c r="H186" s="217">
        <v>2.8760069999999999E-2</v>
      </c>
      <c r="I186" s="217">
        <v>2.1772319999999998E-2</v>
      </c>
      <c r="J186" s="217">
        <v>1.5584209999999999E-2</v>
      </c>
      <c r="K186" s="217">
        <v>1.1211819999999999E-2</v>
      </c>
    </row>
    <row r="187" spans="1:11">
      <c r="A187" s="215">
        <v>4.34E-7</v>
      </c>
      <c r="B187" s="216">
        <f t="shared" si="2"/>
        <v>4.5770570908755759E-19</v>
      </c>
      <c r="C187" s="217">
        <v>2.9668498942042619E-2</v>
      </c>
      <c r="D187" s="217">
        <v>3.5817419999999996E-2</v>
      </c>
      <c r="E187" s="217">
        <v>3.5955969999999997E-2</v>
      </c>
      <c r="F187" s="217">
        <v>3.8231769999999998E-2</v>
      </c>
      <c r="G187" s="217">
        <v>3.5901849999999992E-2</v>
      </c>
      <c r="H187" s="217">
        <v>3.0424189999999997E-2</v>
      </c>
      <c r="I187" s="217">
        <v>2.3382429999999996E-2</v>
      </c>
      <c r="J187" s="217">
        <v>1.6900969999999998E-2</v>
      </c>
      <c r="K187" s="217">
        <v>1.1972239999999999E-2</v>
      </c>
    </row>
    <row r="188" spans="1:11">
      <c r="A188" s="215">
        <v>4.3500000000000002E-7</v>
      </c>
      <c r="B188" s="216">
        <f t="shared" si="2"/>
        <v>4.5665351205517236E-19</v>
      </c>
      <c r="C188" s="217">
        <v>4.2439929903603263E-2</v>
      </c>
      <c r="D188" s="217">
        <v>4.335217999999999E-2</v>
      </c>
      <c r="E188" s="217">
        <v>4.0875189999999985E-2</v>
      </c>
      <c r="F188" s="217">
        <v>4.0991510000000002E-2</v>
      </c>
      <c r="G188" s="217">
        <v>3.6984539999999989E-2</v>
      </c>
      <c r="H188" s="217">
        <v>2.9551949999999994E-2</v>
      </c>
      <c r="I188" s="217">
        <v>2.3168920000000003E-2</v>
      </c>
      <c r="J188" s="217">
        <v>1.6514579999999997E-2</v>
      </c>
      <c r="K188" s="217">
        <v>1.2455879999999997E-2</v>
      </c>
    </row>
    <row r="189" spans="1:11">
      <c r="A189" s="215">
        <v>4.3600000000000004E-7</v>
      </c>
      <c r="B189" s="216">
        <f t="shared" si="2"/>
        <v>4.5560614161467889E-19</v>
      </c>
      <c r="C189" s="217">
        <v>5.9401705711670576E-2</v>
      </c>
      <c r="D189" s="217">
        <v>5.2685249999999989E-2</v>
      </c>
      <c r="E189" s="217">
        <v>4.8769839999999995E-2</v>
      </c>
      <c r="F189" s="217">
        <v>4.0499349999999996E-2</v>
      </c>
      <c r="G189" s="217">
        <v>4.1088269999999996E-2</v>
      </c>
      <c r="H189" s="217">
        <v>3.0980479999999991E-2</v>
      </c>
      <c r="I189" s="217">
        <v>2.4511039999999998E-2</v>
      </c>
      <c r="J189" s="217">
        <v>1.7224459999999997E-2</v>
      </c>
      <c r="K189" s="217">
        <v>1.264999E-2</v>
      </c>
    </row>
    <row r="190" spans="1:11">
      <c r="A190" s="215">
        <v>4.3700000000000001E-7</v>
      </c>
      <c r="B190" s="216">
        <f t="shared" si="2"/>
        <v>4.5456356463157896E-19</v>
      </c>
      <c r="C190" s="217">
        <v>6.5544843112582851E-2</v>
      </c>
      <c r="D190" s="217">
        <v>5.8084189999999994E-2</v>
      </c>
      <c r="E190" s="217">
        <v>5.0179079999999987E-2</v>
      </c>
      <c r="F190" s="217">
        <v>3.940566999999999E-2</v>
      </c>
      <c r="G190" s="217">
        <v>4.0378849999999994E-2</v>
      </c>
      <c r="H190" s="217">
        <v>3.0042859999999994E-2</v>
      </c>
      <c r="I190" s="217">
        <v>2.400213E-2</v>
      </c>
      <c r="J190" s="217">
        <v>1.6757839999999996E-2</v>
      </c>
      <c r="K190" s="217">
        <v>1.3546979999999998E-2</v>
      </c>
    </row>
    <row r="191" spans="1:11">
      <c r="A191" s="215">
        <v>4.3800000000000003E-7</v>
      </c>
      <c r="B191" s="216">
        <f t="shared" si="2"/>
        <v>4.5352574827397261E-19</v>
      </c>
      <c r="C191" s="217">
        <v>6.7142624817684571E-2</v>
      </c>
      <c r="D191" s="217">
        <v>5.970604999999999E-2</v>
      </c>
      <c r="E191" s="217">
        <v>4.6650519999999994E-2</v>
      </c>
      <c r="F191" s="217">
        <v>3.9154119999999987E-2</v>
      </c>
      <c r="G191" s="217">
        <v>3.7519329999999997E-2</v>
      </c>
      <c r="H191" s="217">
        <v>2.5516939999999995E-2</v>
      </c>
      <c r="I191" s="217">
        <v>2.0063869999999998E-2</v>
      </c>
      <c r="J191" s="217">
        <v>1.5242279999999997E-2</v>
      </c>
      <c r="K191" s="217">
        <v>1.5798009999999998E-2</v>
      </c>
    </row>
    <row r="192" spans="1:11">
      <c r="A192" s="215">
        <v>4.39E-7</v>
      </c>
      <c r="B192" s="216">
        <f t="shared" si="2"/>
        <v>4.524926600091116E-19</v>
      </c>
      <c r="C192" s="217">
        <v>6.7159762824358107E-2</v>
      </c>
      <c r="D192" s="217">
        <v>5.874900999999999E-2</v>
      </c>
      <c r="E192" s="217">
        <v>4.7477129999999992E-2</v>
      </c>
      <c r="F192" s="217">
        <v>3.967909E-2</v>
      </c>
      <c r="G192" s="217">
        <v>3.6409719999999993E-2</v>
      </c>
      <c r="H192" s="217">
        <v>2.6010769999999999E-2</v>
      </c>
      <c r="I192" s="217">
        <v>2.101333E-2</v>
      </c>
      <c r="J192" s="217">
        <v>1.7013019999999997E-2</v>
      </c>
      <c r="K192" s="217">
        <v>1.4313950000000001E-2</v>
      </c>
    </row>
    <row r="193" spans="1:11">
      <c r="A193" s="215">
        <v>4.4000000000000002E-7</v>
      </c>
      <c r="B193" s="216">
        <f t="shared" si="2"/>
        <v>4.5146426759999995E-19</v>
      </c>
      <c r="C193" s="217">
        <v>6.7597306958493988E-2</v>
      </c>
      <c r="D193" s="217">
        <v>5.6363679999999985E-2</v>
      </c>
      <c r="E193" s="217">
        <v>4.7091139999999997E-2</v>
      </c>
      <c r="F193" s="217">
        <v>4.1133689999999994E-2</v>
      </c>
      <c r="G193" s="217">
        <v>3.7417459999999993E-2</v>
      </c>
      <c r="H193" s="217">
        <v>2.6763929999999998E-2</v>
      </c>
      <c r="I193" s="217">
        <v>2.1614749999999995E-2</v>
      </c>
      <c r="J193" s="217">
        <v>1.672711E-2</v>
      </c>
      <c r="K193" s="217">
        <v>1.0673189999999999E-2</v>
      </c>
    </row>
    <row r="194" spans="1:11">
      <c r="A194" s="215">
        <v>4.4099999999999999E-7</v>
      </c>
      <c r="B194" s="216">
        <f t="shared" si="2"/>
        <v>4.5044053910204077E-19</v>
      </c>
      <c r="C194" s="217">
        <v>6.7623486634985283E-2</v>
      </c>
      <c r="D194" s="217">
        <v>5.8613849999999995E-2</v>
      </c>
      <c r="E194" s="217">
        <v>4.7546320000000003E-2</v>
      </c>
      <c r="F194" s="217">
        <v>4.2114369999999998E-2</v>
      </c>
      <c r="G194" s="217">
        <v>3.8556179999999995E-2</v>
      </c>
      <c r="H194" s="217">
        <v>2.7098869999999997E-2</v>
      </c>
      <c r="I194" s="217">
        <v>2.2129879999999998E-2</v>
      </c>
      <c r="J194" s="217">
        <v>1.7620609999999998E-2</v>
      </c>
      <c r="K194" s="217">
        <v>1.4654459999999998E-2</v>
      </c>
    </row>
    <row r="195" spans="1:11">
      <c r="A195" s="215">
        <v>4.4200000000000001E-7</v>
      </c>
      <c r="B195" s="216">
        <f t="shared" ref="B195:B258" si="3">h_planck*c_light/A195</f>
        <v>4.4942144285972853E-19</v>
      </c>
      <c r="C195" s="217">
        <v>6.7105814960469828E-2</v>
      </c>
      <c r="D195" s="217">
        <v>5.8628459999999993E-2</v>
      </c>
      <c r="E195" s="217">
        <v>4.847851999999999E-2</v>
      </c>
      <c r="F195" s="217">
        <v>4.206697999999999E-2</v>
      </c>
      <c r="G195" s="217">
        <v>4.0455249999999998E-2</v>
      </c>
      <c r="H195" s="217">
        <v>2.9764159999999994E-2</v>
      </c>
      <c r="I195" s="217">
        <v>2.4375039999999997E-2</v>
      </c>
      <c r="J195" s="217">
        <v>1.8126999999999997E-2</v>
      </c>
      <c r="K195" s="217">
        <v>1.7514409999999998E-2</v>
      </c>
    </row>
    <row r="196" spans="1:11">
      <c r="A196" s="215">
        <v>4.4300000000000004E-7</v>
      </c>
      <c r="B196" s="216">
        <f t="shared" si="3"/>
        <v>4.48406947503386E-19</v>
      </c>
      <c r="C196" s="217">
        <v>6.7336541483900003E-2</v>
      </c>
      <c r="D196" s="217">
        <v>6.0202839999999987E-2</v>
      </c>
      <c r="E196" s="217">
        <v>4.8700649999999984E-2</v>
      </c>
      <c r="F196" s="217">
        <v>4.2289359999999991E-2</v>
      </c>
      <c r="G196" s="217">
        <v>4.0131460000000001E-2</v>
      </c>
      <c r="H196" s="217">
        <v>2.9963959999999998E-2</v>
      </c>
      <c r="I196" s="217">
        <v>2.4742469999999996E-2</v>
      </c>
      <c r="J196" s="217">
        <v>1.7856279999999995E-2</v>
      </c>
      <c r="K196" s="217">
        <v>1.7908099999999996E-2</v>
      </c>
    </row>
    <row r="197" spans="1:11">
      <c r="A197" s="215">
        <v>4.4400000000000001E-7</v>
      </c>
      <c r="B197" s="216">
        <f t="shared" si="3"/>
        <v>4.4739702194594595E-19</v>
      </c>
      <c r="C197" s="217">
        <v>6.6795868701123584E-2</v>
      </c>
      <c r="D197" s="217">
        <v>5.876726999999999E-2</v>
      </c>
      <c r="E197" s="217">
        <v>4.8595050000000001E-2</v>
      </c>
      <c r="F197" s="217">
        <v>4.2012289999999994E-2</v>
      </c>
      <c r="G197" s="217">
        <v>4.0582579999999993E-2</v>
      </c>
      <c r="H197" s="217">
        <v>3.0599869999999994E-2</v>
      </c>
      <c r="I197" s="217">
        <v>2.5320849999999999E-2</v>
      </c>
      <c r="J197" s="217">
        <v>1.9842439999999999E-2</v>
      </c>
      <c r="K197" s="217">
        <v>1.8051949999999997E-2</v>
      </c>
    </row>
    <row r="198" spans="1:11">
      <c r="A198" s="215">
        <v>4.4500000000000003E-7</v>
      </c>
      <c r="B198" s="216">
        <f t="shared" si="3"/>
        <v>4.463916353797752E-19</v>
      </c>
      <c r="C198" s="217">
        <v>6.6284718383045518E-2</v>
      </c>
      <c r="D198" s="217">
        <v>5.8285090000000005E-2</v>
      </c>
      <c r="E198" s="217">
        <v>4.7025589999999999E-2</v>
      </c>
      <c r="F198" s="217">
        <v>4.1778969999999985E-2</v>
      </c>
      <c r="G198" s="217">
        <v>3.954937E-2</v>
      </c>
      <c r="H198" s="217">
        <v>3.0294150000000002E-2</v>
      </c>
      <c r="I198" s="217">
        <v>2.5123059999999996E-2</v>
      </c>
      <c r="J198" s="217">
        <v>1.8484109999999998E-2</v>
      </c>
      <c r="K198" s="217">
        <v>1.6825009999999998E-2</v>
      </c>
    </row>
    <row r="199" spans="1:11">
      <c r="A199" s="215">
        <v>4.46E-7</v>
      </c>
      <c r="B199" s="216">
        <f t="shared" si="3"/>
        <v>4.4539075727354257E-19</v>
      </c>
      <c r="C199" s="217">
        <v>6.6084953643688438E-2</v>
      </c>
      <c r="D199" s="217">
        <v>5.9172739999999988E-2</v>
      </c>
      <c r="E199" s="217">
        <v>4.6224469999999997E-2</v>
      </c>
      <c r="F199" s="217">
        <v>4.2741409999999994E-2</v>
      </c>
      <c r="G199" s="217">
        <v>3.8290599999999994E-2</v>
      </c>
      <c r="H199" s="217">
        <v>2.9260839999999993E-2</v>
      </c>
      <c r="I199" s="217">
        <v>2.4679589999999998E-2</v>
      </c>
      <c r="J199" s="217">
        <v>1.9884719999999998E-2</v>
      </c>
      <c r="K199" s="217">
        <v>2.3141809999999995E-2</v>
      </c>
    </row>
    <row r="200" spans="1:11">
      <c r="A200" s="215">
        <v>4.4700000000000002E-7</v>
      </c>
      <c r="B200" s="216">
        <f t="shared" si="3"/>
        <v>4.4439435736912745E-19</v>
      </c>
      <c r="C200" s="217">
        <v>6.5038004838205765E-2</v>
      </c>
      <c r="D200" s="217">
        <v>5.7707939999999985E-2</v>
      </c>
      <c r="E200" s="217">
        <v>4.7324189999999995E-2</v>
      </c>
      <c r="F200" s="217">
        <v>4.3113269999999995E-2</v>
      </c>
      <c r="G200" s="217">
        <v>4.045888999999999E-2</v>
      </c>
      <c r="H200" s="217">
        <v>3.1911519999999999E-2</v>
      </c>
      <c r="I200" s="217">
        <v>2.8541439999999994E-2</v>
      </c>
      <c r="J200" s="217">
        <v>2.3614509999999998E-2</v>
      </c>
      <c r="K200" s="217">
        <v>2.2481539999999994E-2</v>
      </c>
    </row>
    <row r="201" spans="1:11">
      <c r="A201" s="215">
        <v>4.4800000000000004E-7</v>
      </c>
      <c r="B201" s="216">
        <f t="shared" si="3"/>
        <v>4.434024056785714E-19</v>
      </c>
      <c r="C201" s="217">
        <v>6.3945537992871448E-2</v>
      </c>
      <c r="D201" s="217">
        <v>5.859193E-2</v>
      </c>
      <c r="E201" s="217">
        <v>4.7681049999999989E-2</v>
      </c>
      <c r="F201" s="217">
        <v>4.3412219999999994E-2</v>
      </c>
      <c r="G201" s="217">
        <v>4.1339299999999995E-2</v>
      </c>
      <c r="H201" s="217">
        <v>3.4283869999999987E-2</v>
      </c>
      <c r="I201" s="217">
        <v>2.9947179999999997E-2</v>
      </c>
      <c r="J201" s="217">
        <v>2.4252829999999996E-2</v>
      </c>
      <c r="K201" s="217">
        <v>2.147785E-2</v>
      </c>
    </row>
    <row r="202" spans="1:11">
      <c r="A202" s="215">
        <v>4.4900000000000001E-7</v>
      </c>
      <c r="B202" s="216">
        <f t="shared" si="3"/>
        <v>4.4241487248106901E-19</v>
      </c>
      <c r="C202" s="217">
        <v>6.4287942920649016E-2</v>
      </c>
      <c r="D202" s="217">
        <v>5.8493299999999998E-2</v>
      </c>
      <c r="E202" s="217">
        <v>4.7637349999999995E-2</v>
      </c>
      <c r="F202" s="217">
        <v>4.4429349999999992E-2</v>
      </c>
      <c r="G202" s="217">
        <v>4.0869989999999988E-2</v>
      </c>
      <c r="H202" s="217">
        <v>3.3201239999999993E-2</v>
      </c>
      <c r="I202" s="217">
        <v>2.9105929999999999E-2</v>
      </c>
      <c r="J202" s="217">
        <v>2.4862959999999996E-2</v>
      </c>
      <c r="K202" s="217">
        <v>2.2923659999999995E-2</v>
      </c>
    </row>
    <row r="203" spans="1:11">
      <c r="A203" s="215">
        <v>4.5000000000000003E-7</v>
      </c>
      <c r="B203" s="216">
        <f t="shared" si="3"/>
        <v>4.4143172832E-19</v>
      </c>
      <c r="C203" s="217">
        <v>6.4301141435544718E-2</v>
      </c>
      <c r="D203" s="217">
        <v>5.9804689999999994E-2</v>
      </c>
      <c r="E203" s="217">
        <v>4.9210459999999984E-2</v>
      </c>
      <c r="F203" s="217">
        <v>4.4772030000000004E-2</v>
      </c>
      <c r="G203" s="217">
        <v>4.2605339999999985E-2</v>
      </c>
      <c r="H203" s="217">
        <v>3.5409599999999999E-2</v>
      </c>
      <c r="I203" s="217">
        <v>3.0871059999999999E-2</v>
      </c>
      <c r="J203" s="217">
        <v>2.5284399999999999E-2</v>
      </c>
      <c r="K203" s="217">
        <v>2.3943019999999999E-2</v>
      </c>
    </row>
    <row r="204" spans="1:11">
      <c r="A204" s="215">
        <v>4.51E-7</v>
      </c>
      <c r="B204" s="216">
        <f t="shared" si="3"/>
        <v>4.4045294400000003E-19</v>
      </c>
      <c r="C204" s="217">
        <v>6.3723816156741192E-2</v>
      </c>
      <c r="D204" s="217">
        <v>6.0611959999999993E-2</v>
      </c>
      <c r="E204" s="217">
        <v>4.9079359999999995E-2</v>
      </c>
      <c r="F204" s="217">
        <v>4.3197119999999992E-2</v>
      </c>
      <c r="G204" s="217">
        <v>4.3405709999999993E-2</v>
      </c>
      <c r="H204" s="217">
        <v>3.7249039999999997E-2</v>
      </c>
      <c r="I204" s="217">
        <v>3.2695769999999999E-2</v>
      </c>
      <c r="J204" s="217">
        <v>2.6480079999999996E-2</v>
      </c>
      <c r="K204" s="217">
        <v>2.4261679999999994E-2</v>
      </c>
    </row>
    <row r="205" spans="1:11">
      <c r="A205" s="215">
        <v>4.5200000000000002E-7</v>
      </c>
      <c r="B205" s="216">
        <f t="shared" si="3"/>
        <v>4.3947849058407077E-19</v>
      </c>
      <c r="C205" s="217">
        <v>6.3066918291390717E-2</v>
      </c>
      <c r="D205" s="217">
        <v>5.9596469999999992E-2</v>
      </c>
      <c r="E205" s="217">
        <v>4.7189459999999996E-2</v>
      </c>
      <c r="F205" s="217">
        <v>4.1895630000000003E-2</v>
      </c>
      <c r="G205" s="217">
        <v>4.2245179999999986E-2</v>
      </c>
      <c r="H205" s="217">
        <v>3.5015479999999995E-2</v>
      </c>
      <c r="I205" s="217">
        <v>3.0554079999999997E-2</v>
      </c>
      <c r="J205" s="217">
        <v>2.4501149999999996E-2</v>
      </c>
      <c r="K205" s="217">
        <v>2.6182759999999996E-2</v>
      </c>
    </row>
    <row r="206" spans="1:11">
      <c r="A206" s="215">
        <v>4.5299999999999999E-7</v>
      </c>
      <c r="B206" s="216">
        <f t="shared" si="3"/>
        <v>4.3850833939072848E-19</v>
      </c>
      <c r="C206" s="217">
        <v>6.2868674878854641E-2</v>
      </c>
      <c r="D206" s="217">
        <v>5.9282329999999994E-2</v>
      </c>
      <c r="E206" s="217">
        <v>4.5765649999999998E-2</v>
      </c>
      <c r="F206" s="217">
        <v>4.2249259999999997E-2</v>
      </c>
      <c r="G206" s="217">
        <v>3.9593029999999987E-2</v>
      </c>
      <c r="H206" s="217">
        <v>3.2552909999999997E-2</v>
      </c>
      <c r="I206" s="217">
        <v>2.8089189999999993E-2</v>
      </c>
      <c r="J206" s="217">
        <v>2.1943169999999994E-2</v>
      </c>
      <c r="K206" s="217">
        <v>2.6944999999999997E-2</v>
      </c>
    </row>
    <row r="207" spans="1:11">
      <c r="A207" s="215">
        <v>4.5400000000000002E-7</v>
      </c>
      <c r="B207" s="216">
        <f t="shared" si="3"/>
        <v>4.3754246199118941E-19</v>
      </c>
      <c r="C207" s="217">
        <v>6.2568704671356334E-2</v>
      </c>
      <c r="D207" s="217">
        <v>5.9391909999999992E-2</v>
      </c>
      <c r="E207" s="217">
        <v>4.6461169999999989E-2</v>
      </c>
      <c r="F207" s="217">
        <v>4.2763289999999995E-2</v>
      </c>
      <c r="G207" s="217">
        <v>4.0786309999999999E-2</v>
      </c>
      <c r="H207" s="217">
        <v>3.3631519999999998E-2</v>
      </c>
      <c r="I207" s="217">
        <v>2.9350149999999998E-2</v>
      </c>
      <c r="J207" s="217">
        <v>2.3713909999999994E-2</v>
      </c>
      <c r="K207" s="217">
        <v>2.5929289999999997E-2</v>
      </c>
    </row>
    <row r="208" spans="1:11">
      <c r="A208" s="215">
        <v>4.5500000000000004E-7</v>
      </c>
      <c r="B208" s="216">
        <f t="shared" si="3"/>
        <v>4.3658083020659332E-19</v>
      </c>
      <c r="C208" s="217">
        <v>6.1348523042333875E-2</v>
      </c>
      <c r="D208" s="217">
        <v>5.8073219999999988E-2</v>
      </c>
      <c r="E208" s="217">
        <v>4.5976860000000001E-2</v>
      </c>
      <c r="F208" s="217">
        <v>4.3762189999999992E-2</v>
      </c>
      <c r="G208" s="217">
        <v>4.0618959999999996E-2</v>
      </c>
      <c r="H208" s="217">
        <v>3.4994299999999999E-2</v>
      </c>
      <c r="I208" s="217">
        <v>3.1821989999999994E-2</v>
      </c>
      <c r="J208" s="217">
        <v>2.7159959999999997E-2</v>
      </c>
      <c r="K208" s="217">
        <v>2.7765509999999993E-2</v>
      </c>
    </row>
    <row r="209" spans="1:11">
      <c r="A209" s="215">
        <v>4.5600000000000001E-7</v>
      </c>
      <c r="B209" s="216">
        <f t="shared" si="3"/>
        <v>4.3562341610526317E-19</v>
      </c>
      <c r="C209" s="217">
        <v>6.1276885382088878E-2</v>
      </c>
      <c r="D209" s="217">
        <v>5.8186460000000002E-2</v>
      </c>
      <c r="E209" s="217">
        <v>4.6508509999999996E-2</v>
      </c>
      <c r="F209" s="217">
        <v>4.4126759999999994E-2</v>
      </c>
      <c r="G209" s="217">
        <v>4.136476E-2</v>
      </c>
      <c r="H209" s="217">
        <v>3.5929719999999998E-2</v>
      </c>
      <c r="I209" s="217">
        <v>3.2272409999999994E-2</v>
      </c>
      <c r="J209" s="217">
        <v>2.9091899999999997E-2</v>
      </c>
      <c r="K209" s="217">
        <v>3.474548999999999E-2</v>
      </c>
    </row>
    <row r="210" spans="1:11">
      <c r="A210" s="215">
        <v>4.5700000000000003E-7</v>
      </c>
      <c r="B210" s="216">
        <f t="shared" si="3"/>
        <v>4.3467019199999993E-19</v>
      </c>
      <c r="C210" s="217">
        <v>6.1480900403841965E-2</v>
      </c>
      <c r="D210" s="217">
        <v>5.8924339999999992E-2</v>
      </c>
      <c r="E210" s="217">
        <v>4.7659199999999992E-2</v>
      </c>
      <c r="F210" s="217">
        <v>4.3299199999999989E-2</v>
      </c>
      <c r="G210" s="217">
        <v>4.1724929999999993E-2</v>
      </c>
      <c r="H210" s="217">
        <v>3.7508369999999999E-2</v>
      </c>
      <c r="I210" s="217">
        <v>3.413807E-2</v>
      </c>
      <c r="J210" s="217">
        <v>2.9072019999999994E-2</v>
      </c>
      <c r="K210" s="217">
        <v>3.2199829999999992E-2</v>
      </c>
    </row>
    <row r="211" spans="1:11">
      <c r="A211" s="215">
        <v>4.58E-7</v>
      </c>
      <c r="B211" s="216">
        <f t="shared" si="3"/>
        <v>4.3372113044541481E-19</v>
      </c>
      <c r="C211" s="217">
        <v>6.070071424836597E-2</v>
      </c>
      <c r="D211" s="217">
        <v>5.8047660000000001E-2</v>
      </c>
      <c r="E211" s="217">
        <v>4.6355569999999992E-2</v>
      </c>
      <c r="F211" s="217">
        <v>4.3084109999999995E-2</v>
      </c>
      <c r="G211" s="217">
        <v>4.125562E-2</v>
      </c>
      <c r="H211" s="217">
        <v>3.6309229999999998E-2</v>
      </c>
      <c r="I211" s="217">
        <v>3.3043089999999997E-2</v>
      </c>
      <c r="J211" s="217">
        <v>2.9041299999999996E-2</v>
      </c>
      <c r="K211" s="217">
        <v>2.9292539999999995E-2</v>
      </c>
    </row>
    <row r="212" spans="1:11">
      <c r="A212" s="215">
        <v>4.5900000000000002E-7</v>
      </c>
      <c r="B212" s="216">
        <f t="shared" si="3"/>
        <v>4.327762042352941E-19</v>
      </c>
      <c r="C212" s="217">
        <v>6.0308004500978465E-2</v>
      </c>
      <c r="D212" s="217">
        <v>5.9764499999999991E-2</v>
      </c>
      <c r="E212" s="217">
        <v>4.5751089999999994E-2</v>
      </c>
      <c r="F212" s="217">
        <v>4.3404919999999993E-2</v>
      </c>
      <c r="G212" s="217">
        <v>4.0564389999999999E-2</v>
      </c>
      <c r="H212" s="217">
        <v>3.5445389999999993E-2</v>
      </c>
      <c r="I212" s="217">
        <v>3.2979109999999999E-2</v>
      </c>
      <c r="J212" s="217">
        <v>2.9069489999999993E-2</v>
      </c>
      <c r="K212" s="217">
        <v>2.6182759999999996E-2</v>
      </c>
    </row>
    <row r="213" spans="1:11">
      <c r="A213" s="215">
        <v>4.6000000000000004E-7</v>
      </c>
      <c r="B213" s="216">
        <f t="shared" si="3"/>
        <v>4.3183538639999997E-19</v>
      </c>
      <c r="C213" s="217">
        <v>6.0629011431980899E-2</v>
      </c>
      <c r="D213" s="217">
        <v>5.9815639999999996E-2</v>
      </c>
      <c r="E213" s="217">
        <v>4.645023999999999E-2</v>
      </c>
      <c r="F213" s="217">
        <v>4.3773129999999993E-2</v>
      </c>
      <c r="G213" s="217">
        <v>4.0673529999999999E-2</v>
      </c>
      <c r="H213" s="217">
        <v>3.5920959999999995E-2</v>
      </c>
      <c r="I213" s="217">
        <v>3.3162279999999995E-2</v>
      </c>
      <c r="J213" s="217">
        <v>2.9722629999999996E-2</v>
      </c>
      <c r="K213" s="217">
        <v>2.8560889999999995E-2</v>
      </c>
    </row>
    <row r="214" spans="1:11">
      <c r="A214" s="215">
        <v>4.6100000000000001E-7</v>
      </c>
      <c r="B214" s="216">
        <f t="shared" si="3"/>
        <v>4.3089865020390452E-19</v>
      </c>
      <c r="C214" s="217">
        <v>6.0333217173489287E-2</v>
      </c>
      <c r="D214" s="217">
        <v>6.0432969999999989E-2</v>
      </c>
      <c r="E214" s="217">
        <v>4.694911999999999E-2</v>
      </c>
      <c r="F214" s="217">
        <v>4.3918959999999993E-2</v>
      </c>
      <c r="G214" s="217">
        <v>4.1597599999999992E-2</v>
      </c>
      <c r="H214" s="217">
        <v>3.6715759999999993E-2</v>
      </c>
      <c r="I214" s="217">
        <v>3.4078109999999995E-2</v>
      </c>
      <c r="J214" s="217">
        <v>3.1251559999999998E-2</v>
      </c>
      <c r="K214" s="217">
        <v>3.0834139999999996E-2</v>
      </c>
    </row>
    <row r="215" spans="1:11">
      <c r="A215" s="215">
        <v>4.6200000000000003E-7</v>
      </c>
      <c r="B215" s="216">
        <f t="shared" si="3"/>
        <v>4.2996596914285709E-19</v>
      </c>
      <c r="C215" s="217">
        <v>5.944897325264753E-2</v>
      </c>
      <c r="D215" s="217">
        <v>5.8632119999999989E-2</v>
      </c>
      <c r="E215" s="217">
        <v>4.7214949999999992E-2</v>
      </c>
      <c r="F215" s="217">
        <v>4.3948129999999988E-2</v>
      </c>
      <c r="G215" s="217">
        <v>4.1965039999999995E-2</v>
      </c>
      <c r="H215" s="217">
        <v>3.7599679999999989E-2</v>
      </c>
      <c r="I215" s="217">
        <v>3.546118999999999E-2</v>
      </c>
      <c r="J215" s="217">
        <v>3.0759259999999997E-2</v>
      </c>
      <c r="K215" s="217">
        <v>2.9399249999999995E-2</v>
      </c>
    </row>
    <row r="216" spans="1:11">
      <c r="A216" s="215">
        <v>4.63E-7</v>
      </c>
      <c r="B216" s="216">
        <f t="shared" si="3"/>
        <v>4.2903731694168467E-19</v>
      </c>
      <c r="C216" s="217">
        <v>5.8966555905172413E-2</v>
      </c>
      <c r="D216" s="217">
        <v>5.7561829999999994E-2</v>
      </c>
      <c r="E216" s="217">
        <v>4.7251359999999985E-2</v>
      </c>
      <c r="F216" s="217">
        <v>4.3561679999999998E-2</v>
      </c>
      <c r="G216" s="217">
        <v>4.1681269999999986E-2</v>
      </c>
      <c r="H216" s="217">
        <v>3.7862669999999994E-2</v>
      </c>
      <c r="I216" s="217">
        <v>3.5063409999999996E-2</v>
      </c>
      <c r="J216" s="217">
        <v>3.109758E-2</v>
      </c>
      <c r="K216" s="217">
        <v>2.8706569999999997E-2</v>
      </c>
    </row>
    <row r="217" spans="1:11">
      <c r="A217" s="215">
        <v>4.6400000000000003E-7</v>
      </c>
      <c r="B217" s="216">
        <f t="shared" si="3"/>
        <v>4.2811266755172408E-19</v>
      </c>
      <c r="C217" s="217">
        <v>5.8911100683870961E-2</v>
      </c>
      <c r="D217" s="217">
        <v>5.8482349999999989E-2</v>
      </c>
      <c r="E217" s="217">
        <v>4.6173499999999992E-2</v>
      </c>
      <c r="F217" s="217">
        <v>4.3324719999999997E-2</v>
      </c>
      <c r="G217" s="217">
        <v>4.0568029999999991E-2</v>
      </c>
      <c r="H217" s="217">
        <v>3.5716409999999997E-2</v>
      </c>
      <c r="I217" s="217">
        <v>3.3716169999999997E-2</v>
      </c>
      <c r="J217" s="217">
        <v>2.9671310000000003E-2</v>
      </c>
      <c r="K217" s="217">
        <v>3.0322819999999993E-2</v>
      </c>
    </row>
    <row r="218" spans="1:11">
      <c r="A218" s="215">
        <v>4.6499999999999999E-7</v>
      </c>
      <c r="B218" s="216">
        <f t="shared" si="3"/>
        <v>4.2719199514838712E-19</v>
      </c>
      <c r="C218" s="217">
        <v>5.8778274115879818E-2</v>
      </c>
      <c r="D218" s="217">
        <v>5.6864129999999992E-2</v>
      </c>
      <c r="E218" s="217">
        <v>4.6384699999999994E-2</v>
      </c>
      <c r="F218" s="217">
        <v>4.315336999999999E-2</v>
      </c>
      <c r="G218" s="217">
        <v>3.9945919999999989E-2</v>
      </c>
      <c r="H218" s="217">
        <v>3.5531960000000001E-2</v>
      </c>
      <c r="I218" s="217">
        <v>3.2550999999999997E-2</v>
      </c>
      <c r="J218" s="217">
        <v>2.9346719999999996E-2</v>
      </c>
      <c r="K218" s="217">
        <v>2.9325319999999992E-2</v>
      </c>
    </row>
    <row r="219" spans="1:11">
      <c r="A219" s="215">
        <v>4.6600000000000002E-7</v>
      </c>
      <c r="B219" s="216">
        <f t="shared" si="3"/>
        <v>4.2627527412875532E-19</v>
      </c>
      <c r="C219" s="217">
        <v>5.8333723092739348E-2</v>
      </c>
      <c r="D219" s="217">
        <v>5.6875089999999989E-2</v>
      </c>
      <c r="E219" s="217">
        <v>4.5641849999999998E-2</v>
      </c>
      <c r="F219" s="217">
        <v>4.2642989999999999E-2</v>
      </c>
      <c r="G219" s="217">
        <v>4.0120539999999989E-2</v>
      </c>
      <c r="H219" s="217">
        <v>3.5732479999999997E-2</v>
      </c>
      <c r="I219" s="217">
        <v>3.2950229999999997E-2</v>
      </c>
      <c r="J219" s="217">
        <v>2.9608409999999998E-2</v>
      </c>
      <c r="K219" s="217">
        <v>2.9229899999999993E-2</v>
      </c>
    </row>
    <row r="220" spans="1:11">
      <c r="A220" s="215">
        <v>4.6700000000000004E-7</v>
      </c>
      <c r="B220" s="216">
        <f t="shared" si="3"/>
        <v>4.2536247910920767E-19</v>
      </c>
      <c r="C220" s="217">
        <v>5.7865188572039324E-2</v>
      </c>
      <c r="D220" s="217">
        <v>5.627966999999999E-2</v>
      </c>
      <c r="E220" s="217">
        <v>4.552896E-2</v>
      </c>
      <c r="F220" s="217">
        <v>4.2996619999999999E-2</v>
      </c>
      <c r="G220" s="217">
        <v>4.0105989999999994E-2</v>
      </c>
      <c r="H220" s="217">
        <v>3.5431879999999992E-2</v>
      </c>
      <c r="I220" s="217">
        <v>3.3427709999999992E-2</v>
      </c>
      <c r="J220" s="217">
        <v>2.9296119999999995E-2</v>
      </c>
      <c r="K220" s="217">
        <v>2.8072149999999997E-2</v>
      </c>
    </row>
    <row r="221" spans="1:11">
      <c r="A221" s="215">
        <v>4.6800000000000001E-7</v>
      </c>
      <c r="B221" s="216">
        <f t="shared" si="3"/>
        <v>4.2445358492307693E-19</v>
      </c>
      <c r="C221" s="217">
        <v>5.771688505119453E-2</v>
      </c>
      <c r="D221" s="217">
        <v>5.6736279999999986E-2</v>
      </c>
      <c r="E221" s="217">
        <v>4.6752479999999992E-2</v>
      </c>
      <c r="F221" s="217">
        <v>4.315336999999999E-2</v>
      </c>
      <c r="G221" s="217">
        <v>4.0284259999999995E-2</v>
      </c>
      <c r="H221" s="217">
        <v>3.6212799999999996E-2</v>
      </c>
      <c r="I221" s="217">
        <v>3.3656579999999998E-2</v>
      </c>
      <c r="J221" s="217">
        <v>2.9570820000000001E-2</v>
      </c>
      <c r="K221" s="217">
        <v>2.7775339999999999E-2</v>
      </c>
    </row>
    <row r="222" spans="1:11">
      <c r="A222" s="215">
        <v>4.6900000000000003E-7</v>
      </c>
      <c r="B222" s="216">
        <f t="shared" si="3"/>
        <v>4.2354856661833683E-19</v>
      </c>
      <c r="C222" s="217">
        <v>5.7340710538641669E-2</v>
      </c>
      <c r="D222" s="217">
        <v>5.5947259999999992E-2</v>
      </c>
      <c r="E222" s="217">
        <v>4.6330079999999996E-2</v>
      </c>
      <c r="F222" s="217">
        <v>4.2606529999999997E-2</v>
      </c>
      <c r="G222" s="217">
        <v>4.0775399999999996E-2</v>
      </c>
      <c r="H222" s="217">
        <v>3.6360730000000001E-2</v>
      </c>
      <c r="I222" s="217">
        <v>3.4034969999999998E-2</v>
      </c>
      <c r="J222" s="217">
        <v>3.0138659999999994E-2</v>
      </c>
      <c r="K222" s="217">
        <v>3.2791999999999995E-2</v>
      </c>
    </row>
    <row r="223" spans="1:11">
      <c r="A223" s="215">
        <v>4.7E-7</v>
      </c>
      <c r="B223" s="216">
        <f t="shared" si="3"/>
        <v>4.2264739945531914E-19</v>
      </c>
      <c r="C223" s="217">
        <v>5.6939103238539873E-2</v>
      </c>
      <c r="D223" s="217">
        <v>5.56112E-2</v>
      </c>
      <c r="E223" s="217">
        <v>4.5051929999999997E-2</v>
      </c>
      <c r="F223" s="217">
        <v>4.2792449999999996E-2</v>
      </c>
      <c r="G223" s="217">
        <v>3.9603939999999997E-2</v>
      </c>
      <c r="H223" s="217">
        <v>3.4966169999999998E-2</v>
      </c>
      <c r="I223" s="217">
        <v>3.2391959999999997E-2</v>
      </c>
      <c r="J223" s="217">
        <v>2.8953829999999996E-2</v>
      </c>
      <c r="K223" s="217">
        <v>2.9481920000000002E-2</v>
      </c>
    </row>
    <row r="224" spans="1:11">
      <c r="A224" s="215">
        <v>4.7100000000000002E-7</v>
      </c>
      <c r="B224" s="216">
        <f t="shared" si="3"/>
        <v>4.2175005890445857E-19</v>
      </c>
      <c r="C224" s="217">
        <v>5.653825406058037E-2</v>
      </c>
      <c r="D224" s="217">
        <v>5.5085179999999984E-2</v>
      </c>
      <c r="E224" s="217">
        <v>4.5070139999999988E-2</v>
      </c>
      <c r="F224" s="217">
        <v>4.3685639999999991E-2</v>
      </c>
      <c r="G224" s="217">
        <v>4.0120539999999989E-2</v>
      </c>
      <c r="H224" s="217">
        <v>3.5027539999999996E-2</v>
      </c>
      <c r="I224" s="217">
        <v>3.3103789999999994E-2</v>
      </c>
      <c r="J224" s="217">
        <v>2.9442869999999996E-2</v>
      </c>
      <c r="K224" s="217">
        <v>2.9437120000000001E-2</v>
      </c>
    </row>
    <row r="225" spans="1:11">
      <c r="A225" s="215">
        <v>4.7199999999999999E-7</v>
      </c>
      <c r="B225" s="216">
        <f t="shared" si="3"/>
        <v>4.2085652064406779E-19</v>
      </c>
      <c r="C225" s="217">
        <v>5.6157599723102927E-2</v>
      </c>
      <c r="D225" s="217">
        <v>5.332449999999999E-2</v>
      </c>
      <c r="E225" s="217">
        <v>4.6555840000000001E-2</v>
      </c>
      <c r="F225" s="217">
        <v>4.3835099999999995E-2</v>
      </c>
      <c r="G225" s="217">
        <v>4.1346569999999992E-2</v>
      </c>
      <c r="H225" s="217">
        <v>3.7449929999999999E-2</v>
      </c>
      <c r="I225" s="217">
        <v>3.409384E-2</v>
      </c>
      <c r="J225" s="217">
        <v>2.9857809999999995E-2</v>
      </c>
      <c r="K225" s="217">
        <v>2.9580979999999996E-2</v>
      </c>
    </row>
    <row r="226" spans="1:11">
      <c r="A226" s="215">
        <v>4.7300000000000001E-7</v>
      </c>
      <c r="B226" s="216">
        <f t="shared" si="3"/>
        <v>4.1996676055813952E-19</v>
      </c>
      <c r="C226" s="217">
        <v>5.5741386367088606E-2</v>
      </c>
      <c r="D226" s="217">
        <v>5.4668749999999995E-2</v>
      </c>
      <c r="E226" s="217">
        <v>4.6676009999999997E-2</v>
      </c>
      <c r="F226" s="217">
        <v>4.3703859999999997E-2</v>
      </c>
      <c r="G226" s="217">
        <v>4.2030529999999997E-2</v>
      </c>
      <c r="H226" s="217">
        <v>3.7157719999999998E-2</v>
      </c>
      <c r="I226" s="217">
        <v>3.4204249999999999E-2</v>
      </c>
      <c r="J226" s="217">
        <v>2.9023949999999993E-2</v>
      </c>
      <c r="K226" s="217">
        <v>3.1571609999999993E-2</v>
      </c>
    </row>
    <row r="227" spans="1:11">
      <c r="A227" s="215">
        <v>4.7400000000000004E-7</v>
      </c>
      <c r="B227" s="216">
        <f t="shared" si="3"/>
        <v>4.1908075473417718E-19</v>
      </c>
      <c r="C227" s="217">
        <v>5.5394443289113499E-2</v>
      </c>
      <c r="D227" s="217">
        <v>5.4193879999999993E-2</v>
      </c>
      <c r="E227" s="217">
        <v>4.6512149999999988E-2</v>
      </c>
      <c r="F227" s="217">
        <v>4.3645539999999997E-2</v>
      </c>
      <c r="G227" s="217">
        <v>4.2019609999999999E-2</v>
      </c>
      <c r="H227" s="217">
        <v>3.7274609999999993E-2</v>
      </c>
      <c r="I227" s="217">
        <v>3.4253599999999995E-2</v>
      </c>
      <c r="J227" s="217">
        <v>2.8582259999999995E-2</v>
      </c>
      <c r="K227" s="217">
        <v>2.9498669999999998E-2</v>
      </c>
    </row>
    <row r="228" spans="1:11">
      <c r="A228" s="215">
        <v>4.75E-7</v>
      </c>
      <c r="B228" s="216">
        <f t="shared" si="3"/>
        <v>4.1819847946105264E-19</v>
      </c>
      <c r="C228" s="217">
        <v>5.5125171796595922E-2</v>
      </c>
      <c r="D228" s="217">
        <v>5.5077879999999989E-2</v>
      </c>
      <c r="E228" s="217">
        <v>4.6461169999999989E-2</v>
      </c>
      <c r="F228" s="217">
        <v>4.3539809999999998E-2</v>
      </c>
      <c r="G228" s="217">
        <v>4.2692649999999999E-2</v>
      </c>
      <c r="H228" s="217">
        <v>3.7921109999999994E-2</v>
      </c>
      <c r="I228" s="217">
        <v>3.4435669999999988E-2</v>
      </c>
      <c r="J228" s="217">
        <v>2.8024549999999995E-2</v>
      </c>
      <c r="K228" s="217">
        <v>2.9942249999999997E-2</v>
      </c>
    </row>
    <row r="229" spans="1:11">
      <c r="A229" s="215">
        <v>4.7600000000000003E-7</v>
      </c>
      <c r="B229" s="216">
        <f t="shared" si="3"/>
        <v>4.173199112268907E-19</v>
      </c>
      <c r="C229" s="217">
        <v>5.4728383020134233E-2</v>
      </c>
      <c r="D229" s="217">
        <v>5.3835899999999985E-2</v>
      </c>
      <c r="E229" s="217">
        <v>4.5204869999999994E-2</v>
      </c>
      <c r="F229" s="217">
        <v>4.3747609999999999E-2</v>
      </c>
      <c r="G229" s="217">
        <v>4.1099189999999994E-2</v>
      </c>
      <c r="H229" s="217">
        <v>3.665000999999999E-2</v>
      </c>
      <c r="I229" s="217">
        <v>3.2923539999999994E-2</v>
      </c>
      <c r="J229" s="217">
        <v>2.5083799999999993E-2</v>
      </c>
      <c r="K229" s="217">
        <v>2.5167769999999999E-2</v>
      </c>
    </row>
    <row r="230" spans="1:11">
      <c r="A230" s="215">
        <v>4.7700000000000005E-7</v>
      </c>
      <c r="B230" s="216">
        <f t="shared" si="3"/>
        <v>4.1644502671698109E-19</v>
      </c>
      <c r="C230" s="217">
        <v>5.4307860238593533E-2</v>
      </c>
      <c r="D230" s="217">
        <v>5.3130899999999988E-2</v>
      </c>
      <c r="E230" s="217">
        <v>4.5685539999999997E-2</v>
      </c>
      <c r="F230" s="217">
        <v>4.3962709999999988E-2</v>
      </c>
      <c r="G230" s="217">
        <v>4.2234259999999996E-2</v>
      </c>
      <c r="H230" s="217">
        <v>3.7409749999999992E-2</v>
      </c>
      <c r="I230" s="217">
        <v>3.2246819999999995E-2</v>
      </c>
      <c r="J230" s="217">
        <v>2.3154029999999992E-2</v>
      </c>
      <c r="K230" s="217">
        <v>2.0996030000000002E-2</v>
      </c>
    </row>
    <row r="231" spans="1:11">
      <c r="A231" s="215">
        <v>4.7800000000000002E-7</v>
      </c>
      <c r="B231" s="216">
        <f t="shared" si="3"/>
        <v>4.1557380281171544E-19</v>
      </c>
      <c r="C231" s="217">
        <v>5.3890138748694381E-2</v>
      </c>
      <c r="D231" s="217">
        <v>5.4533599999999988E-2</v>
      </c>
      <c r="E231" s="217">
        <v>4.6828949999999994E-2</v>
      </c>
      <c r="F231" s="217">
        <v>4.4039269999999998E-2</v>
      </c>
      <c r="G231" s="217">
        <v>4.3063739999999989E-2</v>
      </c>
      <c r="H231" s="217">
        <v>3.7559509999999997E-2</v>
      </c>
      <c r="I231" s="217">
        <v>3.2648610000000002E-2</v>
      </c>
      <c r="J231" s="217">
        <v>2.3297879999999997E-2</v>
      </c>
      <c r="K231" s="217">
        <v>2.3888759999999998E-2</v>
      </c>
    </row>
    <row r="232" spans="1:11">
      <c r="A232" s="215">
        <v>4.7899999999999999E-7</v>
      </c>
      <c r="B232" s="216">
        <f t="shared" si="3"/>
        <v>4.1470621658455115E-19</v>
      </c>
      <c r="C232" s="217">
        <v>5.3451003868415572E-2</v>
      </c>
      <c r="D232" s="217">
        <v>5.2926339999999988E-2</v>
      </c>
      <c r="E232" s="217">
        <v>4.6974609999999993E-2</v>
      </c>
      <c r="F232" s="217">
        <v>4.4137689999999993E-2</v>
      </c>
      <c r="G232" s="217">
        <v>4.3394799999999997E-2</v>
      </c>
      <c r="H232" s="217">
        <v>3.8136609999999994E-2</v>
      </c>
      <c r="I232" s="217">
        <v>3.3139249999999995E-2</v>
      </c>
      <c r="J232" s="217">
        <v>2.478054E-2</v>
      </c>
      <c r="K232" s="217">
        <v>2.5554899999999995E-2</v>
      </c>
    </row>
    <row r="233" spans="1:11">
      <c r="A233" s="215">
        <v>4.8000000000000006E-7</v>
      </c>
      <c r="B233" s="216">
        <f t="shared" si="3"/>
        <v>4.1384224529999995E-19</v>
      </c>
      <c r="C233" s="217">
        <v>5.2877644543753863E-2</v>
      </c>
      <c r="D233" s="217">
        <v>5.2561049999999991E-2</v>
      </c>
      <c r="E233" s="217">
        <v>4.6563130000000001E-2</v>
      </c>
      <c r="F233" s="217">
        <v>4.4535069999999996E-2</v>
      </c>
      <c r="G233" s="217">
        <v>4.337296999999999E-2</v>
      </c>
      <c r="H233" s="217">
        <v>3.856031E-2</v>
      </c>
      <c r="I233" s="217">
        <v>3.4825039999999995E-2</v>
      </c>
      <c r="J233" s="217">
        <v>2.7058759999999998E-2</v>
      </c>
      <c r="K233" s="217">
        <v>2.6044369999999994E-2</v>
      </c>
    </row>
    <row r="234" spans="1:11">
      <c r="A234" s="215">
        <v>4.8100000000000003E-7</v>
      </c>
      <c r="B234" s="216">
        <f t="shared" si="3"/>
        <v>4.1298186641164237E-19</v>
      </c>
      <c r="C234" s="217">
        <v>5.2158611124481329E-2</v>
      </c>
      <c r="D234" s="217">
        <v>5.1205839999999996E-2</v>
      </c>
      <c r="E234" s="217">
        <v>4.6752479999999992E-2</v>
      </c>
      <c r="F234" s="217">
        <v>4.472828999999999E-2</v>
      </c>
      <c r="G234" s="217">
        <v>4.3282019999999997E-2</v>
      </c>
      <c r="H234" s="217">
        <v>3.9367529999999991E-2</v>
      </c>
      <c r="I234" s="217">
        <v>3.5007839999999998E-2</v>
      </c>
      <c r="J234" s="217">
        <v>2.8348039999999994E-2</v>
      </c>
      <c r="K234" s="217">
        <v>2.2004089999999997E-2</v>
      </c>
    </row>
    <row r="235" spans="1:11">
      <c r="A235" s="215">
        <v>4.82E-7</v>
      </c>
      <c r="B235" s="216">
        <f t="shared" si="3"/>
        <v>4.1212505756016596E-19</v>
      </c>
      <c r="C235" s="217">
        <v>5.1141539227903106E-2</v>
      </c>
      <c r="D235" s="217">
        <v>4.8689019999999993E-2</v>
      </c>
      <c r="E235" s="217">
        <v>4.6668729999999992E-2</v>
      </c>
      <c r="F235" s="217">
        <v>4.4411119999999998E-2</v>
      </c>
      <c r="G235" s="217">
        <v>4.3671289999999995E-2</v>
      </c>
      <c r="H235" s="217">
        <v>3.9228739999999991E-2</v>
      </c>
      <c r="I235" s="217">
        <v>3.5390629999999999E-2</v>
      </c>
      <c r="J235" s="217">
        <v>2.7448029999999995E-2</v>
      </c>
      <c r="K235" s="217">
        <v>2.3879649999999999E-2</v>
      </c>
    </row>
    <row r="236" spans="1:11">
      <c r="A236" s="215">
        <v>4.8299999999999997E-7</v>
      </c>
      <c r="B236" s="216">
        <f t="shared" si="3"/>
        <v>4.1127179657142857E-19</v>
      </c>
      <c r="C236" s="217">
        <v>4.9366753049586841E-2</v>
      </c>
      <c r="D236" s="217">
        <v>4.7359379999999993E-2</v>
      </c>
      <c r="E236" s="217">
        <v>4.5048289999999991E-2</v>
      </c>
      <c r="F236" s="217">
        <v>4.4181449999999997E-2</v>
      </c>
      <c r="G236" s="217">
        <v>4.3587619999999994E-2</v>
      </c>
      <c r="H236" s="217">
        <v>3.8089129999999992E-2</v>
      </c>
      <c r="I236" s="217">
        <v>3.4030589999999993E-2</v>
      </c>
      <c r="J236" s="217">
        <v>2.6478269999999998E-2</v>
      </c>
      <c r="K236" s="217">
        <v>2.4565049999999995E-2</v>
      </c>
    </row>
    <row r="237" spans="1:11">
      <c r="A237" s="215">
        <v>4.8400000000000005E-7</v>
      </c>
      <c r="B237" s="216">
        <f t="shared" si="3"/>
        <v>4.1042206145454539E-19</v>
      </c>
      <c r="C237" s="217">
        <v>4.5782883764948393E-2</v>
      </c>
      <c r="D237" s="217">
        <v>4.2870009999999993E-2</v>
      </c>
      <c r="E237" s="217">
        <v>4.3642689999999998E-2</v>
      </c>
      <c r="F237" s="217">
        <v>4.1345139999999996E-2</v>
      </c>
      <c r="G237" s="217">
        <v>4.2412529999999997E-2</v>
      </c>
      <c r="H237" s="217">
        <v>3.7811539999999998E-2</v>
      </c>
      <c r="I237" s="217">
        <v>3.4413739999999998E-2</v>
      </c>
      <c r="J237" s="217">
        <v>2.7202610000000002E-2</v>
      </c>
      <c r="K237" s="217">
        <v>2.4877149999999997E-2</v>
      </c>
    </row>
    <row r="238" spans="1:11">
      <c r="A238" s="215">
        <v>4.8500000000000002E-7</v>
      </c>
      <c r="B238" s="216">
        <f t="shared" si="3"/>
        <v>4.0957583039999998E-19</v>
      </c>
      <c r="C238" s="217">
        <v>3.7532726551440278E-2</v>
      </c>
      <c r="D238" s="217">
        <v>3.4284679999999991E-2</v>
      </c>
      <c r="E238" s="217">
        <v>4.0179679999999995E-2</v>
      </c>
      <c r="F238" s="217">
        <v>3.7488059999999997E-2</v>
      </c>
      <c r="G238" s="217">
        <v>4.0702639999999998E-2</v>
      </c>
      <c r="H238" s="217">
        <v>3.7654479999999997E-2</v>
      </c>
      <c r="I238" s="217">
        <v>3.4489779999999998E-2</v>
      </c>
      <c r="J238" s="217">
        <v>2.8612259999999994E-2</v>
      </c>
      <c r="K238" s="217">
        <v>2.7258559999999994E-2</v>
      </c>
    </row>
    <row r="239" spans="1:11">
      <c r="A239" s="215">
        <v>4.8599999999999998E-7</v>
      </c>
      <c r="B239" s="216">
        <f t="shared" si="3"/>
        <v>4.0873308177777781E-19</v>
      </c>
      <c r="C239" s="217">
        <v>2.5084923408624022E-2</v>
      </c>
      <c r="D239" s="217">
        <v>2.9794579999999998E-2</v>
      </c>
      <c r="E239" s="217">
        <v>3.449975999999999E-2</v>
      </c>
      <c r="F239" s="217">
        <v>3.8198959999999997E-2</v>
      </c>
      <c r="G239" s="217">
        <v>3.659163E-2</v>
      </c>
      <c r="H239" s="217">
        <v>3.5439909999999998E-2</v>
      </c>
      <c r="I239" s="217">
        <v>3.281423E-2</v>
      </c>
      <c r="J239" s="217">
        <v>2.7972139999999996E-2</v>
      </c>
      <c r="K239" s="217">
        <v>2.7627479999999996E-2</v>
      </c>
    </row>
    <row r="240" spans="1:11">
      <c r="A240" s="215">
        <v>4.8700000000000006E-7</v>
      </c>
      <c r="B240" s="216">
        <f t="shared" si="3"/>
        <v>4.0789379413552357E-19</v>
      </c>
      <c r="C240" s="217">
        <v>3.0327029159664325E-2</v>
      </c>
      <c r="D240" s="217">
        <v>3.4704759999999994E-2</v>
      </c>
      <c r="E240" s="217">
        <v>3.659649999999999E-2</v>
      </c>
      <c r="F240" s="217">
        <v>4.0353529999999999E-2</v>
      </c>
      <c r="G240" s="217">
        <v>3.7137339999999998E-2</v>
      </c>
      <c r="H240" s="217">
        <v>3.3736349999999998E-2</v>
      </c>
      <c r="I240" s="217">
        <v>3.2242429999999996E-2</v>
      </c>
      <c r="J240" s="217">
        <v>2.7242009999999997E-2</v>
      </c>
      <c r="K240" s="217">
        <v>2.8911969999999999E-2</v>
      </c>
    </row>
    <row r="241" spans="1:11">
      <c r="A241" s="215">
        <v>4.8800000000000003E-7</v>
      </c>
      <c r="B241" s="216">
        <f t="shared" si="3"/>
        <v>4.0705794619672127E-19</v>
      </c>
      <c r="C241" s="217">
        <v>4.1398235616690746E-2</v>
      </c>
      <c r="D241" s="217">
        <v>4.0988780000000002E-2</v>
      </c>
      <c r="E241" s="217">
        <v>4.1949420000000001E-2</v>
      </c>
      <c r="F241" s="217">
        <v>4.1053489999999991E-2</v>
      </c>
      <c r="G241" s="217">
        <v>3.9629409999999997E-2</v>
      </c>
      <c r="H241" s="217">
        <v>3.486098E-2</v>
      </c>
      <c r="I241" s="217">
        <v>3.138508999999999E-2</v>
      </c>
      <c r="J241" s="217">
        <v>2.6508629999999995E-2</v>
      </c>
      <c r="K241" s="217">
        <v>2.9326049999999992E-2</v>
      </c>
    </row>
    <row r="242" spans="1:11">
      <c r="A242" s="215">
        <v>4.89E-7</v>
      </c>
      <c r="B242" s="216">
        <f t="shared" si="3"/>
        <v>4.0622551685889569E-19</v>
      </c>
      <c r="C242" s="217">
        <v>4.6298366384976447E-2</v>
      </c>
      <c r="D242" s="217">
        <v>4.5134779999999985E-2</v>
      </c>
      <c r="E242" s="217">
        <v>4.2972669999999998E-2</v>
      </c>
      <c r="F242" s="217">
        <v>4.1680539999999995E-2</v>
      </c>
      <c r="G242" s="217">
        <v>4.0447969999999993E-2</v>
      </c>
      <c r="H242" s="217">
        <v>3.5655779999999998E-2</v>
      </c>
      <c r="I242" s="217">
        <v>3.2809109999999995E-2</v>
      </c>
      <c r="J242" s="217">
        <v>2.7193209999999995E-2</v>
      </c>
      <c r="K242" s="217">
        <v>3.0937929999999995E-2</v>
      </c>
    </row>
    <row r="243" spans="1:11">
      <c r="A243" s="215">
        <v>4.8999999999999997E-7</v>
      </c>
      <c r="B243" s="216">
        <f t="shared" si="3"/>
        <v>4.0539648519183675E-19</v>
      </c>
      <c r="C243" s="217">
        <v>4.8244765865933147E-2</v>
      </c>
      <c r="D243" s="217">
        <v>4.6610539999999999E-2</v>
      </c>
      <c r="E243" s="217">
        <v>4.3606269999999996E-2</v>
      </c>
      <c r="F243" s="217">
        <v>4.1192019999999996E-2</v>
      </c>
      <c r="G243" s="217">
        <v>4.1441159999999998E-2</v>
      </c>
      <c r="H243" s="217">
        <v>3.654044E-2</v>
      </c>
      <c r="I243" s="217">
        <v>3.4142459999999993E-2</v>
      </c>
      <c r="J243" s="217">
        <v>2.8839609999999995E-2</v>
      </c>
      <c r="K243" s="217">
        <v>3.2981379999999998E-2</v>
      </c>
    </row>
    <row r="244" spans="1:11">
      <c r="A244" s="215">
        <v>4.9100000000000004E-7</v>
      </c>
      <c r="B244" s="216">
        <f t="shared" si="3"/>
        <v>4.0457083043584516E-19</v>
      </c>
      <c r="C244" s="217">
        <v>4.8857526619231553E-2</v>
      </c>
      <c r="D244" s="217">
        <v>4.7556629999999989E-2</v>
      </c>
      <c r="E244" s="217">
        <v>4.2768749999999994E-2</v>
      </c>
      <c r="F244" s="217">
        <v>4.0393629999999993E-2</v>
      </c>
      <c r="G244" s="217">
        <v>4.0593489999999996E-2</v>
      </c>
      <c r="H244" s="217">
        <v>3.6520709999999998E-2</v>
      </c>
      <c r="I244" s="217">
        <v>3.3397729999999994E-2</v>
      </c>
      <c r="J244" s="217">
        <v>2.8252259999999998E-2</v>
      </c>
      <c r="K244" s="217">
        <v>3.4462879999999994E-2</v>
      </c>
    </row>
    <row r="245" spans="1:11">
      <c r="A245" s="215">
        <v>4.9200000000000001E-7</v>
      </c>
      <c r="B245" s="216">
        <f t="shared" si="3"/>
        <v>4.0374853199999999E-19</v>
      </c>
      <c r="C245" s="217">
        <v>4.8552349673361701E-2</v>
      </c>
      <c r="D245" s="217">
        <v>4.7180389999999996E-2</v>
      </c>
      <c r="E245" s="217">
        <v>4.2339059999999991E-2</v>
      </c>
      <c r="F245" s="217">
        <v>4.0739959999999999E-2</v>
      </c>
      <c r="G245" s="217">
        <v>3.9120079999999995E-2</v>
      </c>
      <c r="H245" s="217">
        <v>3.3948199999999991E-2</v>
      </c>
      <c r="I245" s="217">
        <v>3.2216839999999997E-2</v>
      </c>
      <c r="J245" s="217">
        <v>2.8972259999999993E-2</v>
      </c>
      <c r="K245" s="217">
        <v>3.5633009999999993E-2</v>
      </c>
    </row>
    <row r="246" spans="1:11">
      <c r="A246" s="215">
        <v>4.9299999999999998E-7</v>
      </c>
      <c r="B246" s="216">
        <f t="shared" si="3"/>
        <v>4.0292956946044626E-19</v>
      </c>
      <c r="C246" s="217">
        <v>4.8697365198460928E-2</v>
      </c>
      <c r="D246" s="217">
        <v>4.7801369999999989E-2</v>
      </c>
      <c r="E246" s="217">
        <v>4.1956699999999993E-2</v>
      </c>
      <c r="F246" s="217">
        <v>4.136336999999999E-2</v>
      </c>
      <c r="G246" s="217">
        <v>3.9396569999999999E-2</v>
      </c>
      <c r="H246" s="217">
        <v>3.4170999999999993E-2</v>
      </c>
      <c r="I246" s="217">
        <v>3.2783519999999997E-2</v>
      </c>
      <c r="J246" s="217">
        <v>2.9828539999999997E-2</v>
      </c>
      <c r="K246" s="217">
        <v>3.8585460000000002E-2</v>
      </c>
    </row>
    <row r="247" spans="1:11">
      <c r="A247" s="215">
        <v>4.9400000000000006E-7</v>
      </c>
      <c r="B247" s="216">
        <f t="shared" si="3"/>
        <v>4.0211392255870439E-19</v>
      </c>
      <c r="C247" s="217">
        <v>4.8865113441794658E-2</v>
      </c>
      <c r="D247" s="217">
        <v>4.8860699999999993E-2</v>
      </c>
      <c r="E247" s="217">
        <v>4.2262579999999994E-2</v>
      </c>
      <c r="F247" s="217">
        <v>4.1418049999999998E-2</v>
      </c>
      <c r="G247" s="217">
        <v>3.9920449999999989E-2</v>
      </c>
      <c r="H247" s="217">
        <v>3.6132809999999994E-2</v>
      </c>
      <c r="I247" s="217">
        <v>3.4564359999999995E-2</v>
      </c>
      <c r="J247" s="217">
        <v>3.0089859999999996E-2</v>
      </c>
      <c r="K247" s="217">
        <v>4.0617619999999993E-2</v>
      </c>
    </row>
    <row r="248" spans="1:11">
      <c r="A248" s="215">
        <v>4.9500000000000003E-7</v>
      </c>
      <c r="B248" s="216">
        <f t="shared" si="3"/>
        <v>4.0130157119999996E-19</v>
      </c>
      <c r="C248" s="217">
        <v>4.863998773295683E-2</v>
      </c>
      <c r="D248" s="217">
        <v>4.7815989999999996E-2</v>
      </c>
      <c r="E248" s="217">
        <v>4.3096469999999998E-2</v>
      </c>
      <c r="F248" s="217">
        <v>4.1126399999999994E-2</v>
      </c>
      <c r="G248" s="217">
        <v>4.0204219999999999E-2</v>
      </c>
      <c r="H248" s="217">
        <v>3.5837679999999997E-2</v>
      </c>
      <c r="I248" s="217">
        <v>3.346975E-2</v>
      </c>
      <c r="J248" s="217">
        <v>2.9171419999999997E-2</v>
      </c>
      <c r="K248" s="217">
        <v>2.9152330000000001E-2</v>
      </c>
    </row>
    <row r="249" spans="1:11">
      <c r="A249" s="215">
        <v>4.9599999999999999E-7</v>
      </c>
      <c r="B249" s="216">
        <f t="shared" si="3"/>
        <v>4.0049249545161292E-19</v>
      </c>
      <c r="C249" s="217">
        <v>4.8229737451690832E-2</v>
      </c>
      <c r="D249" s="217">
        <v>4.9313659999999995E-2</v>
      </c>
      <c r="E249" s="217">
        <v>4.2947169999999993E-2</v>
      </c>
      <c r="F249" s="217">
        <v>4.0772779999999995E-2</v>
      </c>
      <c r="G249" s="217">
        <v>4.0327910000000002E-2</v>
      </c>
      <c r="H249" s="217">
        <v>3.5274089999999994E-2</v>
      </c>
      <c r="I249" s="217">
        <v>3.2338219999999994E-2</v>
      </c>
      <c r="J249" s="217">
        <v>2.7229359999999998E-2</v>
      </c>
      <c r="K249" s="217">
        <v>2.4304289999999996E-2</v>
      </c>
    </row>
    <row r="250" spans="1:11">
      <c r="A250" s="215">
        <v>4.9700000000000007E-7</v>
      </c>
      <c r="B250" s="216">
        <f t="shared" si="3"/>
        <v>3.9968667554124744E-19</v>
      </c>
      <c r="C250" s="217">
        <v>4.8204355391723581E-2</v>
      </c>
      <c r="D250" s="217">
        <v>4.7341109999999999E-2</v>
      </c>
      <c r="E250" s="217">
        <v>4.342784999999999E-2</v>
      </c>
      <c r="F250" s="217">
        <v>4.049570999999999E-2</v>
      </c>
      <c r="G250" s="217">
        <v>4.0058699999999996E-2</v>
      </c>
      <c r="H250" s="217">
        <v>3.7256339999999992E-2</v>
      </c>
      <c r="I250" s="217">
        <v>3.3236869999999995E-2</v>
      </c>
      <c r="J250" s="217">
        <v>2.7847069999999995E-2</v>
      </c>
      <c r="K250" s="217">
        <v>2.7858379999999999E-2</v>
      </c>
    </row>
    <row r="251" spans="1:11">
      <c r="A251" s="215">
        <v>4.9800000000000004E-7</v>
      </c>
      <c r="B251" s="216">
        <f t="shared" si="3"/>
        <v>3.9888409185542166E-19</v>
      </c>
      <c r="C251" s="217">
        <v>4.7865500064153958E-2</v>
      </c>
      <c r="D251" s="217">
        <v>4.6362149999999991E-2</v>
      </c>
      <c r="E251" s="217">
        <v>4.1985839999999996E-2</v>
      </c>
      <c r="F251" s="217">
        <v>4.034622999999999E-2</v>
      </c>
      <c r="G251" s="217">
        <v>3.9196479999999999E-2</v>
      </c>
      <c r="H251" s="217">
        <v>3.4606389999999994E-2</v>
      </c>
      <c r="I251" s="217">
        <v>3.1966399999999992E-2</v>
      </c>
      <c r="J251" s="217">
        <v>2.6649229999999999E-2</v>
      </c>
      <c r="K251" s="217">
        <v>2.9135209999999998E-2</v>
      </c>
    </row>
    <row r="252" spans="1:11">
      <c r="A252" s="215">
        <v>4.9900000000000001E-7</v>
      </c>
      <c r="B252" s="216">
        <f t="shared" si="3"/>
        <v>3.9808472493787576E-19</v>
      </c>
      <c r="C252" s="217">
        <v>4.7551950430172067E-2</v>
      </c>
      <c r="D252" s="217">
        <v>4.6873549999999986E-2</v>
      </c>
      <c r="E252" s="217">
        <v>4.0955310000000002E-2</v>
      </c>
      <c r="F252" s="217">
        <v>4.0233219999999993E-2</v>
      </c>
      <c r="G252" s="217">
        <v>3.8945449999999993E-2</v>
      </c>
      <c r="H252" s="217">
        <v>3.3946739999999989E-2</v>
      </c>
      <c r="I252" s="217">
        <v>3.0988049999999996E-2</v>
      </c>
      <c r="J252" s="217">
        <v>2.5537779999999996E-2</v>
      </c>
      <c r="K252" s="217">
        <v>2.9963730000000001E-2</v>
      </c>
    </row>
    <row r="253" spans="1:11">
      <c r="A253" s="215">
        <v>4.9999999999999998E-7</v>
      </c>
      <c r="B253" s="216">
        <f t="shared" si="3"/>
        <v>3.9728855548800001E-19</v>
      </c>
      <c r="C253" s="217">
        <v>4.7189067396685935E-2</v>
      </c>
      <c r="D253" s="217">
        <v>4.7257099999999989E-2</v>
      </c>
      <c r="E253" s="217">
        <v>4.1242979999999999E-2</v>
      </c>
      <c r="F253" s="217">
        <v>3.9613459999999996E-2</v>
      </c>
      <c r="G253" s="217">
        <v>3.8610749999999992E-2</v>
      </c>
      <c r="H253" s="217">
        <v>3.385980999999999E-2</v>
      </c>
      <c r="I253" s="217">
        <v>3.1006689999999996E-2</v>
      </c>
      <c r="J253" s="217">
        <v>2.5395369999999997E-2</v>
      </c>
      <c r="K253" s="217">
        <v>2.4321039999999995E-2</v>
      </c>
    </row>
    <row r="254" spans="1:11">
      <c r="A254" s="215">
        <v>5.0100000000000005E-7</v>
      </c>
      <c r="B254" s="216">
        <f t="shared" si="3"/>
        <v>3.9649556435928138E-19</v>
      </c>
      <c r="C254" s="217">
        <v>4.6883182797927449E-2</v>
      </c>
      <c r="D254" s="217">
        <v>4.5763069999999989E-2</v>
      </c>
      <c r="E254" s="217">
        <v>3.9385849999999993E-2</v>
      </c>
      <c r="F254" s="217">
        <v>3.9890529999999993E-2</v>
      </c>
      <c r="G254" s="217">
        <v>3.7959539999999993E-2</v>
      </c>
      <c r="H254" s="217">
        <v>3.1603599999999996E-2</v>
      </c>
      <c r="I254" s="217">
        <v>2.9786319999999995E-2</v>
      </c>
      <c r="J254" s="217">
        <v>2.4091259999999996E-2</v>
      </c>
      <c r="K254" s="217">
        <v>2.4674669999999996E-2</v>
      </c>
    </row>
    <row r="255" spans="1:11">
      <c r="A255" s="215">
        <v>5.0200000000000002E-7</v>
      </c>
      <c r="B255" s="216">
        <f t="shared" si="3"/>
        <v>3.9570573255776892E-19</v>
      </c>
      <c r="C255" s="217">
        <v>4.6187844647971342E-2</v>
      </c>
      <c r="D255" s="217">
        <v>4.6102789999999991E-2</v>
      </c>
      <c r="E255" s="217">
        <v>3.9287519999999999E-2</v>
      </c>
      <c r="F255" s="217">
        <v>4.0331650000000004E-2</v>
      </c>
      <c r="G255" s="217">
        <v>3.7621199999999994E-2</v>
      </c>
      <c r="H255" s="217">
        <v>3.2525149999999996E-2</v>
      </c>
      <c r="I255" s="217">
        <v>3.0074769999999994E-2</v>
      </c>
      <c r="J255" s="217">
        <v>2.5037170000000001E-2</v>
      </c>
      <c r="K255" s="217">
        <v>2.8886469999999997E-2</v>
      </c>
    </row>
    <row r="256" spans="1:11">
      <c r="A256" s="215">
        <v>5.0299999999999999E-7</v>
      </c>
      <c r="B256" s="216">
        <f t="shared" si="3"/>
        <v>3.9491904124055668E-19</v>
      </c>
      <c r="C256" s="217">
        <v>4.6437051730845572E-2</v>
      </c>
      <c r="D256" s="217">
        <v>4.5226099999999991E-2</v>
      </c>
      <c r="E256" s="217">
        <v>4.0456419999999993E-2</v>
      </c>
      <c r="F256" s="217">
        <v>4.0021769999999998E-2</v>
      </c>
      <c r="G256" s="217">
        <v>3.8574369999999997E-2</v>
      </c>
      <c r="H256" s="217">
        <v>3.451398E-2</v>
      </c>
      <c r="I256" s="217">
        <v>3.0752959999999992E-2</v>
      </c>
      <c r="J256" s="217">
        <v>2.5128619999999997E-2</v>
      </c>
      <c r="K256" s="217">
        <v>2.8989169999999998E-2</v>
      </c>
    </row>
    <row r="257" spans="1:11">
      <c r="A257" s="215">
        <v>5.0400000000000007E-7</v>
      </c>
      <c r="B257" s="216">
        <f t="shared" si="3"/>
        <v>3.9413547171428564E-19</v>
      </c>
      <c r="C257" s="217">
        <v>4.6045736488413536E-2</v>
      </c>
      <c r="D257" s="217">
        <v>4.4400559999999992E-2</v>
      </c>
      <c r="E257" s="217">
        <v>4.0383599999999999E-2</v>
      </c>
      <c r="F257" s="217">
        <v>3.9908759999999995E-2</v>
      </c>
      <c r="G257" s="217">
        <v>3.838519E-2</v>
      </c>
      <c r="H257" s="217">
        <v>3.3673889999999998E-2</v>
      </c>
      <c r="I257" s="217">
        <v>2.9103739999999999E-2</v>
      </c>
      <c r="J257" s="217">
        <v>2.4666689999999998E-2</v>
      </c>
      <c r="K257" s="217">
        <v>2.6250859999999997E-2</v>
      </c>
    </row>
    <row r="258" spans="1:11">
      <c r="A258" s="215">
        <v>5.0500000000000004E-7</v>
      </c>
      <c r="B258" s="216">
        <f t="shared" si="3"/>
        <v>3.9335500543366335E-19</v>
      </c>
      <c r="C258" s="217">
        <v>4.588603733544179E-2</v>
      </c>
      <c r="D258" s="217">
        <v>4.521513999999998E-2</v>
      </c>
      <c r="E258" s="217">
        <v>4.0296209999999999E-2</v>
      </c>
      <c r="F258" s="217">
        <v>3.9518679999999987E-2</v>
      </c>
      <c r="G258" s="217">
        <v>3.8388829999999985E-2</v>
      </c>
      <c r="H258" s="217">
        <v>3.3527419999999988E-2</v>
      </c>
      <c r="I258" s="217">
        <v>2.9429849999999997E-2</v>
      </c>
      <c r="J258" s="217">
        <v>2.4793919999999997E-2</v>
      </c>
      <c r="K258" s="217">
        <v>2.9014669999999996E-2</v>
      </c>
    </row>
    <row r="259" spans="1:11">
      <c r="A259" s="215">
        <v>5.06E-7</v>
      </c>
      <c r="B259" s="216">
        <f t="shared" ref="B259:B322" si="4">h_planck*c_light/A259</f>
        <v>3.92577624E-19</v>
      </c>
      <c r="C259" s="217">
        <v>4.5561434969421971E-2</v>
      </c>
      <c r="D259" s="217">
        <v>4.5291849999999988E-2</v>
      </c>
      <c r="E259" s="217">
        <v>4.0773229999999994E-2</v>
      </c>
      <c r="F259" s="217">
        <v>3.8621849999999992E-2</v>
      </c>
      <c r="G259" s="217">
        <v>3.8639849999999996E-2</v>
      </c>
      <c r="H259" s="217">
        <v>3.4114389999999994E-2</v>
      </c>
      <c r="I259" s="217">
        <v>2.9870769999999994E-2</v>
      </c>
      <c r="J259" s="217">
        <v>2.4156689999999991E-2</v>
      </c>
      <c r="K259" s="217">
        <v>3.0448099999999999E-2</v>
      </c>
    </row>
    <row r="260" spans="1:11">
      <c r="A260" s="215">
        <v>5.0699999999999997E-7</v>
      </c>
      <c r="B260" s="216">
        <f t="shared" si="4"/>
        <v>3.9180330915976333E-19</v>
      </c>
      <c r="C260" s="217">
        <v>4.5467509862150465E-2</v>
      </c>
      <c r="D260" s="217">
        <v>4.5156699999999994E-2</v>
      </c>
      <c r="E260" s="217">
        <v>4.0361749999999995E-2</v>
      </c>
      <c r="F260" s="217">
        <v>3.8691119999999996E-2</v>
      </c>
      <c r="G260" s="217">
        <v>3.8290599999999994E-2</v>
      </c>
      <c r="H260" s="217">
        <v>3.3885009999999993E-2</v>
      </c>
      <c r="I260" s="217">
        <v>2.8860249999999997E-2</v>
      </c>
      <c r="J260" s="217">
        <v>2.3184029999999994E-2</v>
      </c>
      <c r="K260" s="217">
        <v>3.1631339999999994E-2</v>
      </c>
    </row>
    <row r="261" spans="1:11">
      <c r="A261" s="215">
        <v>5.0800000000000005E-7</v>
      </c>
      <c r="B261" s="216">
        <f t="shared" si="4"/>
        <v>3.9103204280314957E-19</v>
      </c>
      <c r="C261" s="217">
        <v>4.5217863202357572E-2</v>
      </c>
      <c r="D261" s="217">
        <v>4.4637989999999995E-2</v>
      </c>
      <c r="E261" s="217">
        <v>4.0339899999999998E-2</v>
      </c>
      <c r="F261" s="217">
        <v>3.940566999999999E-2</v>
      </c>
      <c r="G261" s="217">
        <v>3.7861309999999995E-2</v>
      </c>
      <c r="H261" s="217">
        <v>3.2483879999999993E-2</v>
      </c>
      <c r="I261" s="217">
        <v>2.8331949999999998E-2</v>
      </c>
      <c r="J261" s="217">
        <v>2.2714869999999998E-2</v>
      </c>
      <c r="K261" s="217">
        <v>3.2188179999999997E-2</v>
      </c>
    </row>
    <row r="262" spans="1:11">
      <c r="A262" s="215">
        <v>5.0900000000000002E-7</v>
      </c>
      <c r="B262" s="216">
        <f t="shared" si="4"/>
        <v>3.9026380696267186E-19</v>
      </c>
      <c r="C262" s="217">
        <v>4.4981175228476167E-2</v>
      </c>
      <c r="D262" s="217">
        <v>4.3998739999999995E-2</v>
      </c>
      <c r="E262" s="217">
        <v>4.0478279999999998E-2</v>
      </c>
      <c r="F262" s="217">
        <v>3.8760389999999999E-2</v>
      </c>
      <c r="G262" s="217">
        <v>3.7904969999999989E-2</v>
      </c>
      <c r="H262" s="217">
        <v>3.3619099999999992E-2</v>
      </c>
      <c r="I262" s="217">
        <v>2.8930439999999998E-2</v>
      </c>
      <c r="J262" s="217">
        <v>2.2842099999999994E-2</v>
      </c>
      <c r="K262" s="217">
        <v>3.1204519999999996E-2</v>
      </c>
    </row>
    <row r="263" spans="1:11">
      <c r="A263" s="215">
        <v>5.0999999999999999E-7</v>
      </c>
      <c r="B263" s="216">
        <f t="shared" si="4"/>
        <v>3.8949858381176473E-19</v>
      </c>
      <c r="C263" s="217">
        <v>4.4613651060665352E-2</v>
      </c>
      <c r="D263" s="217">
        <v>4.4203300000000001E-2</v>
      </c>
      <c r="E263" s="217">
        <v>4.0223379999999989E-2</v>
      </c>
      <c r="F263" s="217">
        <v>3.8432279999999992E-2</v>
      </c>
      <c r="G263" s="217">
        <v>3.8090510000000001E-2</v>
      </c>
      <c r="H263" s="217">
        <v>3.2958709999999995E-2</v>
      </c>
      <c r="I263" s="217">
        <v>2.8199969999999998E-2</v>
      </c>
      <c r="J263" s="217">
        <v>2.2420289999999996E-2</v>
      </c>
      <c r="K263" s="217">
        <v>3.1629519999999994E-2</v>
      </c>
    </row>
    <row r="264" spans="1:11">
      <c r="A264" s="215">
        <v>5.1100000000000006E-7</v>
      </c>
      <c r="B264" s="216">
        <f t="shared" si="4"/>
        <v>3.8873635566340505E-19</v>
      </c>
      <c r="C264" s="217">
        <v>4.4466169374999996E-2</v>
      </c>
      <c r="D264" s="217">
        <v>4.3151269999999999E-2</v>
      </c>
      <c r="E264" s="217">
        <v>4.0842419999999997E-2</v>
      </c>
      <c r="F264" s="217">
        <v>3.8330199999999995E-2</v>
      </c>
      <c r="G264" s="217">
        <v>3.841428999999999E-2</v>
      </c>
      <c r="H264" s="217">
        <v>3.3785659999999995E-2</v>
      </c>
      <c r="I264" s="217">
        <v>2.8033989999999998E-2</v>
      </c>
      <c r="J264" s="217">
        <v>2.1838349999999996E-2</v>
      </c>
      <c r="K264" s="217">
        <v>3.1336719999999992E-2</v>
      </c>
    </row>
    <row r="265" spans="1:11">
      <c r="A265" s="215">
        <v>5.1200000000000003E-7</v>
      </c>
      <c r="B265" s="216">
        <f t="shared" si="4"/>
        <v>3.8797710496874996E-19</v>
      </c>
      <c r="C265" s="217">
        <v>4.4216482947368421E-2</v>
      </c>
      <c r="D265" s="217">
        <v>4.3735739999999995E-2</v>
      </c>
      <c r="E265" s="217">
        <v>4.0168749999999996E-2</v>
      </c>
      <c r="F265" s="217">
        <v>3.7597429999999994E-2</v>
      </c>
      <c r="G265" s="217">
        <v>3.8163269999999992E-2</v>
      </c>
      <c r="H265" s="217">
        <v>3.3357569999999996E-2</v>
      </c>
      <c r="I265" s="217">
        <v>2.7699819999999997E-2</v>
      </c>
      <c r="J265" s="217">
        <v>2.1761729999999996E-2</v>
      </c>
      <c r="K265" s="217">
        <v>3.0363249999999998E-2</v>
      </c>
    </row>
    <row r="266" spans="1:11">
      <c r="A266" s="215">
        <v>5.13E-7</v>
      </c>
      <c r="B266" s="216">
        <f t="shared" si="4"/>
        <v>3.8722081431578947E-19</v>
      </c>
      <c r="C266" s="217">
        <v>4.3884738957198445E-2</v>
      </c>
      <c r="D266" s="217">
        <v>4.2522989999999997E-2</v>
      </c>
      <c r="E266" s="217">
        <v>3.9746349999999993E-2</v>
      </c>
      <c r="F266" s="217">
        <v>3.7251089999999994E-2</v>
      </c>
      <c r="G266" s="217">
        <v>3.7533879999999999E-2</v>
      </c>
      <c r="H266" s="217">
        <v>3.1992609999999998E-2</v>
      </c>
      <c r="I266" s="217">
        <v>2.6820919999999995E-2</v>
      </c>
      <c r="J266" s="217">
        <v>2.1655819999999996E-2</v>
      </c>
      <c r="K266" s="217">
        <v>3.3922069999999992E-2</v>
      </c>
    </row>
    <row r="267" spans="1:11">
      <c r="A267" s="215">
        <v>5.1399999999999997E-7</v>
      </c>
      <c r="B267" s="216">
        <f t="shared" si="4"/>
        <v>3.8646746642801558E-19</v>
      </c>
      <c r="C267" s="217">
        <v>4.3565730908561445E-2</v>
      </c>
      <c r="D267" s="217">
        <v>4.2606999999999999E-2</v>
      </c>
      <c r="E267" s="217">
        <v>3.8905179999999998E-2</v>
      </c>
      <c r="F267" s="217">
        <v>3.7619299999999994E-2</v>
      </c>
      <c r="G267" s="217">
        <v>3.7992279999999989E-2</v>
      </c>
      <c r="H267" s="217">
        <v>3.15784E-2</v>
      </c>
      <c r="I267" s="217">
        <v>2.6737559999999994E-2</v>
      </c>
      <c r="J267" s="217">
        <v>2.3266079999999995E-2</v>
      </c>
      <c r="K267" s="217">
        <v>3.2975549999999992E-2</v>
      </c>
    </row>
    <row r="268" spans="1:11">
      <c r="A268" s="215">
        <v>5.1500000000000005E-7</v>
      </c>
      <c r="B268" s="216">
        <f t="shared" si="4"/>
        <v>3.8571704416310674E-19</v>
      </c>
      <c r="C268" s="217">
        <v>4.3323692199186206E-2</v>
      </c>
      <c r="D268" s="217">
        <v>4.335217999999999E-2</v>
      </c>
      <c r="E268" s="217">
        <v>3.9382199999999999E-2</v>
      </c>
      <c r="F268" s="217">
        <v>3.6758929999999995E-2</v>
      </c>
      <c r="G268" s="217">
        <v>3.7562989999999991E-2</v>
      </c>
      <c r="H268" s="217">
        <v>3.1916269999999997E-2</v>
      </c>
      <c r="I268" s="217">
        <v>2.7297660000000001E-2</v>
      </c>
      <c r="J268" s="217">
        <v>2.2397509999999995E-2</v>
      </c>
      <c r="K268" s="217">
        <v>3.3888199999999993E-2</v>
      </c>
    </row>
    <row r="269" spans="1:11">
      <c r="A269" s="215">
        <v>5.1600000000000001E-7</v>
      </c>
      <c r="B269" s="216">
        <f t="shared" si="4"/>
        <v>3.849695305116279E-19</v>
      </c>
      <c r="C269" s="217">
        <v>4.3034633064578505E-2</v>
      </c>
      <c r="D269" s="217">
        <v>4.2278239999999995E-2</v>
      </c>
      <c r="E269" s="217">
        <v>3.8337109999999994E-2</v>
      </c>
      <c r="F269" s="217">
        <v>3.5019599999999998E-2</v>
      </c>
      <c r="G269" s="217">
        <v>3.6686219999999999E-2</v>
      </c>
      <c r="H269" s="217">
        <v>3.0426379999999996E-2</v>
      </c>
      <c r="I269" s="217">
        <v>2.6019879999999995E-2</v>
      </c>
      <c r="J269" s="217">
        <v>2.2133659999999999E-2</v>
      </c>
      <c r="K269" s="217">
        <v>2.8803799999999994E-2</v>
      </c>
    </row>
    <row r="270" spans="1:11">
      <c r="A270" s="215">
        <v>5.1699999999999998E-7</v>
      </c>
      <c r="B270" s="216">
        <f t="shared" si="4"/>
        <v>3.842249085957447E-19</v>
      </c>
      <c r="C270" s="217">
        <v>4.2018923593207254E-2</v>
      </c>
      <c r="D270" s="217">
        <v>4.1620729999999995E-2</v>
      </c>
      <c r="E270" s="217">
        <v>3.754326999999999E-2</v>
      </c>
      <c r="F270" s="217">
        <v>3.5313069999999995E-2</v>
      </c>
      <c r="G270" s="217">
        <v>3.4116289999999994E-2</v>
      </c>
      <c r="H270" s="217">
        <v>2.6266079999999997E-2</v>
      </c>
      <c r="I270" s="217">
        <v>2.2349609999999992E-2</v>
      </c>
      <c r="J270" s="217">
        <v>1.930279E-2</v>
      </c>
      <c r="K270" s="217">
        <v>1.987324E-2</v>
      </c>
    </row>
    <row r="271" spans="1:11">
      <c r="A271" s="215">
        <v>5.1800000000000006E-7</v>
      </c>
      <c r="B271" s="216">
        <f t="shared" si="4"/>
        <v>3.8348316166795362E-19</v>
      </c>
      <c r="C271" s="217">
        <v>4.2247430791754949E-2</v>
      </c>
      <c r="D271" s="217">
        <v>4.1828939999999995E-2</v>
      </c>
      <c r="E271" s="217">
        <v>3.7390329999999999E-2</v>
      </c>
      <c r="F271" s="217">
        <v>3.6474569999999998E-2</v>
      </c>
      <c r="G271" s="217">
        <v>3.380814E-2</v>
      </c>
      <c r="H271" s="217">
        <v>2.5189309999999993E-2</v>
      </c>
      <c r="I271" s="217">
        <v>2.1702489999999998E-2</v>
      </c>
      <c r="J271" s="217">
        <v>1.8968819999999997E-2</v>
      </c>
      <c r="K271" s="217">
        <v>2.3303139999999996E-2</v>
      </c>
    </row>
    <row r="272" spans="1:11">
      <c r="A272" s="215">
        <v>5.1900000000000003E-7</v>
      </c>
      <c r="B272" s="216">
        <f t="shared" si="4"/>
        <v>3.8274427310982655E-19</v>
      </c>
      <c r="C272" s="217">
        <v>4.2027645203767769E-2</v>
      </c>
      <c r="D272" s="217">
        <v>4.0817099999999995E-2</v>
      </c>
      <c r="E272" s="217">
        <v>3.7015259999999994E-2</v>
      </c>
      <c r="F272" s="217">
        <v>3.7163599999999998E-2</v>
      </c>
      <c r="G272" s="217">
        <v>3.5331039999999994E-2</v>
      </c>
      <c r="H272" s="217">
        <v>2.8452889999999991E-2</v>
      </c>
      <c r="I272" s="217">
        <v>2.5194359999999996E-2</v>
      </c>
      <c r="J272" s="217">
        <v>2.2028479999999996E-2</v>
      </c>
      <c r="K272" s="217">
        <v>2.8776849999999996E-2</v>
      </c>
    </row>
    <row r="273" spans="1:11">
      <c r="A273" s="215">
        <v>5.2E-7</v>
      </c>
      <c r="B273" s="216">
        <f t="shared" si="4"/>
        <v>3.8200822643076924E-19</v>
      </c>
      <c r="C273" s="217">
        <v>4.1874821237528774E-2</v>
      </c>
      <c r="D273" s="217">
        <v>3.9984239999999997E-2</v>
      </c>
      <c r="E273" s="217">
        <v>3.7525069999999994E-2</v>
      </c>
      <c r="F273" s="217">
        <v>3.7684919999999997E-2</v>
      </c>
      <c r="G273" s="217">
        <v>3.6628009999999996E-2</v>
      </c>
      <c r="H273" s="217">
        <v>3.1231769999999996E-2</v>
      </c>
      <c r="I273" s="217">
        <v>2.6210729999999995E-2</v>
      </c>
      <c r="J273" s="217">
        <v>2.1910639999999999E-2</v>
      </c>
      <c r="K273" s="217">
        <v>2.7461049999999994E-2</v>
      </c>
    </row>
    <row r="274" spans="1:11">
      <c r="A274" s="215">
        <v>5.2099999999999997E-7</v>
      </c>
      <c r="B274" s="216">
        <f t="shared" si="4"/>
        <v>3.8127500526679466E-19</v>
      </c>
      <c r="C274" s="217">
        <v>4.1869169743245831E-2</v>
      </c>
      <c r="D274" s="217">
        <v>4.110566999999999E-2</v>
      </c>
      <c r="E274" s="217">
        <v>3.8169599999999998E-2</v>
      </c>
      <c r="F274" s="217">
        <v>3.7608369999999995E-2</v>
      </c>
      <c r="G274" s="217">
        <v>3.6926329999999993E-2</v>
      </c>
      <c r="H274" s="217">
        <v>3.1185379999999999E-2</v>
      </c>
      <c r="I274" s="217">
        <v>2.737883E-2</v>
      </c>
      <c r="J274" s="217">
        <v>2.3078849999999998E-2</v>
      </c>
      <c r="K274" s="217">
        <v>3.1555229999999997E-2</v>
      </c>
    </row>
    <row r="275" spans="1:11">
      <c r="A275" s="215">
        <v>5.2200000000000004E-7</v>
      </c>
      <c r="B275" s="216">
        <f t="shared" si="4"/>
        <v>3.805445933793103E-19</v>
      </c>
      <c r="C275" s="217">
        <v>4.160389224942615E-2</v>
      </c>
      <c r="D275" s="217">
        <v>4.0506599999999997E-2</v>
      </c>
      <c r="E275" s="217">
        <v>3.7987529999999992E-2</v>
      </c>
      <c r="F275" s="217">
        <v>3.7232870000000001E-2</v>
      </c>
      <c r="G275" s="217">
        <v>3.6802629999999996E-2</v>
      </c>
      <c r="H275" s="217">
        <v>3.3362319999999994E-2</v>
      </c>
      <c r="I275" s="217">
        <v>3.0485709999999996E-2</v>
      </c>
      <c r="J275" s="217">
        <v>2.8303219999999994E-2</v>
      </c>
      <c r="K275" s="217">
        <v>3.7441920000000004E-2</v>
      </c>
    </row>
    <row r="276" spans="1:11">
      <c r="A276" s="215">
        <v>5.2300000000000001E-7</v>
      </c>
      <c r="B276" s="216">
        <f t="shared" si="4"/>
        <v>3.798169746539197E-19</v>
      </c>
      <c r="C276" s="217">
        <v>4.106393625501048E-2</v>
      </c>
      <c r="D276" s="217">
        <v>4.051391E-2</v>
      </c>
      <c r="E276" s="217">
        <v>3.7601539999999989E-2</v>
      </c>
      <c r="F276" s="217">
        <v>3.7710439999999991E-2</v>
      </c>
      <c r="G276" s="217">
        <v>3.6613449999999992E-2</v>
      </c>
      <c r="H276" s="217">
        <v>3.3632249999999995E-2</v>
      </c>
      <c r="I276" s="217">
        <v>3.2052309999999994E-2</v>
      </c>
      <c r="J276" s="217">
        <v>2.9466359999999997E-2</v>
      </c>
      <c r="K276" s="217">
        <v>3.5347489999999995E-2</v>
      </c>
    </row>
    <row r="277" spans="1:11">
      <c r="A277" s="215">
        <v>5.2399999999999998E-7</v>
      </c>
      <c r="B277" s="216">
        <f t="shared" si="4"/>
        <v>3.7909213309923666E-19</v>
      </c>
      <c r="C277" s="217">
        <v>4.0958996618403493E-2</v>
      </c>
      <c r="D277" s="217">
        <v>4.0557740000000002E-2</v>
      </c>
      <c r="E277" s="217">
        <v>3.7980249999999993E-2</v>
      </c>
      <c r="F277" s="217">
        <v>3.7921889999999993E-2</v>
      </c>
      <c r="G277" s="217">
        <v>3.7344709999999996E-2</v>
      </c>
      <c r="H277" s="217">
        <v>3.5410689999999995E-2</v>
      </c>
      <c r="I277" s="217">
        <v>3.4134419999999992E-2</v>
      </c>
      <c r="J277" s="217">
        <v>3.1369029999999992E-2</v>
      </c>
      <c r="K277" s="217">
        <v>3.5784879999999991E-2</v>
      </c>
    </row>
    <row r="278" spans="1:11">
      <c r="A278" s="215">
        <v>5.2500000000000006E-7</v>
      </c>
      <c r="B278" s="216">
        <f t="shared" si="4"/>
        <v>3.7837005284571424E-19</v>
      </c>
      <c r="C278" s="217">
        <v>4.0961240935361215E-2</v>
      </c>
      <c r="D278" s="217">
        <v>4.1080100000000001E-2</v>
      </c>
      <c r="E278" s="217">
        <v>3.8235150000000002E-2</v>
      </c>
      <c r="F278" s="217">
        <v>3.6718829999999994E-2</v>
      </c>
      <c r="G278" s="217">
        <v>3.7795819999999987E-2</v>
      </c>
      <c r="H278" s="217">
        <v>3.6286220000000001E-2</v>
      </c>
      <c r="I278" s="217">
        <v>3.4384849999999995E-2</v>
      </c>
      <c r="J278" s="217">
        <v>3.1107339999999994E-2</v>
      </c>
      <c r="K278" s="217">
        <v>3.582494E-2</v>
      </c>
    </row>
    <row r="279" spans="1:11">
      <c r="A279" s="215">
        <v>5.2600000000000002E-7</v>
      </c>
      <c r="B279" s="216">
        <f t="shared" si="4"/>
        <v>3.7765071814448667E-19</v>
      </c>
      <c r="C279" s="217">
        <v>4.0576217080250415E-2</v>
      </c>
      <c r="D279" s="217">
        <v>4.0130359999999997E-2</v>
      </c>
      <c r="E279" s="217">
        <v>3.7375759999999994E-2</v>
      </c>
      <c r="F279" s="217">
        <v>3.6077929999999994E-2</v>
      </c>
      <c r="G279" s="217">
        <v>3.6070289999999998E-2</v>
      </c>
      <c r="H279" s="217">
        <v>3.2696459999999997E-2</v>
      </c>
      <c r="I279" s="217">
        <v>3.1123319999999996E-2</v>
      </c>
      <c r="J279" s="217">
        <v>2.7553939999999999E-2</v>
      </c>
      <c r="K279" s="217">
        <v>3.483472E-2</v>
      </c>
    </row>
    <row r="280" spans="1:11">
      <c r="A280" s="215">
        <v>5.2699999999999999E-7</v>
      </c>
      <c r="B280" s="216">
        <f t="shared" si="4"/>
        <v>3.7693411336622391E-19</v>
      </c>
      <c r="C280" s="217">
        <v>4.0147918632834706E-2</v>
      </c>
      <c r="D280" s="217">
        <v>3.9001619999999994E-2</v>
      </c>
      <c r="E280" s="217">
        <v>3.5545210000000001E-2</v>
      </c>
      <c r="F280" s="217">
        <v>3.7076100000000001E-2</v>
      </c>
      <c r="G280" s="217">
        <v>3.501307E-2</v>
      </c>
      <c r="H280" s="217">
        <v>3.0131609999999996E-2</v>
      </c>
      <c r="I280" s="217">
        <v>2.8669769999999994E-2</v>
      </c>
      <c r="J280" s="217">
        <v>2.6738509999999997E-2</v>
      </c>
      <c r="K280" s="217">
        <v>3.5487339999999992E-2</v>
      </c>
    </row>
    <row r="281" spans="1:11">
      <c r="A281" s="215">
        <v>5.2800000000000007E-7</v>
      </c>
      <c r="B281" s="216">
        <f t="shared" si="4"/>
        <v>3.7622022299999994E-19</v>
      </c>
      <c r="C281" s="217">
        <v>3.9962134984882838E-2</v>
      </c>
      <c r="D281" s="217">
        <v>3.9786989999999994E-2</v>
      </c>
      <c r="E281" s="217">
        <v>3.6782209999999996E-2</v>
      </c>
      <c r="F281" s="217">
        <v>3.8173439999999996E-2</v>
      </c>
      <c r="G281" s="217">
        <v>3.5999349999999992E-2</v>
      </c>
      <c r="H281" s="217">
        <v>3.3682649999999995E-2</v>
      </c>
      <c r="I281" s="217">
        <v>3.2135669999999991E-2</v>
      </c>
      <c r="J281" s="217">
        <v>3.1209269999999997E-2</v>
      </c>
      <c r="K281" s="217">
        <v>4.0737799999999998E-2</v>
      </c>
    </row>
    <row r="282" spans="1:11">
      <c r="A282" s="215">
        <v>5.2900000000000004E-7</v>
      </c>
      <c r="B282" s="216">
        <f t="shared" si="4"/>
        <v>3.7550903165217386E-19</v>
      </c>
      <c r="C282" s="217">
        <v>4.0062310550631711E-2</v>
      </c>
      <c r="D282" s="217">
        <v>3.987099999999999E-2</v>
      </c>
      <c r="E282" s="217">
        <v>3.8074929999999993E-2</v>
      </c>
      <c r="F282" s="217">
        <v>3.8242709999999992E-2</v>
      </c>
      <c r="G282" s="217">
        <v>3.8075959999999999E-2</v>
      </c>
      <c r="H282" s="217">
        <v>3.5917669999999999E-2</v>
      </c>
      <c r="I282" s="217">
        <v>3.467514E-2</v>
      </c>
      <c r="J282" s="217">
        <v>3.2162049999999998E-2</v>
      </c>
      <c r="K282" s="217">
        <v>4.1091059999999992E-2</v>
      </c>
    </row>
    <row r="283" spans="1:11">
      <c r="A283" s="215">
        <v>5.3000000000000001E-7</v>
      </c>
      <c r="B283" s="216">
        <f t="shared" si="4"/>
        <v>3.7480052404528299E-19</v>
      </c>
      <c r="C283" s="217">
        <v>3.9883734133258048E-2</v>
      </c>
      <c r="D283" s="217">
        <v>3.9761419999999992E-2</v>
      </c>
      <c r="E283" s="217">
        <v>3.7707139999999993E-2</v>
      </c>
      <c r="F283" s="217">
        <v>3.7943759999999993E-2</v>
      </c>
      <c r="G283" s="217">
        <v>3.755207E-2</v>
      </c>
      <c r="H283" s="217">
        <v>3.6319459999999998E-2</v>
      </c>
      <c r="I283" s="217">
        <v>3.5441449999999999E-2</v>
      </c>
      <c r="J283" s="217">
        <v>3.2536139999999991E-2</v>
      </c>
      <c r="K283" s="217">
        <v>3.9878319999999995E-2</v>
      </c>
    </row>
    <row r="284" spans="1:11">
      <c r="A284" s="215">
        <v>5.3099999999999998E-7</v>
      </c>
      <c r="B284" s="216">
        <f t="shared" si="4"/>
        <v>3.7409468501694917E-19</v>
      </c>
      <c r="C284" s="217">
        <v>3.9521235667544174E-2</v>
      </c>
      <c r="D284" s="217">
        <v>3.9454579999999996E-2</v>
      </c>
      <c r="E284" s="217">
        <v>3.7936549999999999E-2</v>
      </c>
      <c r="F284" s="217">
        <v>3.7371399999999999E-2</v>
      </c>
      <c r="G284" s="217">
        <v>3.8432479999999998E-2</v>
      </c>
      <c r="H284" s="217">
        <v>3.7709259999999994E-2</v>
      </c>
      <c r="I284" s="217">
        <v>3.6768579999999995E-2</v>
      </c>
      <c r="J284" s="217">
        <v>3.4515079999999997E-2</v>
      </c>
      <c r="K284" s="217">
        <v>4.043916999999999E-2</v>
      </c>
    </row>
    <row r="285" spans="1:11">
      <c r="A285" s="215">
        <v>5.3200000000000005E-7</v>
      </c>
      <c r="B285" s="216">
        <f t="shared" si="4"/>
        <v>3.7339149951879695E-19</v>
      </c>
      <c r="C285" s="217">
        <v>3.9041583454681922E-2</v>
      </c>
      <c r="D285" s="217">
        <v>3.9074679999999994E-2</v>
      </c>
      <c r="E285" s="217">
        <v>3.7353919999999999E-2</v>
      </c>
      <c r="F285" s="217">
        <v>3.6857359999999999E-2</v>
      </c>
      <c r="G285" s="217">
        <v>3.7675769999999997E-2</v>
      </c>
      <c r="H285" s="217">
        <v>3.5819409999999996E-2</v>
      </c>
      <c r="I285" s="217">
        <v>3.5309459999999994E-2</v>
      </c>
      <c r="J285" s="217">
        <v>3.2569759999999996E-2</v>
      </c>
      <c r="K285" s="217">
        <v>3.9135379999999997E-2</v>
      </c>
    </row>
    <row r="286" spans="1:11">
      <c r="A286" s="215">
        <v>5.3300000000000002E-7</v>
      </c>
      <c r="B286" s="216">
        <f t="shared" si="4"/>
        <v>3.726909526153846E-19</v>
      </c>
      <c r="C286" s="217">
        <v>3.8944777797752808E-2</v>
      </c>
      <c r="D286" s="217">
        <v>3.8661910000000001E-2</v>
      </c>
      <c r="E286" s="217">
        <v>3.6428989999999994E-2</v>
      </c>
      <c r="F286" s="217">
        <v>3.7210989999999999E-2</v>
      </c>
      <c r="G286" s="217">
        <v>3.618852999999999E-2</v>
      </c>
      <c r="H286" s="217">
        <v>3.3955139999999995E-2</v>
      </c>
      <c r="I286" s="217">
        <v>3.3269769999999997E-2</v>
      </c>
      <c r="J286" s="217">
        <v>3.0986259999999998E-2</v>
      </c>
      <c r="K286" s="217">
        <v>3.9827340000000003E-2</v>
      </c>
    </row>
    <row r="287" spans="1:11">
      <c r="A287" s="215">
        <v>5.3399999999999999E-7</v>
      </c>
      <c r="B287" s="216">
        <f t="shared" si="4"/>
        <v>3.7199302948314605E-19</v>
      </c>
      <c r="C287" s="217">
        <v>3.8835638185385907E-2</v>
      </c>
      <c r="D287" s="217">
        <v>3.9282889999999994E-2</v>
      </c>
      <c r="E287" s="217">
        <v>3.6851399999999999E-2</v>
      </c>
      <c r="F287" s="217">
        <v>3.7721379999999992E-2</v>
      </c>
      <c r="G287" s="217">
        <v>3.676989E-2</v>
      </c>
      <c r="H287" s="217">
        <v>3.5590399999999994E-2</v>
      </c>
      <c r="I287" s="217">
        <v>3.4064219999999999E-2</v>
      </c>
      <c r="J287" s="217">
        <v>3.1606139999999998E-2</v>
      </c>
      <c r="K287" s="217">
        <v>4.1826719999999991E-2</v>
      </c>
    </row>
    <row r="288" spans="1:11">
      <c r="A288" s="215">
        <v>5.3500000000000007E-7</v>
      </c>
      <c r="B288" s="216">
        <f t="shared" si="4"/>
        <v>3.7129771540934572E-19</v>
      </c>
      <c r="C288" s="217">
        <v>3.878868714605483E-2</v>
      </c>
      <c r="D288" s="217">
        <v>3.8296619999999996E-2</v>
      </c>
      <c r="E288" s="217">
        <v>3.6705739999999994E-2</v>
      </c>
      <c r="F288" s="217">
        <v>3.7619299999999994E-2</v>
      </c>
      <c r="G288" s="217">
        <v>3.7592089999999995E-2</v>
      </c>
      <c r="H288" s="217">
        <v>3.6461539999999994E-2</v>
      </c>
      <c r="I288" s="217">
        <v>3.5860789999999997E-2</v>
      </c>
      <c r="J288" s="217">
        <v>3.3542059999999992E-2</v>
      </c>
      <c r="K288" s="217">
        <v>4.3727759999999997E-2</v>
      </c>
    </row>
    <row r="289" spans="1:11">
      <c r="A289" s="215">
        <v>5.3600000000000004E-7</v>
      </c>
      <c r="B289" s="216">
        <f t="shared" si="4"/>
        <v>3.7060499579104477E-19</v>
      </c>
      <c r="C289" s="217">
        <v>3.85083126880119E-2</v>
      </c>
      <c r="D289" s="217">
        <v>3.7149619999999994E-2</v>
      </c>
      <c r="E289" s="217">
        <v>3.6949719999999998E-2</v>
      </c>
      <c r="F289" s="217">
        <v>3.7302129999999996E-2</v>
      </c>
      <c r="G289" s="217">
        <v>3.7570269999999989E-2</v>
      </c>
      <c r="H289" s="217">
        <v>3.7417059999999995E-2</v>
      </c>
      <c r="I289" s="217">
        <v>3.6965999999999992E-2</v>
      </c>
      <c r="J289" s="217">
        <v>3.5506889999999992E-2</v>
      </c>
      <c r="K289" s="217">
        <v>4.4204849999999997E-2</v>
      </c>
    </row>
    <row r="290" spans="1:11">
      <c r="A290" s="215">
        <v>5.37E-7</v>
      </c>
      <c r="B290" s="216">
        <f t="shared" si="4"/>
        <v>3.6991485613407821E-19</v>
      </c>
      <c r="C290" s="217">
        <v>3.8191423654096231E-2</v>
      </c>
      <c r="D290" s="217">
        <v>3.7149619999999994E-2</v>
      </c>
      <c r="E290" s="217">
        <v>3.7350279999999986E-2</v>
      </c>
      <c r="F290" s="217">
        <v>3.7407849999999999E-2</v>
      </c>
      <c r="G290" s="217">
        <v>3.7355619999999992E-2</v>
      </c>
      <c r="H290" s="217">
        <v>3.6248229999999999E-2</v>
      </c>
      <c r="I290" s="217">
        <v>3.5791689999999994E-2</v>
      </c>
      <c r="J290" s="217">
        <v>3.5308459999999993E-2</v>
      </c>
      <c r="K290" s="217">
        <v>4.5636099999999999E-2</v>
      </c>
    </row>
    <row r="291" spans="1:11">
      <c r="A291" s="215">
        <v>5.3799999999999997E-7</v>
      </c>
      <c r="B291" s="216">
        <f t="shared" si="4"/>
        <v>3.6922728205204462E-19</v>
      </c>
      <c r="C291" s="217">
        <v>3.808610250185597E-2</v>
      </c>
      <c r="D291" s="217">
        <v>3.6992549999999992E-2</v>
      </c>
      <c r="E291" s="217">
        <v>3.7295659999999994E-2</v>
      </c>
      <c r="F291" s="217">
        <v>3.7455250000000002E-2</v>
      </c>
      <c r="G291" s="217">
        <v>3.7377449999999993E-2</v>
      </c>
      <c r="H291" s="217">
        <v>3.6481259999999995E-2</v>
      </c>
      <c r="I291" s="217">
        <v>3.6220909999999995E-2</v>
      </c>
      <c r="J291" s="217">
        <v>3.601472E-2</v>
      </c>
      <c r="K291" s="217">
        <v>4.899387999999999E-2</v>
      </c>
    </row>
    <row r="292" spans="1:11">
      <c r="A292" s="215">
        <v>5.3900000000000005E-7</v>
      </c>
      <c r="B292" s="216">
        <f t="shared" si="4"/>
        <v>3.6854225926530608E-19</v>
      </c>
      <c r="C292" s="217">
        <v>3.7878834265604733E-2</v>
      </c>
      <c r="D292" s="217">
        <v>3.7562400000000003E-2</v>
      </c>
      <c r="E292" s="217">
        <v>3.7175489999999999E-2</v>
      </c>
      <c r="F292" s="217">
        <v>3.7035999999999993E-2</v>
      </c>
      <c r="G292" s="217">
        <v>3.7235559999999994E-2</v>
      </c>
      <c r="H292" s="217">
        <v>3.6116739999999994E-2</v>
      </c>
      <c r="I292" s="217">
        <v>3.6618679999999994E-2</v>
      </c>
      <c r="J292" s="217">
        <v>3.5842309999999995E-2</v>
      </c>
      <c r="K292" s="217">
        <v>4.879722999999999E-2</v>
      </c>
    </row>
    <row r="293" spans="1:11">
      <c r="A293" s="215">
        <v>5.4000000000000002E-7</v>
      </c>
      <c r="B293" s="216">
        <f t="shared" si="4"/>
        <v>3.6785977359999997E-19</v>
      </c>
      <c r="C293" s="217">
        <v>3.7569150327232383E-2</v>
      </c>
      <c r="D293" s="217">
        <v>3.6798949999999997E-2</v>
      </c>
      <c r="E293" s="217">
        <v>3.6327029999999996E-2</v>
      </c>
      <c r="F293" s="217">
        <v>3.6726120000000001E-2</v>
      </c>
      <c r="G293" s="217">
        <v>3.6333319999999995E-2</v>
      </c>
      <c r="H293" s="217">
        <v>3.412316E-2</v>
      </c>
      <c r="I293" s="217">
        <v>3.396917E-2</v>
      </c>
      <c r="J293" s="217">
        <v>3.3512779999999999E-2</v>
      </c>
      <c r="K293" s="217">
        <v>4.794868E-2</v>
      </c>
    </row>
    <row r="294" spans="1:11">
      <c r="A294" s="215">
        <v>5.4099999999999999E-7</v>
      </c>
      <c r="B294" s="216">
        <f t="shared" si="4"/>
        <v>3.6717981098706098E-19</v>
      </c>
      <c r="C294" s="217">
        <v>3.7335784857037452E-2</v>
      </c>
      <c r="D294" s="217">
        <v>3.6784339999999992E-2</v>
      </c>
      <c r="E294" s="217">
        <v>3.6042999999999992E-2</v>
      </c>
      <c r="F294" s="217">
        <v>3.7221929999999993E-2</v>
      </c>
      <c r="G294" s="217">
        <v>3.6041189999999994E-2</v>
      </c>
      <c r="H294" s="217">
        <v>3.3966819999999995E-2</v>
      </c>
      <c r="I294" s="217">
        <v>3.3873739999999999E-2</v>
      </c>
      <c r="J294" s="217">
        <v>3.4389649999999994E-2</v>
      </c>
      <c r="K294" s="217">
        <v>4.7635469999999992E-2</v>
      </c>
    </row>
    <row r="295" spans="1:11">
      <c r="A295" s="215">
        <v>5.4200000000000006E-7</v>
      </c>
      <c r="B295" s="216">
        <f t="shared" si="4"/>
        <v>3.6650235746125456E-19</v>
      </c>
      <c r="C295" s="217">
        <v>3.7201697210458476E-2</v>
      </c>
      <c r="D295" s="217">
        <v>3.7113089999999994E-2</v>
      </c>
      <c r="E295" s="217">
        <v>3.7747199999999995E-2</v>
      </c>
      <c r="F295" s="217">
        <v>3.7765129999999994E-2</v>
      </c>
      <c r="G295" s="217">
        <v>3.8196009999999996E-2</v>
      </c>
      <c r="H295" s="217">
        <v>3.628841E-2</v>
      </c>
      <c r="I295" s="217">
        <v>3.7828819999999999E-2</v>
      </c>
      <c r="J295" s="217">
        <v>3.7767749999999989E-2</v>
      </c>
      <c r="K295" s="217">
        <v>5.0672779999999987E-2</v>
      </c>
    </row>
    <row r="296" spans="1:11">
      <c r="A296" s="215">
        <v>5.4300000000000003E-7</v>
      </c>
      <c r="B296" s="216">
        <f t="shared" si="4"/>
        <v>3.6582739916022096E-19</v>
      </c>
      <c r="C296" s="217">
        <v>3.6977676015065221E-2</v>
      </c>
      <c r="D296" s="217">
        <v>3.6467629999999994E-2</v>
      </c>
      <c r="E296" s="217">
        <v>3.8322539999999995E-2</v>
      </c>
      <c r="F296" s="217">
        <v>3.8002089999999995E-2</v>
      </c>
      <c r="G296" s="217">
        <v>3.8130529999999996E-2</v>
      </c>
      <c r="H296" s="217">
        <v>3.5808819999999998E-2</v>
      </c>
      <c r="I296" s="217">
        <v>3.6911159999999991E-2</v>
      </c>
      <c r="J296" s="217">
        <v>3.6874969999999993E-2</v>
      </c>
      <c r="K296" s="217">
        <v>4.9059439999999996E-2</v>
      </c>
    </row>
    <row r="297" spans="1:11">
      <c r="A297" s="215">
        <v>5.44E-7</v>
      </c>
      <c r="B297" s="216">
        <f t="shared" si="4"/>
        <v>3.6515492232352941E-19</v>
      </c>
      <c r="C297" s="217">
        <v>3.6869088415841564E-2</v>
      </c>
      <c r="D297" s="217">
        <v>3.7040039999999996E-2</v>
      </c>
      <c r="E297" s="217">
        <v>3.8289769999999994E-2</v>
      </c>
      <c r="F297" s="217">
        <v>3.7972929999999995E-2</v>
      </c>
      <c r="G297" s="217">
        <v>3.8436119999999997E-2</v>
      </c>
      <c r="H297" s="217">
        <v>3.6299369999999997E-2</v>
      </c>
      <c r="I297" s="217">
        <v>3.7123209999999997E-2</v>
      </c>
      <c r="J297" s="217">
        <v>3.5767129999999994E-2</v>
      </c>
      <c r="K297" s="217">
        <v>4.8859139999999995E-2</v>
      </c>
    </row>
    <row r="298" spans="1:11">
      <c r="A298" s="215">
        <v>5.4499999999999997E-7</v>
      </c>
      <c r="B298" s="216">
        <f t="shared" si="4"/>
        <v>3.6448491329174315E-19</v>
      </c>
      <c r="C298" s="217">
        <v>3.6666646622091952E-2</v>
      </c>
      <c r="D298" s="217">
        <v>3.6417949999999998E-2</v>
      </c>
      <c r="E298" s="217">
        <v>3.8482769999999993E-2</v>
      </c>
      <c r="F298" s="217">
        <v>3.7870849999999998E-2</v>
      </c>
      <c r="G298" s="217">
        <v>3.8592559999999991E-2</v>
      </c>
      <c r="H298" s="217">
        <v>3.7110239999999989E-2</v>
      </c>
      <c r="I298" s="217">
        <v>3.7752049999999995E-2</v>
      </c>
      <c r="J298" s="217">
        <v>3.6650869999999995E-2</v>
      </c>
      <c r="K298" s="217">
        <v>3.9302909999999996E-2</v>
      </c>
    </row>
    <row r="299" spans="1:11">
      <c r="A299" s="215">
        <v>5.4600000000000005E-7</v>
      </c>
      <c r="B299" s="216">
        <f t="shared" si="4"/>
        <v>3.6381735850549445E-19</v>
      </c>
      <c r="C299" s="217">
        <v>3.645288875319927E-2</v>
      </c>
      <c r="D299" s="217">
        <v>3.6590729999999995E-2</v>
      </c>
      <c r="E299" s="217">
        <v>3.8085849999999991E-2</v>
      </c>
      <c r="F299" s="217">
        <v>3.7622949999999995E-2</v>
      </c>
      <c r="G299" s="217">
        <v>3.7861309999999995E-2</v>
      </c>
      <c r="H299" s="217">
        <v>3.7804229999999987E-2</v>
      </c>
      <c r="I299" s="217">
        <v>3.7316979999999993E-2</v>
      </c>
      <c r="J299" s="217">
        <v>3.6799069999999989E-2</v>
      </c>
      <c r="K299" s="217">
        <v>3.5805999999999991E-2</v>
      </c>
    </row>
    <row r="300" spans="1:11">
      <c r="A300" s="215">
        <v>5.4700000000000001E-7</v>
      </c>
      <c r="B300" s="216">
        <f t="shared" si="4"/>
        <v>3.6315224450457035E-19</v>
      </c>
      <c r="C300" s="217">
        <v>3.6269321817518241E-2</v>
      </c>
      <c r="D300" s="217">
        <v>3.6419049999999994E-2</v>
      </c>
      <c r="E300" s="217">
        <v>3.7648880000000003E-2</v>
      </c>
      <c r="F300" s="217">
        <v>3.7302129999999996E-2</v>
      </c>
      <c r="G300" s="217">
        <v>3.8425209999999994E-2</v>
      </c>
      <c r="H300" s="217">
        <v>3.6858209999999995E-2</v>
      </c>
      <c r="I300" s="217">
        <v>3.8373569999999996E-2</v>
      </c>
      <c r="J300" s="217">
        <v>3.7167749999999999E-2</v>
      </c>
      <c r="K300" s="217">
        <v>3.8122950000000003E-2</v>
      </c>
    </row>
    <row r="301" spans="1:11">
      <c r="A301" s="215">
        <v>5.4799999999999998E-7</v>
      </c>
      <c r="B301" s="216">
        <f t="shared" si="4"/>
        <v>3.6248955792700731E-19</v>
      </c>
      <c r="C301" s="217">
        <v>3.606178494537509E-2</v>
      </c>
      <c r="D301" s="217">
        <v>3.6901229999999993E-2</v>
      </c>
      <c r="E301" s="217">
        <v>3.7514139999999994E-2</v>
      </c>
      <c r="F301" s="217">
        <v>3.7385979999999992E-2</v>
      </c>
      <c r="G301" s="217">
        <v>3.7770360000000003E-2</v>
      </c>
      <c r="H301" s="217">
        <v>3.6292419999999992E-2</v>
      </c>
      <c r="I301" s="217">
        <v>3.797507E-2</v>
      </c>
      <c r="J301" s="217">
        <v>3.7348469999999995E-2</v>
      </c>
      <c r="K301" s="217">
        <v>3.8800339999999996E-2</v>
      </c>
    </row>
    <row r="302" spans="1:11">
      <c r="A302" s="215">
        <v>5.4900000000000006E-7</v>
      </c>
      <c r="B302" s="216">
        <f t="shared" si="4"/>
        <v>3.6182928550819666E-19</v>
      </c>
      <c r="C302" s="217">
        <v>3.5874649712883871E-2</v>
      </c>
      <c r="D302" s="217">
        <v>3.7131359999999995E-2</v>
      </c>
      <c r="E302" s="217">
        <v>3.7193689999999995E-2</v>
      </c>
      <c r="F302" s="217">
        <v>3.7283899999999988E-2</v>
      </c>
      <c r="G302" s="217">
        <v>3.7814009999999988E-2</v>
      </c>
      <c r="H302" s="217">
        <v>3.6880129999999997E-2</v>
      </c>
      <c r="I302" s="217">
        <v>3.8574650000000002E-2</v>
      </c>
      <c r="J302" s="217">
        <v>3.886655E-2</v>
      </c>
      <c r="K302" s="217">
        <v>3.8479849999999996E-2</v>
      </c>
    </row>
    <row r="303" spans="1:11">
      <c r="A303" s="215">
        <v>5.5000000000000003E-7</v>
      </c>
      <c r="B303" s="216">
        <f t="shared" si="4"/>
        <v>3.6117141407999997E-19</v>
      </c>
      <c r="C303" s="217">
        <v>3.5687854749455336E-2</v>
      </c>
      <c r="D303" s="217">
        <v>3.6923139999999993E-2</v>
      </c>
      <c r="E303" s="217">
        <v>3.7386689999999993E-2</v>
      </c>
      <c r="F303" s="217">
        <v>3.7185469999999998E-2</v>
      </c>
      <c r="G303" s="217">
        <v>3.767940999999999E-2</v>
      </c>
      <c r="H303" s="217">
        <v>3.7807879999999995E-2</v>
      </c>
      <c r="I303" s="217">
        <v>3.8618529999999998E-2</v>
      </c>
      <c r="J303" s="217">
        <v>3.8465339999999994E-2</v>
      </c>
      <c r="K303" s="217">
        <v>3.4102340000000002E-2</v>
      </c>
    </row>
    <row r="304" spans="1:11">
      <c r="A304" s="215">
        <v>5.51E-7</v>
      </c>
      <c r="B304" s="216">
        <f t="shared" si="4"/>
        <v>3.6051593056987293E-19</v>
      </c>
      <c r="C304" s="217">
        <v>3.5476165009965574E-2</v>
      </c>
      <c r="D304" s="217">
        <v>3.6142159999999993E-2</v>
      </c>
      <c r="E304" s="217">
        <v>3.6851399999999999E-2</v>
      </c>
      <c r="F304" s="217">
        <v>3.7305779999999997E-2</v>
      </c>
      <c r="G304" s="217">
        <v>3.7792189999999996E-2</v>
      </c>
      <c r="H304" s="217">
        <v>3.7011619999999995E-2</v>
      </c>
      <c r="I304" s="217">
        <v>3.75985E-2</v>
      </c>
      <c r="J304" s="217">
        <v>3.6574969999999991E-2</v>
      </c>
      <c r="K304" s="217">
        <v>3.1331980000000002E-2</v>
      </c>
    </row>
    <row r="305" spans="1:11">
      <c r="A305" s="215">
        <v>5.5200000000000007E-7</v>
      </c>
      <c r="B305" s="216">
        <f t="shared" si="4"/>
        <v>3.5986282199999993E-19</v>
      </c>
      <c r="C305" s="217">
        <v>3.5329234772151899E-2</v>
      </c>
      <c r="D305" s="217">
        <v>3.4882659999999989E-2</v>
      </c>
      <c r="E305" s="217">
        <v>3.7477729999999994E-2</v>
      </c>
      <c r="F305" s="217">
        <v>3.7134429999999996E-2</v>
      </c>
      <c r="G305" s="217">
        <v>3.8130529999999996E-2</v>
      </c>
      <c r="H305" s="217">
        <v>3.7680039999999991E-2</v>
      </c>
      <c r="I305" s="217">
        <v>3.7276759999999992E-2</v>
      </c>
      <c r="J305" s="217">
        <v>3.7821969999999996E-2</v>
      </c>
      <c r="K305" s="217">
        <v>3.0486699999999992E-2</v>
      </c>
    </row>
    <row r="306" spans="1:11">
      <c r="A306" s="215">
        <v>5.5300000000000004E-7</v>
      </c>
      <c r="B306" s="216">
        <f t="shared" si="4"/>
        <v>3.5921207548643759E-19</v>
      </c>
      <c r="C306" s="217">
        <v>3.502903713228659E-2</v>
      </c>
      <c r="D306" s="217">
        <v>3.6128639999999997E-2</v>
      </c>
      <c r="E306" s="217">
        <v>3.6982489999999993E-2</v>
      </c>
      <c r="F306" s="217">
        <v>3.7003189999999998E-2</v>
      </c>
      <c r="G306" s="217">
        <v>3.7159159999999997E-2</v>
      </c>
      <c r="H306" s="217">
        <v>3.856031E-2</v>
      </c>
      <c r="I306" s="217">
        <v>3.9583709999999987E-2</v>
      </c>
      <c r="J306" s="217">
        <v>3.9994269999999991E-2</v>
      </c>
      <c r="K306" s="217">
        <v>2.8815089999999995E-2</v>
      </c>
    </row>
    <row r="307" spans="1:11">
      <c r="A307" s="215">
        <v>5.5400000000000001E-7</v>
      </c>
      <c r="B307" s="216">
        <f t="shared" si="4"/>
        <v>3.5856367823826715E-19</v>
      </c>
      <c r="C307" s="217">
        <v>3.4891634278768222E-2</v>
      </c>
      <c r="D307" s="217">
        <v>3.614106999999999E-2</v>
      </c>
      <c r="E307" s="217">
        <v>3.6024429999999996E-2</v>
      </c>
      <c r="F307" s="217">
        <v>3.7116209999999997E-2</v>
      </c>
      <c r="G307" s="217">
        <v>3.6991809999999993E-2</v>
      </c>
      <c r="H307" s="217">
        <v>3.8311939999999996E-2</v>
      </c>
      <c r="I307" s="217">
        <v>3.9623929999999995E-2</v>
      </c>
      <c r="J307" s="217">
        <v>4.0182229999999992E-2</v>
      </c>
      <c r="K307" s="217">
        <v>2.7875859999999995E-2</v>
      </c>
    </row>
    <row r="308" spans="1:11">
      <c r="A308" s="215">
        <v>5.5499999999999998E-7</v>
      </c>
      <c r="B308" s="216">
        <f t="shared" si="4"/>
        <v>3.5791761755675676E-19</v>
      </c>
      <c r="C308" s="217">
        <v>3.4743139385334285E-2</v>
      </c>
      <c r="D308" s="217">
        <v>3.6438039999999991E-2</v>
      </c>
      <c r="E308" s="217">
        <v>3.7073529999999993E-2</v>
      </c>
      <c r="F308" s="217">
        <v>3.7017769999999992E-2</v>
      </c>
      <c r="G308" s="217">
        <v>3.7606649999999991E-2</v>
      </c>
      <c r="H308" s="217">
        <v>3.9685309999999994E-2</v>
      </c>
      <c r="I308" s="217">
        <v>4.0749979999999998E-2</v>
      </c>
      <c r="J308" s="217">
        <v>4.149067E-2</v>
      </c>
      <c r="K308" s="217">
        <v>2.7925019999999995E-2</v>
      </c>
    </row>
    <row r="309" spans="1:11">
      <c r="A309" s="215">
        <v>5.5600000000000006E-7</v>
      </c>
      <c r="B309" s="216">
        <f t="shared" si="4"/>
        <v>3.5727388083453232E-19</v>
      </c>
      <c r="C309" s="217">
        <v>3.4558390078994604E-2</v>
      </c>
      <c r="D309" s="217">
        <v>3.6058879999999995E-2</v>
      </c>
      <c r="E309" s="217">
        <v>3.6691179999999997E-2</v>
      </c>
      <c r="F309" s="217">
        <v>3.6744349999999995E-2</v>
      </c>
      <c r="G309" s="217">
        <v>3.7224649999999998E-2</v>
      </c>
      <c r="H309" s="217">
        <v>3.915202999999999E-2</v>
      </c>
      <c r="I309" s="217">
        <v>4.074632999999999E-2</v>
      </c>
      <c r="J309" s="217">
        <v>4.087259E-2</v>
      </c>
      <c r="K309" s="217">
        <v>3.1994429999999997E-2</v>
      </c>
    </row>
    <row r="310" spans="1:11">
      <c r="A310" s="215">
        <v>5.5700000000000002E-7</v>
      </c>
      <c r="B310" s="216">
        <f t="shared" si="4"/>
        <v>3.5663245555475761E-19</v>
      </c>
      <c r="C310" s="217">
        <v>3.4348341910051969E-2</v>
      </c>
      <c r="D310" s="217">
        <v>3.6247369999999994E-2</v>
      </c>
      <c r="E310" s="217">
        <v>3.6239639999999997E-2</v>
      </c>
      <c r="F310" s="217">
        <v>3.6576649999999995E-2</v>
      </c>
      <c r="G310" s="217">
        <v>3.7231929999999989E-2</v>
      </c>
      <c r="H310" s="217">
        <v>3.7468189999999998E-2</v>
      </c>
      <c r="I310" s="217">
        <v>3.909381E-2</v>
      </c>
      <c r="J310" s="217">
        <v>3.9528000000000001E-2</v>
      </c>
      <c r="K310" s="217">
        <v>3.7183349999999997E-2</v>
      </c>
    </row>
    <row r="311" spans="1:11">
      <c r="A311" s="215">
        <v>5.5799999999999999E-7</v>
      </c>
      <c r="B311" s="216">
        <f t="shared" si="4"/>
        <v>3.5599332929032256E-19</v>
      </c>
      <c r="C311" s="217">
        <v>3.4166102763369691E-2</v>
      </c>
      <c r="D311" s="217">
        <v>3.5836049999999994E-2</v>
      </c>
      <c r="E311" s="217">
        <v>3.6323749999999995E-2</v>
      </c>
      <c r="F311" s="217">
        <v>3.6446499999999986E-2</v>
      </c>
      <c r="G311" s="217">
        <v>3.7417459999999993E-2</v>
      </c>
      <c r="H311" s="217">
        <v>3.7479149999999996E-2</v>
      </c>
      <c r="I311" s="217">
        <v>3.8772079999999993E-2</v>
      </c>
      <c r="J311" s="217">
        <v>3.910149999999999E-2</v>
      </c>
      <c r="K311" s="217">
        <v>3.7995489999999993E-2</v>
      </c>
    </row>
    <row r="312" spans="1:11">
      <c r="A312" s="215">
        <v>5.5900000000000007E-7</v>
      </c>
      <c r="B312" s="216">
        <f t="shared" si="4"/>
        <v>3.5535648970304108E-19</v>
      </c>
      <c r="C312" s="217">
        <v>3.397113357130109E-2</v>
      </c>
      <c r="D312" s="217">
        <v>3.4847589999999998E-2</v>
      </c>
      <c r="E312" s="217">
        <v>3.5875859999999996E-2</v>
      </c>
      <c r="F312" s="217">
        <v>3.6492799999999992E-2</v>
      </c>
      <c r="G312" s="217">
        <v>3.6261649999999999E-2</v>
      </c>
      <c r="H312" s="217">
        <v>3.6668279999999998E-2</v>
      </c>
      <c r="I312" s="217">
        <v>3.7814199999999992E-2</v>
      </c>
      <c r="J312" s="217">
        <v>3.7561719999999993E-2</v>
      </c>
      <c r="K312" s="217">
        <v>3.6156349999999997E-2</v>
      </c>
    </row>
    <row r="313" spans="1:11">
      <c r="A313" s="215">
        <v>5.6000000000000004E-7</v>
      </c>
      <c r="B313" s="216">
        <f t="shared" si="4"/>
        <v>3.5472192454285713E-19</v>
      </c>
      <c r="C313" s="217">
        <v>3.3830010476105565E-2</v>
      </c>
      <c r="D313" s="217">
        <v>3.5545649999999998E-2</v>
      </c>
      <c r="E313" s="217">
        <v>3.5047789999999995E-2</v>
      </c>
      <c r="F313" s="217">
        <v>3.6886529999999994E-2</v>
      </c>
      <c r="G313" s="217">
        <v>3.5255369999999994E-2</v>
      </c>
      <c r="H313" s="217">
        <v>3.5619619999999998E-2</v>
      </c>
      <c r="I313" s="217">
        <v>3.7002559999999997E-2</v>
      </c>
      <c r="J313" s="217">
        <v>3.599484E-2</v>
      </c>
      <c r="K313" s="217">
        <v>3.495417E-2</v>
      </c>
    </row>
    <row r="314" spans="1:11">
      <c r="A314" s="215">
        <v>5.6100000000000001E-7</v>
      </c>
      <c r="B314" s="216">
        <f t="shared" si="4"/>
        <v>3.5408962164705883E-19</v>
      </c>
      <c r="C314" s="217">
        <v>3.3649295758007111E-2</v>
      </c>
      <c r="D314" s="217">
        <v>3.4794249999999999E-2</v>
      </c>
      <c r="E314" s="217">
        <v>3.5828879999999994E-2</v>
      </c>
      <c r="F314" s="217">
        <v>3.5953609999999997E-2</v>
      </c>
      <c r="G314" s="217">
        <v>3.6387889999999999E-2</v>
      </c>
      <c r="H314" s="217">
        <v>3.8100089999999996E-2</v>
      </c>
      <c r="I314" s="217">
        <v>3.8077429999999995E-2</v>
      </c>
      <c r="J314" s="217">
        <v>3.9144869999999998E-2</v>
      </c>
      <c r="K314" s="217">
        <v>3.4331049999999995E-2</v>
      </c>
    </row>
    <row r="315" spans="1:11">
      <c r="A315" s="215">
        <v>5.6199999999999998E-7</v>
      </c>
      <c r="B315" s="216">
        <f t="shared" si="4"/>
        <v>3.5345956893950179E-19</v>
      </c>
      <c r="C315" s="217">
        <v>3.3449365051509763E-2</v>
      </c>
      <c r="D315" s="217">
        <v>3.451481E-2</v>
      </c>
      <c r="E315" s="217">
        <v>3.6119829999999999E-2</v>
      </c>
      <c r="F315" s="217">
        <v>3.6766219999999995E-2</v>
      </c>
      <c r="G315" s="217">
        <v>3.6328229999999996E-2</v>
      </c>
      <c r="H315" s="217">
        <v>3.8739290000000003E-2</v>
      </c>
      <c r="I315" s="217">
        <v>3.9174239999999992E-2</v>
      </c>
      <c r="J315" s="217">
        <v>3.9647279999999986E-2</v>
      </c>
      <c r="K315" s="217">
        <v>3.4899539999999993E-2</v>
      </c>
    </row>
    <row r="316" spans="1:11">
      <c r="A316" s="215">
        <v>5.6300000000000005E-7</v>
      </c>
      <c r="B316" s="216">
        <f t="shared" si="4"/>
        <v>3.528317544298401E-19</v>
      </c>
      <c r="C316" s="217">
        <v>3.3294956143211624E-2</v>
      </c>
      <c r="D316" s="217">
        <v>3.4583489999999988E-2</v>
      </c>
      <c r="E316" s="217">
        <v>3.5681399999999995E-2</v>
      </c>
      <c r="F316" s="217">
        <v>3.5556969999999993E-2</v>
      </c>
      <c r="G316" s="217">
        <v>3.6478849999999993E-2</v>
      </c>
      <c r="H316" s="217">
        <v>3.7658129999999998E-2</v>
      </c>
      <c r="I316" s="217">
        <v>3.9141339999999997E-2</v>
      </c>
      <c r="J316" s="217">
        <v>3.9719569999999996E-2</v>
      </c>
      <c r="K316" s="217">
        <v>3.4265489999999996E-2</v>
      </c>
    </row>
    <row r="317" spans="1:11">
      <c r="A317" s="215">
        <v>5.6400000000000002E-7</v>
      </c>
      <c r="B317" s="216">
        <f t="shared" si="4"/>
        <v>3.5220616621276595E-19</v>
      </c>
      <c r="C317" s="217">
        <v>3.3123042037495574E-2</v>
      </c>
      <c r="D317" s="217">
        <v>3.4260209999999999E-2</v>
      </c>
      <c r="E317" s="217">
        <v>3.6039359999999993E-2</v>
      </c>
      <c r="F317" s="217">
        <v>3.6747999999999996E-2</v>
      </c>
      <c r="G317" s="217">
        <v>3.6280569999999991E-2</v>
      </c>
      <c r="H317" s="217">
        <v>3.9159329999999999E-2</v>
      </c>
      <c r="I317" s="217">
        <v>4.0647610000000001E-2</v>
      </c>
      <c r="J317" s="217">
        <v>4.1519589999999995E-2</v>
      </c>
      <c r="K317" s="217">
        <v>3.4225799999999994E-2</v>
      </c>
    </row>
    <row r="318" spans="1:11">
      <c r="A318" s="215">
        <v>5.6499999999999999E-7</v>
      </c>
      <c r="B318" s="216">
        <f t="shared" si="4"/>
        <v>3.5158279246725666E-19</v>
      </c>
      <c r="C318" s="217">
        <v>3.2933963877010072E-2</v>
      </c>
      <c r="D318" s="217">
        <v>3.4258749999999991E-2</v>
      </c>
      <c r="E318" s="217">
        <v>3.5497879999999996E-2</v>
      </c>
      <c r="F318" s="217">
        <v>3.4894549999999996E-2</v>
      </c>
      <c r="G318" s="217">
        <v>3.6395169999999998E-2</v>
      </c>
      <c r="H318" s="217">
        <v>3.8432469999999996E-2</v>
      </c>
      <c r="I318" s="217">
        <v>4.0962029999999996E-2</v>
      </c>
      <c r="J318" s="217">
        <v>4.2354529999999994E-2</v>
      </c>
      <c r="K318" s="217">
        <v>3.7547529999999996E-2</v>
      </c>
    </row>
    <row r="319" spans="1:11">
      <c r="A319" s="215">
        <v>5.6600000000000007E-7</v>
      </c>
      <c r="B319" s="216">
        <f t="shared" si="4"/>
        <v>3.5096162145583034E-19</v>
      </c>
      <c r="C319" s="217">
        <v>3.2723873576719575E-2</v>
      </c>
      <c r="D319" s="217">
        <v>3.3973819999999995E-2</v>
      </c>
      <c r="E319" s="217">
        <v>3.5577259999999999E-2</v>
      </c>
      <c r="F319" s="217">
        <v>3.6386349999999991E-2</v>
      </c>
      <c r="G319" s="217">
        <v>3.5816719999999996E-2</v>
      </c>
      <c r="H319" s="217">
        <v>3.9371189999999986E-2</v>
      </c>
      <c r="I319" s="217">
        <v>4.0084589999999996E-2</v>
      </c>
      <c r="J319" s="217">
        <v>4.2101519999999996E-2</v>
      </c>
      <c r="K319" s="217">
        <v>3.7689569999999999E-2</v>
      </c>
    </row>
    <row r="320" spans="1:11">
      <c r="A320" s="215">
        <v>5.6700000000000003E-7</v>
      </c>
      <c r="B320" s="216">
        <f t="shared" si="4"/>
        <v>3.5034264152380949E-19</v>
      </c>
      <c r="C320" s="217">
        <v>3.2580221040126714E-2</v>
      </c>
      <c r="D320" s="217">
        <v>3.3531099999999994E-2</v>
      </c>
      <c r="E320" s="217">
        <v>3.4598799999999992E-2</v>
      </c>
      <c r="F320" s="217">
        <v>3.5023239999999997E-2</v>
      </c>
      <c r="G320" s="217">
        <v>3.5656639999999996E-2</v>
      </c>
      <c r="H320" s="217">
        <v>3.8023379999999996E-2</v>
      </c>
      <c r="I320" s="217">
        <v>4.0186959999999994E-2</v>
      </c>
      <c r="J320" s="217">
        <v>4.1465370000000001E-2</v>
      </c>
      <c r="K320" s="217">
        <v>3.8199429999999986E-2</v>
      </c>
    </row>
    <row r="321" spans="1:11">
      <c r="A321" s="215">
        <v>5.68E-7</v>
      </c>
      <c r="B321" s="216">
        <f t="shared" si="4"/>
        <v>3.4972584109859156E-19</v>
      </c>
      <c r="C321" s="217">
        <v>3.2422061078517472E-2</v>
      </c>
      <c r="D321" s="217">
        <v>3.3463519999999997E-2</v>
      </c>
      <c r="E321" s="217">
        <v>3.5462549999999995E-2</v>
      </c>
      <c r="F321" s="217">
        <v>3.6507379999999992E-2</v>
      </c>
      <c r="G321" s="217">
        <v>3.563591E-2</v>
      </c>
      <c r="H321" s="217">
        <v>3.9400409999999997E-2</v>
      </c>
      <c r="I321" s="217">
        <v>4.0113839999999991E-2</v>
      </c>
      <c r="J321" s="217">
        <v>4.3196709999999992E-2</v>
      </c>
      <c r="K321" s="217">
        <v>3.8468929999999998E-2</v>
      </c>
    </row>
    <row r="322" spans="1:11">
      <c r="A322" s="215">
        <v>5.6899999999999997E-7</v>
      </c>
      <c r="B322" s="216">
        <f t="shared" si="4"/>
        <v>3.4911120868892796E-19</v>
      </c>
      <c r="C322" s="217">
        <v>3.2241497203018069E-2</v>
      </c>
      <c r="D322" s="217">
        <v>3.3048919999999996E-2</v>
      </c>
      <c r="E322" s="217">
        <v>3.4659619999999995E-2</v>
      </c>
      <c r="F322" s="217">
        <v>3.4915699999999994E-2</v>
      </c>
      <c r="G322" s="217">
        <v>3.5918589999999993E-2</v>
      </c>
      <c r="H322" s="217">
        <v>3.9093589999999998E-2</v>
      </c>
      <c r="I322" s="217">
        <v>4.038804E-2</v>
      </c>
      <c r="J322" s="217">
        <v>4.3146099999999993E-2</v>
      </c>
      <c r="K322" s="217">
        <v>4.0158749999999993E-2</v>
      </c>
    </row>
    <row r="323" spans="1:11">
      <c r="A323" s="215">
        <v>5.7000000000000005E-7</v>
      </c>
      <c r="B323" s="216">
        <f t="shared" ref="B323:B386" si="5">h_planck*c_light/A323</f>
        <v>3.4849873288421051E-19</v>
      </c>
      <c r="C323" s="217">
        <v>3.2082199641043599E-2</v>
      </c>
      <c r="D323" s="217">
        <v>3.3660409999999995E-2</v>
      </c>
      <c r="E323" s="217">
        <v>3.504597999999999E-2</v>
      </c>
      <c r="F323" s="217">
        <v>3.5877419999999993E-2</v>
      </c>
      <c r="G323" s="217">
        <v>3.5453639999999995E-2</v>
      </c>
      <c r="H323" s="217">
        <v>3.8377679999999997E-2</v>
      </c>
      <c r="I323" s="217">
        <v>4.0691489999999997E-2</v>
      </c>
      <c r="J323" s="217">
        <v>4.2549709999999991E-2</v>
      </c>
      <c r="K323" s="217">
        <v>4.0074979999999996E-2</v>
      </c>
    </row>
    <row r="324" spans="1:11">
      <c r="A324" s="215">
        <v>5.7100000000000002E-7</v>
      </c>
      <c r="B324" s="216">
        <f t="shared" si="5"/>
        <v>3.4788840235376531E-19</v>
      </c>
      <c r="C324" s="217">
        <v>3.1908217990564383E-2</v>
      </c>
      <c r="D324" s="217">
        <v>3.3082519999999997E-2</v>
      </c>
      <c r="E324" s="217">
        <v>3.4889759999999992E-2</v>
      </c>
      <c r="F324" s="217">
        <v>3.5446499999999999E-2</v>
      </c>
      <c r="G324" s="217">
        <v>3.5463459999999995E-2</v>
      </c>
      <c r="H324" s="217">
        <v>3.7866319999999995E-2</v>
      </c>
      <c r="I324" s="217">
        <v>3.9419189999999993E-2</v>
      </c>
      <c r="J324" s="217">
        <v>4.1678619999999993E-2</v>
      </c>
      <c r="K324" s="217">
        <v>4.3003039999999992E-2</v>
      </c>
    </row>
    <row r="325" spans="1:11">
      <c r="A325" s="215">
        <v>5.7199999999999999E-7</v>
      </c>
      <c r="B325" s="216">
        <f t="shared" si="5"/>
        <v>3.4728020584615387E-19</v>
      </c>
      <c r="C325" s="217">
        <v>3.1750335160446466E-2</v>
      </c>
      <c r="D325" s="217">
        <v>3.3157770000000003E-2</v>
      </c>
      <c r="E325" s="217">
        <v>3.5001549999999999E-2</v>
      </c>
      <c r="F325" s="217">
        <v>3.6634979999999998E-2</v>
      </c>
      <c r="G325" s="217">
        <v>3.5305939999999994E-2</v>
      </c>
      <c r="H325" s="217">
        <v>3.9057059999999998E-2</v>
      </c>
      <c r="I325" s="217">
        <v>4.0574489999999998E-2</v>
      </c>
      <c r="J325" s="217">
        <v>4.3554539999999996E-2</v>
      </c>
      <c r="K325" s="217">
        <v>4.1695609999999994E-2</v>
      </c>
    </row>
    <row r="326" spans="1:11">
      <c r="A326" s="215">
        <v>5.7300000000000006E-7</v>
      </c>
      <c r="B326" s="216">
        <f t="shared" si="5"/>
        <v>3.4667413218848163E-19</v>
      </c>
      <c r="C326" s="217">
        <v>3.1584843035372019E-2</v>
      </c>
      <c r="D326" s="217">
        <v>3.2948829999999991E-2</v>
      </c>
      <c r="E326" s="217">
        <v>3.5551769999999996E-2</v>
      </c>
      <c r="F326" s="217">
        <v>3.5132979999999994E-2</v>
      </c>
      <c r="G326" s="217">
        <v>3.6657109999999993E-2</v>
      </c>
      <c r="H326" s="217">
        <v>3.9798539999999993E-2</v>
      </c>
      <c r="I326" s="217">
        <v>4.2201419999999996E-2</v>
      </c>
      <c r="J326" s="217">
        <v>4.4566599999999991E-2</v>
      </c>
      <c r="K326" s="217">
        <v>4.3341729999999995E-2</v>
      </c>
    </row>
    <row r="327" spans="1:11">
      <c r="A327" s="215">
        <v>5.7400000000000003E-7</v>
      </c>
      <c r="B327" s="216">
        <f t="shared" si="5"/>
        <v>3.4607017028571426E-19</v>
      </c>
      <c r="C327" s="217">
        <v>3.141965254042775E-2</v>
      </c>
      <c r="D327" s="217">
        <v>3.2332959999999994E-2</v>
      </c>
      <c r="E327" s="217">
        <v>3.4894129999999995E-2</v>
      </c>
      <c r="F327" s="217">
        <v>3.5043659999999997E-2</v>
      </c>
      <c r="G327" s="217">
        <v>3.5630089999999996E-2</v>
      </c>
      <c r="H327" s="217">
        <v>4.016745E-2</v>
      </c>
      <c r="I327" s="217">
        <v>4.2223359999999995E-2</v>
      </c>
      <c r="J327" s="217">
        <v>4.6485889999999988E-2</v>
      </c>
      <c r="K327" s="217">
        <v>4.8527729999999991E-2</v>
      </c>
    </row>
    <row r="328" spans="1:11">
      <c r="A328" s="215">
        <v>5.75E-7</v>
      </c>
      <c r="B328" s="216">
        <f t="shared" si="5"/>
        <v>3.4546830912E-19</v>
      </c>
      <c r="C328" s="217">
        <v>3.1243965411315508E-2</v>
      </c>
      <c r="D328" s="217">
        <v>3.2646189999999992E-2</v>
      </c>
      <c r="E328" s="217">
        <v>3.4689114999999993E-2</v>
      </c>
      <c r="F328" s="217">
        <v>3.5072279999999997E-2</v>
      </c>
      <c r="G328" s="217">
        <v>3.5621719999999996E-2</v>
      </c>
      <c r="H328" s="217">
        <v>3.9844194999999999E-2</v>
      </c>
      <c r="I328" s="217">
        <v>4.2227014999999993E-2</v>
      </c>
      <c r="J328" s="217">
        <v>4.6798539999999986E-2</v>
      </c>
      <c r="K328" s="217">
        <v>4.7826669999999988E-2</v>
      </c>
    </row>
    <row r="329" spans="1:11">
      <c r="A329" s="215">
        <v>5.7599999999999997E-7</v>
      </c>
      <c r="B329" s="216">
        <f t="shared" si="5"/>
        <v>3.4486853775000003E-19</v>
      </c>
      <c r="C329" s="217">
        <v>3.1082169009352258E-2</v>
      </c>
      <c r="D329" s="217">
        <v>3.2959419999999996E-2</v>
      </c>
      <c r="E329" s="217">
        <v>3.4484099999999997E-2</v>
      </c>
      <c r="F329" s="217">
        <v>3.510089999999999E-2</v>
      </c>
      <c r="G329" s="217">
        <v>3.5613349999999995E-2</v>
      </c>
      <c r="H329" s="217">
        <v>3.9520939999999991E-2</v>
      </c>
      <c r="I329" s="217">
        <v>4.2230669999999991E-2</v>
      </c>
      <c r="J329" s="217">
        <v>4.7111189999999983E-2</v>
      </c>
      <c r="K329" s="217">
        <v>4.7125609999999984E-2</v>
      </c>
    </row>
    <row r="330" spans="1:11">
      <c r="A330" s="215">
        <v>5.7700000000000004E-7</v>
      </c>
      <c r="B330" s="216">
        <f t="shared" si="5"/>
        <v>3.4427084531022527E-19</v>
      </c>
      <c r="C330" s="217">
        <v>3.0924357778546706E-2</v>
      </c>
      <c r="D330" s="217">
        <v>3.2505004999999997E-2</v>
      </c>
      <c r="E330" s="217">
        <v>3.4432024999999991E-2</v>
      </c>
      <c r="F330" s="217">
        <v>3.5128604999999993E-2</v>
      </c>
      <c r="G330" s="217">
        <v>3.5408709999999996E-2</v>
      </c>
      <c r="H330" s="217">
        <v>3.9634169999999996E-2</v>
      </c>
      <c r="I330" s="217">
        <v>4.2219704999999989E-2</v>
      </c>
      <c r="J330" s="217">
        <v>4.7234084999999988E-2</v>
      </c>
      <c r="K330" s="217">
        <v>4.4680104999999991E-2</v>
      </c>
    </row>
    <row r="331" spans="1:11">
      <c r="A331" s="215">
        <v>5.7800000000000001E-7</v>
      </c>
      <c r="B331" s="216">
        <f t="shared" si="5"/>
        <v>3.4367522101038059E-19</v>
      </c>
      <c r="C331" s="217">
        <v>3.0749393702296658E-2</v>
      </c>
      <c r="D331" s="217">
        <v>3.2050589999999997E-2</v>
      </c>
      <c r="E331" s="217">
        <v>3.4379949999999992E-2</v>
      </c>
      <c r="F331" s="217">
        <v>3.5156309999999996E-2</v>
      </c>
      <c r="G331" s="217">
        <v>3.5204069999999997E-2</v>
      </c>
      <c r="H331" s="217">
        <v>3.9747399999999995E-2</v>
      </c>
      <c r="I331" s="217">
        <v>4.2208739999999988E-2</v>
      </c>
      <c r="J331" s="217">
        <v>4.7356979999999993E-2</v>
      </c>
      <c r="K331" s="217">
        <v>4.2234599999999997E-2</v>
      </c>
    </row>
    <row r="332" spans="1:11">
      <c r="A332" s="215">
        <v>5.7899999999999998E-7</v>
      </c>
      <c r="B332" s="216">
        <f t="shared" si="5"/>
        <v>3.4308165413471501E-19</v>
      </c>
      <c r="C332" s="217">
        <v>3.0592204171980011E-2</v>
      </c>
      <c r="D332" s="217">
        <v>3.2164559999999995E-2</v>
      </c>
      <c r="E332" s="217">
        <v>3.440780999999999E-2</v>
      </c>
      <c r="F332" s="217">
        <v>3.5067724999999994E-2</v>
      </c>
      <c r="G332" s="217">
        <v>3.5164050000000002E-2</v>
      </c>
      <c r="H332" s="217">
        <v>3.9477109999999996E-2</v>
      </c>
      <c r="I332" s="217">
        <v>4.2212394999999993E-2</v>
      </c>
      <c r="J332" s="217">
        <v>4.7429269999999996E-2</v>
      </c>
      <c r="K332" s="217">
        <v>4.1145689999999999E-2</v>
      </c>
    </row>
    <row r="333" spans="1:11">
      <c r="A333" s="215">
        <v>5.8000000000000006E-7</v>
      </c>
      <c r="B333" s="216">
        <f t="shared" si="5"/>
        <v>3.4249013404137925E-19</v>
      </c>
      <c r="C333" s="217">
        <v>3.0434420061919491E-2</v>
      </c>
      <c r="D333" s="217">
        <v>3.2278529999999993E-2</v>
      </c>
      <c r="E333" s="217">
        <v>3.4435669999999988E-2</v>
      </c>
      <c r="F333" s="217">
        <v>3.4979139999999999E-2</v>
      </c>
      <c r="G333" s="217">
        <v>3.5124030000000001E-2</v>
      </c>
      <c r="H333" s="217">
        <v>3.9206819999999996E-2</v>
      </c>
      <c r="I333" s="217">
        <v>4.2216049999999998E-2</v>
      </c>
      <c r="J333" s="217">
        <v>4.7501559999999991E-2</v>
      </c>
      <c r="K333" s="217">
        <v>4.005678E-2</v>
      </c>
    </row>
    <row r="334" spans="1:11">
      <c r="A334" s="215">
        <v>5.8100000000000003E-7</v>
      </c>
      <c r="B334" s="216">
        <f t="shared" si="5"/>
        <v>3.4190065016178999E-19</v>
      </c>
      <c r="C334" s="217">
        <v>3.0279109546391743E-2</v>
      </c>
      <c r="D334" s="217">
        <v>3.2226109999999995E-2</v>
      </c>
      <c r="E334" s="217">
        <v>3.4707864999999991E-2</v>
      </c>
      <c r="F334" s="217">
        <v>3.4972209999999997E-2</v>
      </c>
      <c r="G334" s="217">
        <v>3.5232260000000001E-2</v>
      </c>
      <c r="H334" s="217">
        <v>3.9809494999999993E-2</v>
      </c>
      <c r="I334" s="217">
        <v>4.2217875000000002E-2</v>
      </c>
      <c r="J334" s="217">
        <v>4.8497349999999995E-2</v>
      </c>
      <c r="K334" s="217">
        <v>3.7400955E-2</v>
      </c>
    </row>
    <row r="335" spans="1:11">
      <c r="A335" s="215">
        <v>5.82E-7</v>
      </c>
      <c r="B335" s="216">
        <f t="shared" si="5"/>
        <v>3.4131319200000001E-19</v>
      </c>
      <c r="C335" s="217">
        <v>3.011963264529401E-2</v>
      </c>
      <c r="D335" s="217">
        <v>3.2173689999999998E-2</v>
      </c>
      <c r="E335" s="217">
        <v>3.4980059999999993E-2</v>
      </c>
      <c r="F335" s="217">
        <v>3.4965279999999994E-2</v>
      </c>
      <c r="G335" s="217">
        <v>3.5340489999999995E-2</v>
      </c>
      <c r="H335" s="217">
        <v>4.041216999999999E-2</v>
      </c>
      <c r="I335" s="217">
        <v>4.2219699999999999E-2</v>
      </c>
      <c r="J335" s="217">
        <v>4.9493139999999991E-2</v>
      </c>
      <c r="K335" s="217">
        <v>3.4745129999999992E-2</v>
      </c>
    </row>
    <row r="336" spans="1:11">
      <c r="A336" s="215">
        <v>5.8300000000000007E-7</v>
      </c>
      <c r="B336" s="216">
        <f t="shared" si="5"/>
        <v>3.4072774913207541E-19</v>
      </c>
      <c r="C336" s="217">
        <v>2.9969345222450372E-2</v>
      </c>
      <c r="D336" s="217">
        <v>3.2118164999999997E-2</v>
      </c>
      <c r="E336" s="217">
        <v>3.4778690000000001E-2</v>
      </c>
      <c r="F336" s="217">
        <v>3.4829659999999998E-2</v>
      </c>
      <c r="G336" s="217">
        <v>3.5494929999999994E-2</v>
      </c>
      <c r="H336" s="217">
        <v>4.0697074999999992E-2</v>
      </c>
      <c r="I336" s="217">
        <v>4.2206904999999996E-2</v>
      </c>
      <c r="J336" s="217">
        <v>4.8714219999999989E-2</v>
      </c>
      <c r="K336" s="217">
        <v>3.5689279999999997E-2</v>
      </c>
    </row>
    <row r="337" spans="1:11">
      <c r="A337" s="215">
        <v>5.8400000000000004E-7</v>
      </c>
      <c r="B337" s="216">
        <f t="shared" si="5"/>
        <v>3.4014431120547941E-19</v>
      </c>
      <c r="C337" s="217">
        <v>2.9813766042058466E-2</v>
      </c>
      <c r="D337" s="217">
        <v>3.2062639999999996E-2</v>
      </c>
      <c r="E337" s="217">
        <v>3.4577320000000002E-2</v>
      </c>
      <c r="F337" s="217">
        <v>3.4694040000000002E-2</v>
      </c>
      <c r="G337" s="217">
        <v>3.564937E-2</v>
      </c>
      <c r="H337" s="217">
        <v>4.0981979999999994E-2</v>
      </c>
      <c r="I337" s="217">
        <v>4.2194109999999993E-2</v>
      </c>
      <c r="J337" s="217">
        <v>4.7935299999999993E-2</v>
      </c>
      <c r="K337" s="217">
        <v>3.6633430000000002E-2</v>
      </c>
    </row>
    <row r="338" spans="1:11">
      <c r="A338" s="215">
        <v>5.8500000000000001E-7</v>
      </c>
      <c r="B338" s="216">
        <f t="shared" si="5"/>
        <v>3.3956286793846151E-19</v>
      </c>
      <c r="C338" s="217">
        <v>2.9660711231661543E-2</v>
      </c>
      <c r="D338" s="217">
        <v>3.1515444999999996E-2</v>
      </c>
      <c r="E338" s="217">
        <v>3.3980669999999998E-2</v>
      </c>
      <c r="F338" s="217">
        <v>3.4239795000000003E-2</v>
      </c>
      <c r="G338" s="217">
        <v>3.5157684999999994E-2</v>
      </c>
      <c r="H338" s="217">
        <v>4.0130924999999991E-2</v>
      </c>
      <c r="I338" s="217">
        <v>4.2195939999999994E-2</v>
      </c>
      <c r="J338" s="217">
        <v>4.6937699999999999E-2</v>
      </c>
      <c r="K338" s="217">
        <v>3.4377480000000002E-2</v>
      </c>
    </row>
    <row r="339" spans="1:11">
      <c r="A339" s="215">
        <v>5.8599999999999998E-7</v>
      </c>
      <c r="B339" s="216">
        <f t="shared" si="5"/>
        <v>3.3898340911945395E-19</v>
      </c>
      <c r="C339" s="217">
        <v>2.9493116950451211E-2</v>
      </c>
      <c r="D339" s="217">
        <v>3.0968249999999996E-2</v>
      </c>
      <c r="E339" s="217">
        <v>3.3384019999999993E-2</v>
      </c>
      <c r="F339" s="217">
        <v>3.3785549999999998E-2</v>
      </c>
      <c r="G339" s="217">
        <v>3.4665999999999995E-2</v>
      </c>
      <c r="H339" s="217">
        <v>3.9279869999999988E-2</v>
      </c>
      <c r="I339" s="217">
        <v>4.2197769999999996E-2</v>
      </c>
      <c r="J339" s="217">
        <v>4.5940099999999998E-2</v>
      </c>
      <c r="K339" s="217">
        <v>3.2121529999999995E-2</v>
      </c>
    </row>
    <row r="340" spans="1:11">
      <c r="A340" s="215">
        <v>5.8700000000000005E-7</v>
      </c>
      <c r="B340" s="216">
        <f t="shared" si="5"/>
        <v>3.3840592460647358E-19</v>
      </c>
      <c r="C340" s="217">
        <v>2.9329626632080285E-2</v>
      </c>
      <c r="D340" s="217">
        <v>3.0855194999999995E-2</v>
      </c>
      <c r="E340" s="217">
        <v>3.3302269999999995E-2</v>
      </c>
      <c r="F340" s="217">
        <v>3.3542749999999996E-2</v>
      </c>
      <c r="G340" s="217">
        <v>3.4245075E-2</v>
      </c>
      <c r="H340" s="217">
        <v>3.8233404999999984E-2</v>
      </c>
      <c r="I340" s="217">
        <v>4.2201424999999994E-2</v>
      </c>
      <c r="J340" s="217">
        <v>4.1096689999999991E-2</v>
      </c>
      <c r="K340" s="217">
        <v>2.7367269999999992E-2</v>
      </c>
    </row>
    <row r="341" spans="1:11">
      <c r="A341" s="215">
        <v>5.8800000000000002E-7</v>
      </c>
      <c r="B341" s="216">
        <f t="shared" si="5"/>
        <v>3.378304043265306E-19</v>
      </c>
      <c r="C341" s="217">
        <v>2.9139107929044304E-2</v>
      </c>
      <c r="D341" s="217">
        <v>3.0742139999999994E-2</v>
      </c>
      <c r="E341" s="217">
        <v>3.3220519999999996E-2</v>
      </c>
      <c r="F341" s="217">
        <v>3.3299949999999995E-2</v>
      </c>
      <c r="G341" s="217">
        <v>3.3824149999999997E-2</v>
      </c>
      <c r="H341" s="217">
        <v>3.7186939999999988E-2</v>
      </c>
      <c r="I341" s="217">
        <v>4.2205079999999992E-2</v>
      </c>
      <c r="J341" s="217">
        <v>3.6253279999999992E-2</v>
      </c>
      <c r="K341" s="217">
        <v>2.2613009999999992E-2</v>
      </c>
    </row>
    <row r="342" spans="1:11">
      <c r="A342" s="215">
        <v>5.8899999999999999E-7</v>
      </c>
      <c r="B342" s="216">
        <f t="shared" si="5"/>
        <v>3.3725683827504243E-19</v>
      </c>
      <c r="C342" s="217">
        <v>2.8848592084039303E-2</v>
      </c>
      <c r="D342" s="217">
        <v>3.022488999999999E-2</v>
      </c>
      <c r="E342" s="217">
        <v>3.3123840000000002E-2</v>
      </c>
      <c r="F342" s="217">
        <v>3.3504654999999994E-2</v>
      </c>
      <c r="G342" s="217">
        <v>3.3361754999999993E-2</v>
      </c>
      <c r="H342" s="217">
        <v>3.7123019999999993E-2</v>
      </c>
      <c r="I342" s="217">
        <v>4.2190454999999995E-2</v>
      </c>
      <c r="J342" s="217">
        <v>3.4921344999999993E-2</v>
      </c>
      <c r="K342" s="217">
        <v>2.1398814999999995E-2</v>
      </c>
    </row>
    <row r="343" spans="1:11">
      <c r="A343" s="215">
        <v>5.9000000000000007E-7</v>
      </c>
      <c r="B343" s="216">
        <f t="shared" si="5"/>
        <v>3.3668521651525417E-19</v>
      </c>
      <c r="C343" s="217">
        <v>2.873594082008793E-2</v>
      </c>
      <c r="D343" s="217">
        <v>2.970763999999999E-2</v>
      </c>
      <c r="E343" s="217">
        <v>3.302716E-2</v>
      </c>
      <c r="F343" s="217">
        <v>3.3709359999999994E-2</v>
      </c>
      <c r="G343" s="217">
        <v>3.2899359999999996E-2</v>
      </c>
      <c r="H343" s="217">
        <v>3.7059099999999991E-2</v>
      </c>
      <c r="I343" s="217">
        <v>4.2175829999999997E-2</v>
      </c>
      <c r="J343" s="217">
        <v>3.3589409999999993E-2</v>
      </c>
      <c r="K343" s="217">
        <v>2.0184619999999997E-2</v>
      </c>
    </row>
    <row r="344" spans="1:11">
      <c r="A344" s="215">
        <v>5.9100000000000004E-7</v>
      </c>
      <c r="B344" s="216">
        <f t="shared" si="5"/>
        <v>3.3611552917766497E-19</v>
      </c>
      <c r="C344" s="217">
        <v>2.873150822635135E-2</v>
      </c>
      <c r="D344" s="217">
        <v>2.9615039999999995E-2</v>
      </c>
      <c r="E344" s="217">
        <v>3.3479974999999995E-2</v>
      </c>
      <c r="F344" s="217">
        <v>3.3815629999999999E-2</v>
      </c>
      <c r="G344" s="217">
        <v>3.3197859999999996E-2</v>
      </c>
      <c r="H344" s="217">
        <v>3.8089129999999999E-2</v>
      </c>
      <c r="I344" s="217">
        <v>4.2175829999999997E-2</v>
      </c>
      <c r="J344" s="217">
        <v>3.7590644999999992E-2</v>
      </c>
      <c r="K344" s="217">
        <v>2.4191574999999996E-2</v>
      </c>
    </row>
    <row r="345" spans="1:11">
      <c r="A345" s="215">
        <v>5.9200000000000001E-7</v>
      </c>
      <c r="B345" s="216">
        <f t="shared" si="5"/>
        <v>3.3554776645945944E-19</v>
      </c>
      <c r="C345" s="217">
        <v>2.860048840863115E-2</v>
      </c>
      <c r="D345" s="217">
        <v>2.9522439999999997E-2</v>
      </c>
      <c r="E345" s="217">
        <v>3.3932789999999997E-2</v>
      </c>
      <c r="F345" s="217">
        <v>3.3921899999999998E-2</v>
      </c>
      <c r="G345" s="217">
        <v>3.3496359999999996E-2</v>
      </c>
      <c r="H345" s="217">
        <v>3.911916E-2</v>
      </c>
      <c r="I345" s="217">
        <v>4.2175829999999997E-2</v>
      </c>
      <c r="J345" s="217">
        <v>4.1591879999999998E-2</v>
      </c>
      <c r="K345" s="217">
        <v>2.8198529999999996E-2</v>
      </c>
    </row>
    <row r="346" spans="1:11">
      <c r="A346" s="215">
        <v>5.9299999999999998E-7</v>
      </c>
      <c r="B346" s="216">
        <f t="shared" si="5"/>
        <v>3.3498191862394603E-19</v>
      </c>
      <c r="C346" s="217">
        <v>2.8453900874831763E-2</v>
      </c>
      <c r="D346" s="217">
        <v>2.9693029999999995E-2</v>
      </c>
      <c r="E346" s="217">
        <v>3.3631459999999995E-2</v>
      </c>
      <c r="F346" s="217">
        <v>3.3792295E-2</v>
      </c>
      <c r="G346" s="217">
        <v>3.3836884999999997E-2</v>
      </c>
      <c r="H346" s="217">
        <v>3.9727314999999999E-2</v>
      </c>
      <c r="I346" s="217">
        <v>4.2175829999999997E-2</v>
      </c>
      <c r="J346" s="217">
        <v>4.3565384999999998E-2</v>
      </c>
      <c r="K346" s="217">
        <v>2.8250239999999996E-2</v>
      </c>
    </row>
    <row r="347" spans="1:11">
      <c r="A347" s="215">
        <v>5.9400000000000005E-7</v>
      </c>
      <c r="B347" s="216">
        <f t="shared" si="5"/>
        <v>3.3441797599999997E-19</v>
      </c>
      <c r="C347" s="217">
        <v>2.8313933589312723E-2</v>
      </c>
      <c r="D347" s="217">
        <v>2.9863619999999994E-2</v>
      </c>
      <c r="E347" s="217">
        <v>3.3330129999999993E-2</v>
      </c>
      <c r="F347" s="217">
        <v>3.3662689999999995E-2</v>
      </c>
      <c r="G347" s="217">
        <v>3.4177409999999998E-2</v>
      </c>
      <c r="H347" s="217">
        <v>4.0335469999999998E-2</v>
      </c>
      <c r="I347" s="217">
        <v>4.2175829999999997E-2</v>
      </c>
      <c r="J347" s="217">
        <v>4.5538889999999999E-2</v>
      </c>
      <c r="K347" s="217">
        <v>2.8301949999999996E-2</v>
      </c>
    </row>
    <row r="348" spans="1:11">
      <c r="A348" s="215">
        <v>5.9500000000000002E-7</v>
      </c>
      <c r="B348" s="216">
        <f t="shared" si="5"/>
        <v>3.3385592898151257E-19</v>
      </c>
      <c r="C348" s="217">
        <v>2.8150023498825893E-2</v>
      </c>
      <c r="D348" s="217">
        <v>2.9935944999999995E-2</v>
      </c>
      <c r="E348" s="217">
        <v>3.3264579999999988E-2</v>
      </c>
      <c r="F348" s="217">
        <v>3.361165499999999E-2</v>
      </c>
      <c r="G348" s="217">
        <v>3.4155214999999996E-2</v>
      </c>
      <c r="H348" s="217">
        <v>4.0498009999999994E-2</v>
      </c>
      <c r="I348" s="217">
        <v>4.2175829999999997E-2</v>
      </c>
      <c r="J348" s="217">
        <v>4.6129860000000002E-2</v>
      </c>
      <c r="K348" s="217">
        <v>2.8388809999999997E-2</v>
      </c>
    </row>
    <row r="349" spans="1:11">
      <c r="A349" s="215">
        <v>5.9599999999999999E-7</v>
      </c>
      <c r="B349" s="216">
        <f t="shared" si="5"/>
        <v>3.3329576802684564E-19</v>
      </c>
      <c r="C349" s="217">
        <v>2.7978581439571472E-2</v>
      </c>
      <c r="D349" s="217">
        <v>3.0008269999999997E-2</v>
      </c>
      <c r="E349" s="217">
        <v>3.319902999999999E-2</v>
      </c>
      <c r="F349" s="217">
        <v>3.3560619999999992E-2</v>
      </c>
      <c r="G349" s="217">
        <v>3.4133019999999993E-2</v>
      </c>
      <c r="H349" s="217">
        <v>4.066054999999999E-2</v>
      </c>
      <c r="I349" s="217">
        <v>4.2175829999999997E-2</v>
      </c>
      <c r="J349" s="217">
        <v>4.6720830000000005E-2</v>
      </c>
      <c r="K349" s="217">
        <v>2.8475669999999998E-2</v>
      </c>
    </row>
    <row r="350" spans="1:11">
      <c r="A350" s="215">
        <v>5.9700000000000007E-7</v>
      </c>
      <c r="B350" s="216">
        <f t="shared" si="5"/>
        <v>3.327374836582914E-19</v>
      </c>
      <c r="C350" s="217">
        <v>2.785945779264214E-2</v>
      </c>
      <c r="D350" s="217">
        <v>2.987604E-2</v>
      </c>
      <c r="E350" s="217">
        <v>3.2996569999999989E-2</v>
      </c>
      <c r="F350" s="217">
        <v>3.3494449999999995E-2</v>
      </c>
      <c r="G350" s="217">
        <v>3.4127384999999996E-2</v>
      </c>
      <c r="H350" s="217">
        <v>4.0461484999999991E-2</v>
      </c>
      <c r="I350" s="217">
        <v>4.2190454999999995E-2</v>
      </c>
      <c r="J350" s="217">
        <v>4.7239505000000001E-2</v>
      </c>
      <c r="K350" s="217">
        <v>3.1431034999999996E-2</v>
      </c>
    </row>
    <row r="351" spans="1:11">
      <c r="A351" s="215">
        <v>5.9800000000000003E-7</v>
      </c>
      <c r="B351" s="216">
        <f t="shared" si="5"/>
        <v>3.3218106646153842E-19</v>
      </c>
      <c r="C351" s="217">
        <v>2.7696979866488652E-2</v>
      </c>
      <c r="D351" s="217">
        <v>2.9743809999999999E-2</v>
      </c>
      <c r="E351" s="217">
        <v>3.2794109999999994E-2</v>
      </c>
      <c r="F351" s="217">
        <v>3.3428279999999991E-2</v>
      </c>
      <c r="G351" s="217">
        <v>3.4121749999999999E-2</v>
      </c>
      <c r="H351" s="217">
        <v>4.026242E-2</v>
      </c>
      <c r="I351" s="217">
        <v>4.2205079999999992E-2</v>
      </c>
      <c r="J351" s="217">
        <v>4.775817999999999E-2</v>
      </c>
      <c r="K351" s="217">
        <v>3.4386399999999998E-2</v>
      </c>
    </row>
    <row r="352" spans="1:11">
      <c r="A352" s="215">
        <v>5.99E-7</v>
      </c>
      <c r="B352" s="216">
        <f t="shared" si="5"/>
        <v>3.3162650708514189E-19</v>
      </c>
      <c r="C352" s="217">
        <v>2.7572996612258489E-2</v>
      </c>
      <c r="D352" s="217">
        <v>2.9278614999999997E-2</v>
      </c>
      <c r="E352" s="217">
        <v>3.2806304999999994E-2</v>
      </c>
      <c r="F352" s="217">
        <v>3.3332219999999996E-2</v>
      </c>
      <c r="G352" s="217">
        <v>3.3947484999999999E-2</v>
      </c>
      <c r="H352" s="217">
        <v>3.9851504999999995E-2</v>
      </c>
      <c r="I352" s="217">
        <v>4.0578149999999993E-2</v>
      </c>
      <c r="J352" s="217">
        <v>4.7785289999999994E-2</v>
      </c>
      <c r="K352" s="217">
        <v>3.4869859999999996E-2</v>
      </c>
    </row>
    <row r="353" spans="1:11">
      <c r="A353" s="215">
        <v>5.9999999999999997E-7</v>
      </c>
      <c r="B353" s="216">
        <f t="shared" si="5"/>
        <v>3.3107379624000002E-19</v>
      </c>
      <c r="C353" s="217">
        <v>2.7447899534109817E-2</v>
      </c>
      <c r="D353" s="217">
        <v>2.8813419999999996E-2</v>
      </c>
      <c r="E353" s="217">
        <v>3.28185E-2</v>
      </c>
      <c r="F353" s="217">
        <v>3.3236159999999994E-2</v>
      </c>
      <c r="G353" s="217">
        <v>3.3773219999999993E-2</v>
      </c>
      <c r="H353" s="217">
        <v>3.9440589999999991E-2</v>
      </c>
      <c r="I353" s="217">
        <v>3.8951220000000002E-2</v>
      </c>
      <c r="J353" s="217">
        <v>4.7812400000000005E-2</v>
      </c>
      <c r="K353" s="217">
        <v>3.5353319999999994E-2</v>
      </c>
    </row>
    <row r="354" spans="1:11">
      <c r="A354" s="215">
        <v>6.0100000000000005E-7</v>
      </c>
      <c r="B354" s="216">
        <f t="shared" si="5"/>
        <v>3.3052292469883522E-19</v>
      </c>
      <c r="C354" s="217">
        <v>2.7298042779807366E-2</v>
      </c>
      <c r="D354" s="217">
        <v>2.9018344999999994E-2</v>
      </c>
      <c r="E354" s="217">
        <v>3.267958E-2</v>
      </c>
      <c r="F354" s="217">
        <v>3.3263134999999999E-2</v>
      </c>
      <c r="G354" s="217">
        <v>3.3828334999999994E-2</v>
      </c>
      <c r="H354" s="217">
        <v>3.9172124999999988E-2</v>
      </c>
      <c r="I354" s="217">
        <v>4.0576319999999999E-2</v>
      </c>
      <c r="J354" s="217">
        <v>4.8117824999999996E-2</v>
      </c>
      <c r="K354" s="217">
        <v>3.6193674999999995E-2</v>
      </c>
    </row>
    <row r="355" spans="1:11">
      <c r="A355" s="215">
        <v>6.0200000000000002E-7</v>
      </c>
      <c r="B355" s="216">
        <f t="shared" si="5"/>
        <v>3.2997388329568104E-19</v>
      </c>
      <c r="C355" s="217">
        <v>2.7156051786542922E-2</v>
      </c>
      <c r="D355" s="217">
        <v>2.9223269999999996E-2</v>
      </c>
      <c r="E355" s="217">
        <v>3.2540659999999999E-2</v>
      </c>
      <c r="F355" s="217">
        <v>3.3290109999999998E-2</v>
      </c>
      <c r="G355" s="217">
        <v>3.3883449999999996E-2</v>
      </c>
      <c r="H355" s="217">
        <v>3.8903659999999993E-2</v>
      </c>
      <c r="I355" s="217">
        <v>4.2201419999999996E-2</v>
      </c>
      <c r="J355" s="217">
        <v>4.8423249999999987E-2</v>
      </c>
      <c r="K355" s="217">
        <v>3.7034029999999996E-2</v>
      </c>
    </row>
    <row r="356" spans="1:11">
      <c r="A356" s="215">
        <v>6.0299999999999999E-7</v>
      </c>
      <c r="B356" s="216">
        <f t="shared" si="5"/>
        <v>3.2942666292537314E-19</v>
      </c>
      <c r="C356" s="217">
        <v>2.7038111258278142E-2</v>
      </c>
      <c r="D356" s="217">
        <v>2.9138524999999995E-2</v>
      </c>
      <c r="E356" s="217">
        <v>3.2720550000000001E-2</v>
      </c>
      <c r="F356" s="217">
        <v>3.3315084999999994E-2</v>
      </c>
      <c r="G356" s="217">
        <v>3.3816329999999992E-2</v>
      </c>
      <c r="H356" s="217">
        <v>3.8973054999999993E-2</v>
      </c>
      <c r="I356" s="217">
        <v>4.2596274999999996E-2</v>
      </c>
      <c r="J356" s="217">
        <v>4.9511209999999993E-2</v>
      </c>
      <c r="K356" s="217">
        <v>3.749472999999999E-2</v>
      </c>
    </row>
    <row r="357" spans="1:11">
      <c r="A357" s="215">
        <v>6.0400000000000006E-7</v>
      </c>
      <c r="B357" s="216">
        <f t="shared" si="5"/>
        <v>3.2888125454304634E-19</v>
      </c>
      <c r="C357" s="217">
        <v>2.6905095152015855E-2</v>
      </c>
      <c r="D357" s="217">
        <v>2.9053779999999994E-2</v>
      </c>
      <c r="E357" s="217">
        <v>3.2900439999999996E-2</v>
      </c>
      <c r="F357" s="217">
        <v>3.3340059999999998E-2</v>
      </c>
      <c r="G357" s="217">
        <v>3.3749209999999995E-2</v>
      </c>
      <c r="H357" s="217">
        <v>3.9042449999999992E-2</v>
      </c>
      <c r="I357" s="217">
        <v>4.2991129999999995E-2</v>
      </c>
      <c r="J357" s="217">
        <v>5.0599169999999999E-2</v>
      </c>
      <c r="K357" s="217">
        <v>3.7955429999999991E-2</v>
      </c>
    </row>
    <row r="358" spans="1:11">
      <c r="A358" s="215">
        <v>6.0500000000000003E-7</v>
      </c>
      <c r="B358" s="216">
        <f t="shared" si="5"/>
        <v>3.2833764916363632E-19</v>
      </c>
      <c r="C358" s="217">
        <v>2.6762335422163584E-2</v>
      </c>
      <c r="D358" s="217">
        <v>2.9078804999999999E-2</v>
      </c>
      <c r="E358" s="217">
        <v>3.2716179999999997E-2</v>
      </c>
      <c r="F358" s="217">
        <v>3.3365574999999995E-2</v>
      </c>
      <c r="G358" s="217">
        <v>3.4073544999999997E-2</v>
      </c>
      <c r="H358" s="217">
        <v>3.9608599999999994E-2</v>
      </c>
      <c r="I358" s="217">
        <v>4.3214144999999995E-2</v>
      </c>
      <c r="J358" s="217">
        <v>5.1011219999999996E-2</v>
      </c>
      <c r="K358" s="217">
        <v>3.8740244999999993E-2</v>
      </c>
    </row>
    <row r="359" spans="1:11">
      <c r="A359" s="215">
        <v>6.06E-7</v>
      </c>
      <c r="B359" s="216">
        <f t="shared" si="5"/>
        <v>3.2779583786138615E-19</v>
      </c>
      <c r="C359" s="217">
        <v>2.6631937985504853E-2</v>
      </c>
      <c r="D359" s="217">
        <v>2.9103830000000001E-2</v>
      </c>
      <c r="E359" s="217">
        <v>3.2531919999999999E-2</v>
      </c>
      <c r="F359" s="217">
        <v>3.3391089999999998E-2</v>
      </c>
      <c r="G359" s="217">
        <v>3.4397879999999999E-2</v>
      </c>
      <c r="H359" s="217">
        <v>4.0174749999999995E-2</v>
      </c>
      <c r="I359" s="217">
        <v>4.3437160000000002E-2</v>
      </c>
      <c r="J359" s="217">
        <v>5.1423269999999993E-2</v>
      </c>
      <c r="K359" s="217">
        <v>3.9525059999999994E-2</v>
      </c>
    </row>
    <row r="360" spans="1:11">
      <c r="A360" s="215">
        <v>6.0699999999999997E-7</v>
      </c>
      <c r="B360" s="216">
        <f t="shared" si="5"/>
        <v>3.2725581176935749E-19</v>
      </c>
      <c r="C360" s="217">
        <v>2.6501759279960544E-2</v>
      </c>
      <c r="D360" s="217">
        <v>2.9052689999999999E-2</v>
      </c>
      <c r="E360" s="217">
        <v>3.2589090000000001E-2</v>
      </c>
      <c r="F360" s="217">
        <v>3.3519599999999997E-2</v>
      </c>
      <c r="G360" s="217">
        <v>3.4045714999999997E-2</v>
      </c>
      <c r="H360" s="217">
        <v>3.9816799999999992E-2</v>
      </c>
      <c r="I360" s="217">
        <v>4.3340274999999998E-2</v>
      </c>
      <c r="J360" s="217">
        <v>5.0769049999999996E-2</v>
      </c>
      <c r="K360" s="217">
        <v>3.8782124999999994E-2</v>
      </c>
    </row>
    <row r="361" spans="1:11">
      <c r="A361" s="215">
        <v>6.0800000000000004E-7</v>
      </c>
      <c r="B361" s="216">
        <f t="shared" si="5"/>
        <v>3.2671756207894733E-19</v>
      </c>
      <c r="C361" s="217">
        <v>2.6363874644790813E-2</v>
      </c>
      <c r="D361" s="217">
        <v>2.9001549999999997E-2</v>
      </c>
      <c r="E361" s="217">
        <v>3.2646260000000003E-2</v>
      </c>
      <c r="F361" s="217">
        <v>3.3648109999999995E-2</v>
      </c>
      <c r="G361" s="217">
        <v>3.3693549999999996E-2</v>
      </c>
      <c r="H361" s="217">
        <v>3.945884999999999E-2</v>
      </c>
      <c r="I361" s="217">
        <v>4.324339E-2</v>
      </c>
      <c r="J361" s="217">
        <v>5.0114829999999992E-2</v>
      </c>
      <c r="K361" s="217">
        <v>3.8039189999999994E-2</v>
      </c>
    </row>
    <row r="362" spans="1:11">
      <c r="A362" s="215">
        <v>6.0900000000000001E-7</v>
      </c>
      <c r="B362" s="216">
        <f t="shared" si="5"/>
        <v>3.2618108003940885E-19</v>
      </c>
      <c r="C362" s="217">
        <v>2.6234133712506144E-2</v>
      </c>
      <c r="D362" s="217">
        <v>2.8490509999999997E-2</v>
      </c>
      <c r="E362" s="217">
        <v>3.2391179999999999E-2</v>
      </c>
      <c r="F362" s="217">
        <v>3.3552779999999997E-2</v>
      </c>
      <c r="G362" s="217">
        <v>3.3939664999999994E-2</v>
      </c>
      <c r="H362" s="217">
        <v>3.9137419999999992E-2</v>
      </c>
      <c r="I362" s="217">
        <v>4.2696814999999999E-2</v>
      </c>
      <c r="J362" s="217">
        <v>4.9332294999999991E-2</v>
      </c>
      <c r="K362" s="217">
        <v>3.9676204999999992E-2</v>
      </c>
    </row>
    <row r="363" spans="1:11">
      <c r="A363" s="215">
        <v>6.0999999999999998E-7</v>
      </c>
      <c r="B363" s="216">
        <f t="shared" si="5"/>
        <v>3.2564635695737706E-19</v>
      </c>
      <c r="C363" s="217">
        <v>2.6101977281203989E-2</v>
      </c>
      <c r="D363" s="217">
        <v>2.7979469999999996E-2</v>
      </c>
      <c r="E363" s="217">
        <v>3.2136099999999994E-2</v>
      </c>
      <c r="F363" s="217">
        <v>3.345745E-2</v>
      </c>
      <c r="G363" s="217">
        <v>3.4185779999999999E-2</v>
      </c>
      <c r="H363" s="217">
        <v>3.8815990000000002E-2</v>
      </c>
      <c r="I363" s="217">
        <v>4.2150239999999999E-2</v>
      </c>
      <c r="J363" s="217">
        <v>4.854975999999999E-2</v>
      </c>
      <c r="K363" s="217">
        <v>4.1313219999999991E-2</v>
      </c>
    </row>
    <row r="364" spans="1:11">
      <c r="A364" s="215">
        <v>6.1100000000000006E-7</v>
      </c>
      <c r="B364" s="216">
        <f t="shared" si="5"/>
        <v>3.2511338419639929E-19</v>
      </c>
      <c r="C364" s="217">
        <v>2.5967350411764702E-2</v>
      </c>
      <c r="D364" s="217">
        <v>2.8159739999999996E-2</v>
      </c>
      <c r="E364" s="217">
        <v>3.210550999999999E-2</v>
      </c>
      <c r="F364" s="217">
        <v>3.3025619999999999E-2</v>
      </c>
      <c r="G364" s="217">
        <v>3.4074269999999997E-2</v>
      </c>
      <c r="H364" s="217">
        <v>3.8585880000000003E-2</v>
      </c>
      <c r="I364" s="217">
        <v>4.1373334999999997E-2</v>
      </c>
      <c r="J364" s="217">
        <v>4.7597344999999985E-2</v>
      </c>
      <c r="K364" s="217">
        <v>4.0226124999999988E-2</v>
      </c>
    </row>
    <row r="365" spans="1:11">
      <c r="A365" s="215">
        <v>6.1200000000000003E-7</v>
      </c>
      <c r="B365" s="216">
        <f t="shared" si="5"/>
        <v>3.2458215317647055E-19</v>
      </c>
      <c r="C365" s="217">
        <v>2.5838242999021523E-2</v>
      </c>
      <c r="D365" s="217">
        <v>2.8340009999999995E-2</v>
      </c>
      <c r="E365" s="217">
        <v>3.2074919999999993E-2</v>
      </c>
      <c r="F365" s="217">
        <v>3.2593789999999997E-2</v>
      </c>
      <c r="G365" s="217">
        <v>3.3962759999999995E-2</v>
      </c>
      <c r="H365" s="217">
        <v>3.8355769999999997E-2</v>
      </c>
      <c r="I365" s="217">
        <v>4.0596429999999989E-2</v>
      </c>
      <c r="J365" s="217">
        <v>4.6644929999999987E-2</v>
      </c>
      <c r="K365" s="217">
        <v>3.9139029999999991E-2</v>
      </c>
    </row>
    <row r="366" spans="1:11">
      <c r="A366" s="215">
        <v>6.13E-7</v>
      </c>
      <c r="B366" s="216">
        <f t="shared" si="5"/>
        <v>3.2405265537357257E-19</v>
      </c>
      <c r="C366" s="217">
        <v>2.570141088867187E-2</v>
      </c>
      <c r="D366" s="217">
        <v>2.7618204999999993E-2</v>
      </c>
      <c r="E366" s="217">
        <v>3.166343499999999E-2</v>
      </c>
      <c r="F366" s="217">
        <v>3.2312164999999997E-2</v>
      </c>
      <c r="G366" s="217">
        <v>3.3428144999999992E-2</v>
      </c>
      <c r="H366" s="217">
        <v>3.8273589999999996E-2</v>
      </c>
      <c r="I366" s="217">
        <v>3.9384459999999996E-2</v>
      </c>
      <c r="J366" s="217">
        <v>4.784854999999999E-2</v>
      </c>
      <c r="K366" s="217">
        <v>3.8516269999999991E-2</v>
      </c>
    </row>
    <row r="367" spans="1:11">
      <c r="A367" s="215">
        <v>6.1400000000000007E-7</v>
      </c>
      <c r="B367" s="216">
        <f t="shared" si="5"/>
        <v>3.2352488231921821E-19</v>
      </c>
      <c r="C367" s="217">
        <v>2.5559212195121944E-2</v>
      </c>
      <c r="D367" s="217">
        <v>2.6896399999999994E-2</v>
      </c>
      <c r="E367" s="217">
        <v>3.1251949999999994E-2</v>
      </c>
      <c r="F367" s="217">
        <v>3.2030539999999996E-2</v>
      </c>
      <c r="G367" s="217">
        <v>3.2893529999999997E-2</v>
      </c>
      <c r="H367" s="217">
        <v>3.8191409999999988E-2</v>
      </c>
      <c r="I367" s="217">
        <v>3.8172490000000003E-2</v>
      </c>
      <c r="J367" s="217">
        <v>4.9052169999999992E-2</v>
      </c>
      <c r="K367" s="217">
        <v>3.7893509999999998E-2</v>
      </c>
    </row>
    <row r="368" spans="1:11">
      <c r="A368" s="215">
        <v>6.1500000000000004E-7</v>
      </c>
      <c r="B368" s="216">
        <f t="shared" si="5"/>
        <v>3.2299882559999997E-19</v>
      </c>
      <c r="C368" s="217">
        <v>2.5339036465433291E-2</v>
      </c>
      <c r="D368" s="217">
        <v>2.6887084999999995E-2</v>
      </c>
      <c r="E368" s="217">
        <v>3.0847024999999993E-2</v>
      </c>
      <c r="F368" s="217">
        <v>3.1970024999999999E-2</v>
      </c>
      <c r="G368" s="217">
        <v>3.2365469999999993E-2</v>
      </c>
      <c r="H368" s="217">
        <v>3.7470019999999993E-2</v>
      </c>
      <c r="I368" s="217">
        <v>3.7960439999999998E-2</v>
      </c>
      <c r="J368" s="217">
        <v>4.7103964999999998E-2</v>
      </c>
      <c r="K368" s="217">
        <v>3.339491E-2</v>
      </c>
    </row>
    <row r="369" spans="1:11">
      <c r="A369" s="215">
        <v>6.1600000000000001E-7</v>
      </c>
      <c r="B369" s="216">
        <f t="shared" si="5"/>
        <v>3.2247447685714284E-19</v>
      </c>
      <c r="C369" s="217">
        <v>2.5152112244897953E-2</v>
      </c>
      <c r="D369" s="217">
        <v>2.6877769999999995E-2</v>
      </c>
      <c r="E369" s="217">
        <v>3.0442099999999996E-2</v>
      </c>
      <c r="F369" s="217">
        <v>3.1909509999999995E-2</v>
      </c>
      <c r="G369" s="217">
        <v>3.1837409999999997E-2</v>
      </c>
      <c r="H369" s="217">
        <v>3.6748629999999997E-2</v>
      </c>
      <c r="I369" s="217">
        <v>3.7748389999999993E-2</v>
      </c>
      <c r="J369" s="217">
        <v>4.5155759999999996E-2</v>
      </c>
      <c r="K369" s="217">
        <v>2.8896309999999998E-2</v>
      </c>
    </row>
    <row r="370" spans="1:11">
      <c r="A370" s="215">
        <v>6.1699999999999998E-7</v>
      </c>
      <c r="B370" s="216">
        <f t="shared" si="5"/>
        <v>3.219518277860616E-19</v>
      </c>
      <c r="C370" s="217">
        <v>2.5167811484956323E-2</v>
      </c>
      <c r="D370" s="217">
        <v>2.6808184999999998E-2</v>
      </c>
      <c r="E370" s="217">
        <v>3.0415154999999996E-2</v>
      </c>
      <c r="F370" s="217">
        <v>3.1965289999999993E-2</v>
      </c>
      <c r="G370" s="217">
        <v>3.2037499999999997E-2</v>
      </c>
      <c r="H370" s="217">
        <v>3.6964134999999995E-2</v>
      </c>
      <c r="I370" s="217">
        <v>3.8574649999999995E-2</v>
      </c>
      <c r="J370" s="217">
        <v>4.4832264999999996E-2</v>
      </c>
      <c r="K370" s="217">
        <v>2.6895654999999997E-2</v>
      </c>
    </row>
    <row r="371" spans="1:11">
      <c r="A371" s="215">
        <v>6.1800000000000005E-7</v>
      </c>
      <c r="B371" s="216">
        <f t="shared" si="5"/>
        <v>3.214308701359223E-19</v>
      </c>
      <c r="C371" s="217">
        <v>2.5073235641853701E-2</v>
      </c>
      <c r="D371" s="217">
        <v>2.6738600000000001E-2</v>
      </c>
      <c r="E371" s="217">
        <v>3.0388209999999995E-2</v>
      </c>
      <c r="F371" s="217">
        <v>3.2021069999999999E-2</v>
      </c>
      <c r="G371" s="217">
        <v>3.2237590000000003E-2</v>
      </c>
      <c r="H371" s="217">
        <v>3.7179639999999993E-2</v>
      </c>
      <c r="I371" s="217">
        <v>3.9400909999999997E-2</v>
      </c>
      <c r="J371" s="217">
        <v>4.4508769999999996E-2</v>
      </c>
      <c r="K371" s="217">
        <v>2.4894999999999997E-2</v>
      </c>
    </row>
    <row r="372" spans="1:11">
      <c r="A372" s="215">
        <v>6.1900000000000002E-7</v>
      </c>
      <c r="B372" s="216">
        <f t="shared" si="5"/>
        <v>3.2091159570920836E-19</v>
      </c>
      <c r="C372" s="217">
        <v>2.4963599888691724E-2</v>
      </c>
      <c r="D372" s="217">
        <v>2.6806174999999995E-2</v>
      </c>
      <c r="E372" s="217">
        <v>3.0634184999999994E-2</v>
      </c>
      <c r="F372" s="217">
        <v>3.2104369999999993E-2</v>
      </c>
      <c r="G372" s="217">
        <v>3.2434774999999999E-2</v>
      </c>
      <c r="H372" s="217">
        <v>3.7822494999999998E-2</v>
      </c>
      <c r="I372" s="217">
        <v>4.0303944999999994E-2</v>
      </c>
      <c r="J372" s="217">
        <v>4.5432264999999993E-2</v>
      </c>
      <c r="K372" s="217">
        <v>2.4534819999999999E-2</v>
      </c>
    </row>
    <row r="373" spans="1:11">
      <c r="A373" s="215">
        <v>6.1999999999999999E-7</v>
      </c>
      <c r="B373" s="216">
        <f t="shared" si="5"/>
        <v>3.2039399636129033E-19</v>
      </c>
      <c r="C373" s="217">
        <v>2.4836578242394981E-2</v>
      </c>
      <c r="D373" s="217">
        <v>2.6873749999999991E-2</v>
      </c>
      <c r="E373" s="217">
        <v>3.0880159999999997E-2</v>
      </c>
      <c r="F373" s="217">
        <v>3.2187669999999995E-2</v>
      </c>
      <c r="G373" s="217">
        <v>3.2631959999999995E-2</v>
      </c>
      <c r="H373" s="217">
        <v>3.8465349999999995E-2</v>
      </c>
      <c r="I373" s="217">
        <v>4.120697999999999E-2</v>
      </c>
      <c r="J373" s="217">
        <v>4.6355759999999989E-2</v>
      </c>
      <c r="K373" s="217">
        <v>2.4174639999999997E-2</v>
      </c>
    </row>
    <row r="374" spans="1:11">
      <c r="A374" s="215">
        <v>6.2100000000000007E-7</v>
      </c>
      <c r="B374" s="216">
        <f t="shared" si="5"/>
        <v>3.1987806399999994E-19</v>
      </c>
      <c r="C374" s="217">
        <v>2.4717243228915661E-2</v>
      </c>
      <c r="D374" s="217">
        <v>2.6737864999999993E-2</v>
      </c>
      <c r="E374" s="217">
        <v>3.0809334999999997E-2</v>
      </c>
      <c r="F374" s="217">
        <v>3.2041844999999999E-2</v>
      </c>
      <c r="G374" s="217">
        <v>3.2755654999999995E-2</v>
      </c>
      <c r="H374" s="217">
        <v>3.812931E-2</v>
      </c>
      <c r="I374" s="217">
        <v>4.0874284999999989E-2</v>
      </c>
      <c r="J374" s="217">
        <v>4.5220814999999991E-2</v>
      </c>
      <c r="K374" s="217">
        <v>2.3973429999999997E-2</v>
      </c>
    </row>
    <row r="375" spans="1:11">
      <c r="A375" s="215">
        <v>6.2200000000000004E-7</v>
      </c>
      <c r="B375" s="216">
        <f t="shared" si="5"/>
        <v>3.19363790585209E-19</v>
      </c>
      <c r="C375" s="217">
        <v>2.4596321428571422E-2</v>
      </c>
      <c r="D375" s="217">
        <v>2.6601979999999997E-2</v>
      </c>
      <c r="E375" s="217">
        <v>3.0738509999999997E-2</v>
      </c>
      <c r="F375" s="217">
        <v>3.1896019999999997E-2</v>
      </c>
      <c r="G375" s="217">
        <v>3.2879350000000002E-2</v>
      </c>
      <c r="H375" s="217">
        <v>3.7793269999999997E-2</v>
      </c>
      <c r="I375" s="217">
        <v>4.0541589999999988E-2</v>
      </c>
      <c r="J375" s="217">
        <v>4.4085869999999992E-2</v>
      </c>
      <c r="K375" s="217">
        <v>2.3772219999999997E-2</v>
      </c>
    </row>
    <row r="376" spans="1:11">
      <c r="A376" s="215">
        <v>6.2300000000000001E-7</v>
      </c>
      <c r="B376" s="216">
        <f t="shared" si="5"/>
        <v>3.1885116812841089E-19</v>
      </c>
      <c r="C376" s="217">
        <v>2.4451479698910948E-2</v>
      </c>
      <c r="D376" s="217">
        <v>2.6192309999999996E-2</v>
      </c>
      <c r="E376" s="217">
        <v>3.0555895E-2</v>
      </c>
      <c r="F376" s="217">
        <v>3.1694235000000001E-2</v>
      </c>
      <c r="G376" s="217">
        <v>3.2561019999999996E-2</v>
      </c>
      <c r="H376" s="217">
        <v>3.7572289999999994E-2</v>
      </c>
      <c r="I376" s="217">
        <v>3.9896304999999993E-2</v>
      </c>
      <c r="J376" s="217">
        <v>4.3409959999999997E-2</v>
      </c>
      <c r="K376" s="217">
        <v>2.4401349999999995E-2</v>
      </c>
    </row>
    <row r="377" spans="1:11">
      <c r="A377" s="215">
        <v>6.2399999999999998E-7</v>
      </c>
      <c r="B377" s="216">
        <f t="shared" si="5"/>
        <v>3.1834018869230769E-19</v>
      </c>
      <c r="C377" s="217">
        <v>2.4266453584573539E-2</v>
      </c>
      <c r="D377" s="217">
        <v>2.5782639999999999E-2</v>
      </c>
      <c r="E377" s="217">
        <v>3.0373279999999999E-2</v>
      </c>
      <c r="F377" s="217">
        <v>3.1492449999999998E-2</v>
      </c>
      <c r="G377" s="217">
        <v>3.2242689999999997E-2</v>
      </c>
      <c r="H377" s="217">
        <v>3.7351309999999992E-2</v>
      </c>
      <c r="I377" s="217">
        <v>3.9251019999999991E-2</v>
      </c>
      <c r="J377" s="217">
        <v>4.2734049999999996E-2</v>
      </c>
      <c r="K377" s="217">
        <v>2.5030479999999997E-2</v>
      </c>
    </row>
    <row r="378" spans="1:11">
      <c r="A378" s="215">
        <v>6.2500000000000005E-7</v>
      </c>
      <c r="B378" s="216">
        <f t="shared" si="5"/>
        <v>3.1783084439039999E-19</v>
      </c>
      <c r="C378" s="217">
        <v>2.4138119792365433E-2</v>
      </c>
      <c r="D378" s="217">
        <v>2.5440915000000001E-2</v>
      </c>
      <c r="E378" s="217">
        <v>3.0332129999999995E-2</v>
      </c>
      <c r="F378" s="217">
        <v>3.1461824999999999E-2</v>
      </c>
      <c r="G378" s="217">
        <v>3.2098074999999997E-2</v>
      </c>
      <c r="H378" s="217">
        <v>3.7513849999999987E-2</v>
      </c>
      <c r="I378" s="217">
        <v>3.9481344999999987E-2</v>
      </c>
      <c r="J378" s="217">
        <v>4.3185864999999997E-2</v>
      </c>
      <c r="K378" s="217">
        <v>2.6288374999999996E-2</v>
      </c>
    </row>
    <row r="379" spans="1:11">
      <c r="A379" s="215">
        <v>6.2600000000000002E-7</v>
      </c>
      <c r="B379" s="216">
        <f t="shared" si="5"/>
        <v>3.1732312738658144E-19</v>
      </c>
      <c r="C379" s="217">
        <v>2.4096045542629473E-2</v>
      </c>
      <c r="D379" s="217">
        <v>2.509919E-2</v>
      </c>
      <c r="E379" s="217">
        <v>3.0290979999999992E-2</v>
      </c>
      <c r="F379" s="217">
        <v>3.1431199999999999E-2</v>
      </c>
      <c r="G379" s="217">
        <v>3.1953459999999996E-2</v>
      </c>
      <c r="H379" s="217">
        <v>3.767638999999999E-2</v>
      </c>
      <c r="I379" s="217">
        <v>3.9711669999999991E-2</v>
      </c>
      <c r="J379" s="217">
        <v>4.3637679999999998E-2</v>
      </c>
      <c r="K379" s="217">
        <v>2.7546269999999998E-2</v>
      </c>
    </row>
    <row r="380" spans="1:11">
      <c r="A380" s="215">
        <v>6.2699999999999999E-7</v>
      </c>
      <c r="B380" s="216">
        <f t="shared" si="5"/>
        <v>3.1681702989473686E-19</v>
      </c>
      <c r="C380" s="217">
        <v>2.3995747643312096E-2</v>
      </c>
      <c r="D380" s="217">
        <v>2.4855725000000002E-2</v>
      </c>
      <c r="E380" s="217">
        <v>3.0291704999999992E-2</v>
      </c>
      <c r="F380" s="217">
        <v>3.1499009999999994E-2</v>
      </c>
      <c r="G380" s="217">
        <v>3.1948729999999995E-2</v>
      </c>
      <c r="H380" s="217">
        <v>3.7597859999999997E-2</v>
      </c>
      <c r="I380" s="217">
        <v>3.9102944999999993E-2</v>
      </c>
      <c r="J380" s="217">
        <v>4.4481659999999992E-2</v>
      </c>
      <c r="K380" s="217">
        <v>2.9509774999999999E-2</v>
      </c>
    </row>
    <row r="381" spans="1:11">
      <c r="A381" s="215">
        <v>6.2800000000000006E-7</v>
      </c>
      <c r="B381" s="216">
        <f t="shared" si="5"/>
        <v>3.1631254417834392E-19</v>
      </c>
      <c r="C381" s="217">
        <v>2.388250737210041E-2</v>
      </c>
      <c r="D381" s="217">
        <v>2.461226E-2</v>
      </c>
      <c r="E381" s="217">
        <v>3.0292429999999992E-2</v>
      </c>
      <c r="F381" s="217">
        <v>3.1566819999999995E-2</v>
      </c>
      <c r="G381" s="217">
        <v>3.1943999999999993E-2</v>
      </c>
      <c r="H381" s="217">
        <v>3.7519329999999997E-2</v>
      </c>
      <c r="I381" s="217">
        <v>3.8494219999999996E-2</v>
      </c>
      <c r="J381" s="217">
        <v>4.5325639999999986E-2</v>
      </c>
      <c r="K381" s="217">
        <v>3.1473279999999999E-2</v>
      </c>
    </row>
    <row r="382" spans="1:11">
      <c r="A382" s="215">
        <v>6.2900000000000003E-7</v>
      </c>
      <c r="B382" s="216">
        <f t="shared" si="5"/>
        <v>3.1580966255007949E-19</v>
      </c>
      <c r="C382" s="217">
        <v>2.3761989053968258E-2</v>
      </c>
      <c r="D382" s="217">
        <v>2.4809879999999999E-2</v>
      </c>
      <c r="E382" s="217">
        <v>3.0266579999999994E-2</v>
      </c>
      <c r="F382" s="217">
        <v>3.1537104999999996E-2</v>
      </c>
      <c r="G382" s="217">
        <v>3.1968009999999991E-2</v>
      </c>
      <c r="H382" s="217">
        <v>3.7736659999999991E-2</v>
      </c>
      <c r="I382" s="217">
        <v>3.9033484999999993E-2</v>
      </c>
      <c r="J382" s="217">
        <v>4.6142509999999984E-2</v>
      </c>
      <c r="K382" s="217">
        <v>3.3450444999999995E-2</v>
      </c>
    </row>
    <row r="383" spans="1:11">
      <c r="A383" s="215">
        <v>6.3E-7</v>
      </c>
      <c r="B383" s="216">
        <f t="shared" si="5"/>
        <v>3.1530837737142857E-19</v>
      </c>
      <c r="C383" s="217">
        <v>2.363657181083649E-2</v>
      </c>
      <c r="D383" s="217">
        <v>2.5007499999999998E-2</v>
      </c>
      <c r="E383" s="217">
        <v>3.0240729999999997E-2</v>
      </c>
      <c r="F383" s="217">
        <v>3.1507389999999996E-2</v>
      </c>
      <c r="G383" s="217">
        <v>3.1992019999999996E-2</v>
      </c>
      <c r="H383" s="217">
        <v>3.7953989999999993E-2</v>
      </c>
      <c r="I383" s="217">
        <v>3.9572749999999997E-2</v>
      </c>
      <c r="J383" s="217">
        <v>4.6959379999999988E-2</v>
      </c>
      <c r="K383" s="217">
        <v>3.5427609999999998E-2</v>
      </c>
    </row>
    <row r="384" spans="1:11">
      <c r="A384" s="215">
        <v>6.3099999999999997E-7</v>
      </c>
      <c r="B384" s="216">
        <f t="shared" si="5"/>
        <v>3.1480868105229797E-19</v>
      </c>
      <c r="C384" s="217">
        <v>2.3511343672727274E-2</v>
      </c>
      <c r="D384" s="217">
        <v>2.5099554999999999E-2</v>
      </c>
      <c r="E384" s="217">
        <v>2.9938669999999997E-2</v>
      </c>
      <c r="F384" s="217">
        <v>3.1531089999999998E-2</v>
      </c>
      <c r="G384" s="217">
        <v>3.1836129999999997E-2</v>
      </c>
      <c r="H384" s="217">
        <v>3.7959464999999998E-2</v>
      </c>
      <c r="I384" s="217">
        <v>3.9921894999999999E-2</v>
      </c>
      <c r="J384" s="217">
        <v>4.7611794999999991E-2</v>
      </c>
      <c r="K384" s="217">
        <v>3.9983754999999996E-2</v>
      </c>
    </row>
    <row r="385" spans="1:11">
      <c r="A385" s="215">
        <v>6.3200000000000005E-7</v>
      </c>
      <c r="B385" s="216">
        <f t="shared" si="5"/>
        <v>3.1431056605063287E-19</v>
      </c>
      <c r="C385" s="217">
        <v>2.3386311486337064E-2</v>
      </c>
      <c r="D385" s="217">
        <v>2.519161E-2</v>
      </c>
      <c r="E385" s="217">
        <v>2.9636609999999997E-2</v>
      </c>
      <c r="F385" s="217">
        <v>3.1554789999999999E-2</v>
      </c>
      <c r="G385" s="217">
        <v>3.1680239999999998E-2</v>
      </c>
      <c r="H385" s="217">
        <v>3.7964939999999996E-2</v>
      </c>
      <c r="I385" s="217">
        <v>4.0271040000000001E-2</v>
      </c>
      <c r="J385" s="217">
        <v>4.8264209999999995E-2</v>
      </c>
      <c r="K385" s="217">
        <v>4.4539899999999993E-2</v>
      </c>
    </row>
    <row r="386" spans="1:11">
      <c r="A386" s="215">
        <v>6.3300000000000002E-7</v>
      </c>
      <c r="B386" s="216">
        <f t="shared" si="5"/>
        <v>3.1381402487203792E-19</v>
      </c>
      <c r="C386" s="217">
        <v>2.3285219319148932E-2</v>
      </c>
      <c r="D386" s="217">
        <v>2.50265E-2</v>
      </c>
      <c r="E386" s="217">
        <v>2.9556859999999997E-2</v>
      </c>
      <c r="F386" s="217">
        <v>3.1675639999999998E-2</v>
      </c>
      <c r="G386" s="217">
        <v>3.1704070000000001E-2</v>
      </c>
      <c r="H386" s="217">
        <v>3.7859014999999996E-2</v>
      </c>
      <c r="I386" s="217">
        <v>4.0892564999999999E-2</v>
      </c>
      <c r="J386" s="217">
        <v>4.8725060000000001E-2</v>
      </c>
      <c r="K386" s="217">
        <v>4.5876459999999994E-2</v>
      </c>
    </row>
    <row r="387" spans="1:11">
      <c r="A387" s="215">
        <v>6.3399999999999999E-7</v>
      </c>
      <c r="B387" s="216">
        <f t="shared" ref="B387:B450" si="6">h_planck*c_light/A387</f>
        <v>3.1331905006940063E-19</v>
      </c>
      <c r="C387" s="217">
        <v>2.3113871270866143E-2</v>
      </c>
      <c r="D387" s="217">
        <v>2.4861390000000001E-2</v>
      </c>
      <c r="E387" s="217">
        <v>2.9477109999999994E-2</v>
      </c>
      <c r="F387" s="217">
        <v>3.1796489999999997E-2</v>
      </c>
      <c r="G387" s="217">
        <v>3.1727899999999996E-2</v>
      </c>
      <c r="H387" s="217">
        <v>3.7753089999999996E-2</v>
      </c>
      <c r="I387" s="217">
        <v>4.1514089999999997E-2</v>
      </c>
      <c r="J387" s="217">
        <v>4.9185909999999999E-2</v>
      </c>
      <c r="K387" s="217">
        <v>4.7213019999999994E-2</v>
      </c>
    </row>
    <row r="388" spans="1:11">
      <c r="A388" s="215">
        <v>6.3500000000000006E-7</v>
      </c>
      <c r="B388" s="216">
        <f t="shared" si="6"/>
        <v>3.1282563424251964E-19</v>
      </c>
      <c r="C388" s="217">
        <v>2.2904291441144115E-2</v>
      </c>
      <c r="D388" s="217">
        <v>2.4672534999999999E-2</v>
      </c>
      <c r="E388" s="217">
        <v>2.9371144999999994E-2</v>
      </c>
      <c r="F388" s="217">
        <v>3.1723765000000001E-2</v>
      </c>
      <c r="G388" s="217">
        <v>3.1695704999999991E-2</v>
      </c>
      <c r="H388" s="217">
        <v>3.7689169999999994E-2</v>
      </c>
      <c r="I388" s="217">
        <v>4.1053429999999995E-2</v>
      </c>
      <c r="J388" s="217">
        <v>4.9142535000000001E-2</v>
      </c>
      <c r="K388" s="217">
        <v>4.6491929999999994E-2</v>
      </c>
    </row>
    <row r="389" spans="1:11">
      <c r="A389" s="215">
        <v>6.3600000000000003E-7</v>
      </c>
      <c r="B389" s="216">
        <f t="shared" si="6"/>
        <v>3.1233377003773583E-19</v>
      </c>
      <c r="C389" s="217">
        <v>2.2926287736263741E-2</v>
      </c>
      <c r="D389" s="217">
        <v>2.4483679999999997E-2</v>
      </c>
      <c r="E389" s="217">
        <v>2.9265179999999998E-2</v>
      </c>
      <c r="F389" s="217">
        <v>3.1651039999999998E-2</v>
      </c>
      <c r="G389" s="217">
        <v>3.1663509999999992E-2</v>
      </c>
      <c r="H389" s="217">
        <v>3.7625249999999992E-2</v>
      </c>
      <c r="I389" s="217">
        <v>4.0592769999999993E-2</v>
      </c>
      <c r="J389" s="217">
        <v>4.9099159999999996E-2</v>
      </c>
      <c r="K389" s="217">
        <v>4.5770839999999993E-2</v>
      </c>
    </row>
    <row r="390" spans="1:11">
      <c r="A390" s="215">
        <v>6.37E-7</v>
      </c>
      <c r="B390" s="216">
        <f t="shared" si="6"/>
        <v>3.1184345014756671E-19</v>
      </c>
      <c r="C390" s="217">
        <v>2.2736940535882169E-2</v>
      </c>
      <c r="D390" s="217">
        <v>2.4416469999999996E-2</v>
      </c>
      <c r="E390" s="217">
        <v>2.9227129999999997E-2</v>
      </c>
      <c r="F390" s="217">
        <v>3.1578855000000003E-2</v>
      </c>
      <c r="G390" s="217">
        <v>3.182194499999999E-2</v>
      </c>
      <c r="H390" s="217">
        <v>3.7753089999999989E-2</v>
      </c>
      <c r="I390" s="217">
        <v>4.1095474999999992E-2</v>
      </c>
      <c r="J390" s="217">
        <v>4.8256984999999995E-2</v>
      </c>
      <c r="K390" s="217">
        <v>4.5337459999999996E-2</v>
      </c>
    </row>
    <row r="391" spans="1:11">
      <c r="A391" s="215">
        <v>6.3800000000000007E-7</v>
      </c>
      <c r="B391" s="216">
        <f t="shared" si="6"/>
        <v>3.1135466731034476E-19</v>
      </c>
      <c r="C391" s="217">
        <v>2.2655812992495306E-2</v>
      </c>
      <c r="D391" s="217">
        <v>2.4349259999999998E-2</v>
      </c>
      <c r="E391" s="217">
        <v>2.9189079999999996E-2</v>
      </c>
      <c r="F391" s="217">
        <v>3.1506670000000001E-2</v>
      </c>
      <c r="G391" s="217">
        <v>3.1980379999999996E-2</v>
      </c>
      <c r="H391" s="217">
        <v>3.7880929999999993E-2</v>
      </c>
      <c r="I391" s="217">
        <v>4.1598179999999998E-2</v>
      </c>
      <c r="J391" s="217">
        <v>4.7414809999999995E-2</v>
      </c>
      <c r="K391" s="217">
        <v>4.4904079999999992E-2</v>
      </c>
    </row>
    <row r="392" spans="1:11">
      <c r="A392" s="215">
        <v>6.3900000000000004E-7</v>
      </c>
      <c r="B392" s="216">
        <f t="shared" si="6"/>
        <v>3.1086741430985912E-19</v>
      </c>
      <c r="C392" s="217">
        <v>2.2604048492423055E-2</v>
      </c>
      <c r="D392" s="217">
        <v>2.4464324999999995E-2</v>
      </c>
      <c r="E392" s="217">
        <v>2.8896669999999999E-2</v>
      </c>
      <c r="F392" s="217">
        <v>3.1448519999999994E-2</v>
      </c>
      <c r="G392" s="217">
        <v>3.1893794999999996E-2</v>
      </c>
      <c r="H392" s="217">
        <v>3.732938999999999E-2</v>
      </c>
      <c r="I392" s="217">
        <v>4.178280999999999E-2</v>
      </c>
      <c r="J392" s="217">
        <v>4.7582884999999991E-2</v>
      </c>
      <c r="K392" s="217">
        <v>4.8070674999999993E-2</v>
      </c>
    </row>
    <row r="393" spans="1:11">
      <c r="A393" s="215">
        <v>6.4000000000000001E-7</v>
      </c>
      <c r="B393" s="216">
        <f t="shared" si="6"/>
        <v>3.1038168397499997E-19</v>
      </c>
      <c r="C393" s="217">
        <v>2.2496017357343308E-2</v>
      </c>
      <c r="D393" s="217">
        <v>2.4579389999999996E-2</v>
      </c>
      <c r="E393" s="217">
        <v>2.8604259999999999E-2</v>
      </c>
      <c r="F393" s="217">
        <v>3.1390369999999994E-2</v>
      </c>
      <c r="G393" s="217">
        <v>3.1807209999999995E-2</v>
      </c>
      <c r="H393" s="217">
        <v>3.6777849999999994E-2</v>
      </c>
      <c r="I393" s="217">
        <v>4.1967439999999988E-2</v>
      </c>
      <c r="J393" s="217">
        <v>4.7750959999999988E-2</v>
      </c>
      <c r="K393" s="217">
        <v>5.1237269999999994E-2</v>
      </c>
    </row>
    <row r="394" spans="1:11">
      <c r="A394" s="215">
        <v>6.4099999999999998E-7</v>
      </c>
      <c r="B394" s="216">
        <f t="shared" si="6"/>
        <v>3.0989746917940719E-19</v>
      </c>
      <c r="C394" s="217">
        <v>2.2372747048746301E-2</v>
      </c>
      <c r="D394" s="217">
        <v>2.4417929999999997E-2</v>
      </c>
      <c r="E394" s="217">
        <v>2.8515409999999998E-2</v>
      </c>
      <c r="F394" s="217">
        <v>3.1332404999999994E-2</v>
      </c>
      <c r="G394" s="217">
        <v>3.1561279999999997E-2</v>
      </c>
      <c r="H394" s="217">
        <v>3.6743149999999988E-2</v>
      </c>
      <c r="I394" s="217">
        <v>4.2093569999999997E-2</v>
      </c>
      <c r="J394" s="217">
        <v>4.8936509999999989E-2</v>
      </c>
      <c r="K394" s="217">
        <v>5.2876104999999993E-2</v>
      </c>
    </row>
    <row r="395" spans="1:11">
      <c r="A395" s="215">
        <v>6.4200000000000006E-7</v>
      </c>
      <c r="B395" s="216">
        <f t="shared" si="6"/>
        <v>3.0941476284112147E-19</v>
      </c>
      <c r="C395" s="217">
        <v>2.2247415839291261E-2</v>
      </c>
      <c r="D395" s="217">
        <v>2.4256469999999995E-2</v>
      </c>
      <c r="E395" s="217">
        <v>2.8426559999999997E-2</v>
      </c>
      <c r="F395" s="217">
        <v>3.1274439999999994E-2</v>
      </c>
      <c r="G395" s="217">
        <v>3.1315349999999999E-2</v>
      </c>
      <c r="H395" s="217">
        <v>3.670844999999999E-2</v>
      </c>
      <c r="I395" s="217">
        <v>4.2219699999999999E-2</v>
      </c>
      <c r="J395" s="217">
        <v>5.0122059999999989E-2</v>
      </c>
      <c r="K395" s="217">
        <v>5.4514939999999998E-2</v>
      </c>
    </row>
    <row r="396" spans="1:11">
      <c r="A396" s="215">
        <v>6.4300000000000003E-7</v>
      </c>
      <c r="B396" s="216">
        <f t="shared" si="6"/>
        <v>3.0893355792223948E-19</v>
      </c>
      <c r="C396" s="217">
        <v>2.2149101582298131E-2</v>
      </c>
      <c r="D396" s="217">
        <v>2.4313094999999993E-2</v>
      </c>
      <c r="E396" s="217">
        <v>2.8484459999999996E-2</v>
      </c>
      <c r="F396" s="217">
        <v>3.1177464999999994E-2</v>
      </c>
      <c r="G396" s="217">
        <v>3.1510349999999999E-2</v>
      </c>
      <c r="H396" s="217">
        <v>3.7102929999999992E-2</v>
      </c>
      <c r="I396" s="217">
        <v>4.2075290000000001E-2</v>
      </c>
      <c r="J396" s="217">
        <v>5.0358809999999997E-2</v>
      </c>
      <c r="K396" s="217">
        <v>5.5858784999999994E-2</v>
      </c>
    </row>
    <row r="397" spans="1:11">
      <c r="A397" s="215">
        <v>6.44E-7</v>
      </c>
      <c r="B397" s="216">
        <f t="shared" si="6"/>
        <v>3.0845384742857144E-19</v>
      </c>
      <c r="C397" s="217">
        <v>2.202782242677824E-2</v>
      </c>
      <c r="D397" s="217">
        <v>2.4369719999999994E-2</v>
      </c>
      <c r="E397" s="217">
        <v>2.8542359999999992E-2</v>
      </c>
      <c r="F397" s="217">
        <v>3.1080489999999995E-2</v>
      </c>
      <c r="G397" s="217">
        <v>3.170535E-2</v>
      </c>
      <c r="H397" s="217">
        <v>3.7497409999999988E-2</v>
      </c>
      <c r="I397" s="217">
        <v>4.1930879999999997E-2</v>
      </c>
      <c r="J397" s="217">
        <v>5.0595560000000005E-2</v>
      </c>
      <c r="K397" s="217">
        <v>5.7202629999999997E-2</v>
      </c>
    </row>
    <row r="398" spans="1:11">
      <c r="A398" s="215">
        <v>6.4500000000000007E-7</v>
      </c>
      <c r="B398" s="216">
        <f t="shared" si="6"/>
        <v>3.0797562440930229E-19</v>
      </c>
      <c r="C398" s="217">
        <v>2.1880900185614841E-2</v>
      </c>
      <c r="D398" s="217">
        <v>2.384882E-2</v>
      </c>
      <c r="E398" s="217">
        <v>2.8348084999999995E-2</v>
      </c>
      <c r="F398" s="217">
        <v>3.0918989999999997E-2</v>
      </c>
      <c r="G398" s="217">
        <v>3.1423035000000002E-2</v>
      </c>
      <c r="H398" s="217">
        <v>3.7276429999999992E-2</v>
      </c>
      <c r="I398" s="217">
        <v>4.2027764999999995E-2</v>
      </c>
      <c r="J398" s="217">
        <v>5.0816039999999993E-2</v>
      </c>
      <c r="K398" s="217">
        <v>5.9608074999999996E-2</v>
      </c>
    </row>
    <row r="399" spans="1:11">
      <c r="A399" s="215">
        <v>6.4600000000000004E-7</v>
      </c>
      <c r="B399" s="216">
        <f t="shared" si="6"/>
        <v>3.0749888195665634E-19</v>
      </c>
      <c r="C399" s="217">
        <v>2.1717999576703222E-2</v>
      </c>
      <c r="D399" s="217">
        <v>2.3327920000000002E-2</v>
      </c>
      <c r="E399" s="217">
        <v>2.8153809999999998E-2</v>
      </c>
      <c r="F399" s="217">
        <v>3.0757489999999998E-2</v>
      </c>
      <c r="G399" s="217">
        <v>3.1140719999999997E-2</v>
      </c>
      <c r="H399" s="217">
        <v>3.7055449999999997E-2</v>
      </c>
      <c r="I399" s="217">
        <v>4.2124649999999993E-2</v>
      </c>
      <c r="J399" s="217">
        <v>5.1036519999999988E-2</v>
      </c>
      <c r="K399" s="217">
        <v>6.2013520000000003E-2</v>
      </c>
    </row>
    <row r="400" spans="1:11">
      <c r="A400" s="215">
        <v>6.4700000000000001E-7</v>
      </c>
      <c r="B400" s="216">
        <f t="shared" si="6"/>
        <v>3.0702361320556415E-19</v>
      </c>
      <c r="C400" s="217">
        <v>2.167748267653407E-2</v>
      </c>
      <c r="D400" s="217">
        <v>2.3534670000000001E-2</v>
      </c>
      <c r="E400" s="217">
        <v>2.7857765E-2</v>
      </c>
      <c r="F400" s="217">
        <v>3.0714834999999996E-2</v>
      </c>
      <c r="G400" s="217">
        <v>3.0952449999999999E-2</v>
      </c>
      <c r="H400" s="217">
        <v>3.7033534999999992E-2</v>
      </c>
      <c r="I400" s="217">
        <v>4.170237999999999E-2</v>
      </c>
      <c r="J400" s="217">
        <v>5.0984109999999992E-2</v>
      </c>
      <c r="K400" s="217">
        <v>6.2295764999999996E-2</v>
      </c>
    </row>
    <row r="401" spans="1:11">
      <c r="A401" s="215">
        <v>6.4799999999999998E-7</v>
      </c>
      <c r="B401" s="216">
        <f t="shared" si="6"/>
        <v>3.0654981133333333E-19</v>
      </c>
      <c r="C401" s="217">
        <v>2.1552512811585267E-2</v>
      </c>
      <c r="D401" s="217">
        <v>2.3741419999999996E-2</v>
      </c>
      <c r="E401" s="217">
        <v>2.7561719999999998E-2</v>
      </c>
      <c r="F401" s="217">
        <v>3.0672179999999993E-2</v>
      </c>
      <c r="G401" s="217">
        <v>3.0764179999999999E-2</v>
      </c>
      <c r="H401" s="217">
        <v>3.7011619999999995E-2</v>
      </c>
      <c r="I401" s="217">
        <v>4.1280109999999988E-2</v>
      </c>
      <c r="J401" s="217">
        <v>5.0931699999999996E-2</v>
      </c>
      <c r="K401" s="217">
        <v>6.2578009999999989E-2</v>
      </c>
    </row>
    <row r="402" spans="1:11">
      <c r="A402" s="215">
        <v>6.4900000000000005E-7</v>
      </c>
      <c r="B402" s="216">
        <f t="shared" si="6"/>
        <v>3.0607746955932201E-19</v>
      </c>
      <c r="C402" s="217">
        <v>2.1387728170637964E-2</v>
      </c>
      <c r="D402" s="217">
        <v>2.3506724999999999E-2</v>
      </c>
      <c r="E402" s="217">
        <v>2.7607599999999996E-2</v>
      </c>
      <c r="F402" s="217">
        <v>3.0682749999999995E-2</v>
      </c>
      <c r="G402" s="217">
        <v>3.0878959999999997E-2</v>
      </c>
      <c r="H402" s="217">
        <v>3.6911174999999991E-2</v>
      </c>
      <c r="I402" s="217">
        <v>4.094192499999999E-2</v>
      </c>
      <c r="J402" s="217">
        <v>5.1293149999999996E-2</v>
      </c>
      <c r="K402" s="217">
        <v>6.3519429999999988E-2</v>
      </c>
    </row>
    <row r="403" spans="1:11">
      <c r="A403" s="215">
        <v>6.5000000000000002E-7</v>
      </c>
      <c r="B403" s="216">
        <f t="shared" si="6"/>
        <v>3.0560658114461537E-19</v>
      </c>
      <c r="C403" s="217">
        <v>2.1223226604729729E-2</v>
      </c>
      <c r="D403" s="217">
        <v>2.3272029999999999E-2</v>
      </c>
      <c r="E403" s="217">
        <v>2.7653479999999998E-2</v>
      </c>
      <c r="F403" s="217">
        <v>3.0693319999999996E-2</v>
      </c>
      <c r="G403" s="217">
        <v>3.0993739999999999E-2</v>
      </c>
      <c r="H403" s="217">
        <v>3.6810729999999993E-2</v>
      </c>
      <c r="I403" s="217">
        <v>4.0603739999999992E-2</v>
      </c>
      <c r="J403" s="217">
        <v>5.1654599999999988E-2</v>
      </c>
      <c r="K403" s="217">
        <v>6.446085E-2</v>
      </c>
    </row>
    <row r="404" spans="1:11">
      <c r="A404" s="215">
        <v>6.5099999999999999E-7</v>
      </c>
      <c r="B404" s="216">
        <f t="shared" si="6"/>
        <v>3.0513713939170506E-19</v>
      </c>
      <c r="C404" s="217">
        <v>2.1021801091355007E-2</v>
      </c>
      <c r="D404" s="217">
        <v>2.2580545E-2</v>
      </c>
      <c r="E404" s="217">
        <v>2.7684434999999997E-2</v>
      </c>
      <c r="F404" s="217">
        <v>3.0093799999999997E-2</v>
      </c>
      <c r="G404" s="217">
        <v>3.1132349999999996E-2</v>
      </c>
      <c r="H404" s="217">
        <v>3.6971444999999992E-2</v>
      </c>
      <c r="I404" s="217">
        <v>4.1331289999999993E-2</v>
      </c>
      <c r="J404" s="217">
        <v>5.289617499999999E-2</v>
      </c>
      <c r="K404" s="217">
        <v>6.8064464999999991E-2</v>
      </c>
    </row>
    <row r="405" spans="1:11">
      <c r="A405" s="215">
        <v>6.5200000000000007E-7</v>
      </c>
      <c r="B405" s="216">
        <f t="shared" si="6"/>
        <v>3.0466913764417176E-19</v>
      </c>
      <c r="C405" s="217">
        <v>2.0712084790263312E-2</v>
      </c>
      <c r="D405" s="217">
        <v>2.1889059999999998E-2</v>
      </c>
      <c r="E405" s="217">
        <v>2.7715389999999996E-2</v>
      </c>
      <c r="F405" s="217">
        <v>2.9494279999999998E-2</v>
      </c>
      <c r="G405" s="217">
        <v>3.1270959999999993E-2</v>
      </c>
      <c r="H405" s="217">
        <v>3.713215999999999E-2</v>
      </c>
      <c r="I405" s="217">
        <v>4.2058839999999993E-2</v>
      </c>
      <c r="J405" s="217">
        <v>5.4137749999999991E-2</v>
      </c>
      <c r="K405" s="217">
        <v>7.1668079999999981E-2</v>
      </c>
    </row>
    <row r="406" spans="1:11">
      <c r="A406" s="215">
        <v>6.5300000000000004E-7</v>
      </c>
      <c r="B406" s="216">
        <f t="shared" si="6"/>
        <v>3.0420256928637059E-19</v>
      </c>
      <c r="C406" s="217">
        <v>2.022780096256686E-2</v>
      </c>
      <c r="D406" s="217">
        <v>2.0772374999999999E-2</v>
      </c>
      <c r="E406" s="217">
        <v>2.7297349999999998E-2</v>
      </c>
      <c r="F406" s="217">
        <v>2.8631904999999999E-2</v>
      </c>
      <c r="G406" s="217">
        <v>3.1226574999999996E-2</v>
      </c>
      <c r="H406" s="217">
        <v>3.7239904999999997E-2</v>
      </c>
      <c r="I406" s="217">
        <v>4.2647459999999998E-2</v>
      </c>
      <c r="J406" s="217">
        <v>5.4575104999999992E-2</v>
      </c>
      <c r="K406" s="217">
        <v>7.312664499999999E-2</v>
      </c>
    </row>
    <row r="407" spans="1:11">
      <c r="A407" s="215">
        <v>6.5400000000000001E-7</v>
      </c>
      <c r="B407" s="216">
        <f t="shared" si="6"/>
        <v>3.0373742774311924E-19</v>
      </c>
      <c r="C407" s="217">
        <v>1.9287750465648817E-2</v>
      </c>
      <c r="D407" s="217">
        <v>1.965569E-2</v>
      </c>
      <c r="E407" s="217">
        <v>2.687931E-2</v>
      </c>
      <c r="F407" s="217">
        <v>2.7769529999999997E-2</v>
      </c>
      <c r="G407" s="217">
        <v>3.1182189999999999E-2</v>
      </c>
      <c r="H407" s="217">
        <v>3.7347650000000003E-2</v>
      </c>
      <c r="I407" s="217">
        <v>4.3236079999999996E-2</v>
      </c>
      <c r="J407" s="217">
        <v>5.5012459999999992E-2</v>
      </c>
      <c r="K407" s="217">
        <v>7.4585209999999999E-2</v>
      </c>
    </row>
    <row r="408" spans="1:11">
      <c r="A408" s="215">
        <v>6.5499999999999998E-7</v>
      </c>
      <c r="B408" s="216">
        <f t="shared" si="6"/>
        <v>3.0327370647938931E-19</v>
      </c>
      <c r="C408" s="217">
        <v>1.7201544023461204E-2</v>
      </c>
      <c r="D408" s="217">
        <v>1.951195E-2</v>
      </c>
      <c r="E408" s="217">
        <v>2.5701484999999996E-2</v>
      </c>
      <c r="F408" s="217">
        <v>2.7811999999999996E-2</v>
      </c>
      <c r="G408" s="217">
        <v>3.0242659999999998E-2</v>
      </c>
      <c r="H408" s="217">
        <v>3.6846884999999996E-2</v>
      </c>
      <c r="I408" s="217">
        <v>4.2872304999999999E-2</v>
      </c>
      <c r="J408" s="217">
        <v>5.4468479999999993E-2</v>
      </c>
      <c r="K408" s="217">
        <v>7.1819219999999989E-2</v>
      </c>
    </row>
    <row r="409" spans="1:11">
      <c r="A409" s="215">
        <v>6.5600000000000005E-7</v>
      </c>
      <c r="B409" s="216">
        <f t="shared" si="6"/>
        <v>3.0281139899999995E-19</v>
      </c>
      <c r="C409" s="217">
        <v>1.3791112702784887E-2</v>
      </c>
      <c r="D409" s="217">
        <v>1.9368209999999997E-2</v>
      </c>
      <c r="E409" s="217">
        <v>2.4523659999999996E-2</v>
      </c>
      <c r="F409" s="217">
        <v>2.7854469999999992E-2</v>
      </c>
      <c r="G409" s="217">
        <v>2.930313E-2</v>
      </c>
      <c r="H409" s="217">
        <v>3.6346119999999996E-2</v>
      </c>
      <c r="I409" s="217">
        <v>4.2508529999999996E-2</v>
      </c>
      <c r="J409" s="217">
        <v>5.3924499999999993E-2</v>
      </c>
      <c r="K409" s="217">
        <v>6.9053229999999993E-2</v>
      </c>
    </row>
    <row r="410" spans="1:11">
      <c r="A410" s="215">
        <v>6.5700000000000002E-7</v>
      </c>
      <c r="B410" s="216">
        <f t="shared" si="6"/>
        <v>3.0235049884931504E-19</v>
      </c>
      <c r="C410" s="217">
        <v>1.4093738046483412E-2</v>
      </c>
      <c r="D410" s="217">
        <v>2.0558864999999996E-2</v>
      </c>
      <c r="E410" s="217">
        <v>2.4576094999999999E-2</v>
      </c>
      <c r="F410" s="217">
        <v>2.830433999999999E-2</v>
      </c>
      <c r="G410" s="217">
        <v>2.9289849999999999E-2</v>
      </c>
      <c r="H410" s="217">
        <v>3.6158739999999995E-2</v>
      </c>
      <c r="I410" s="217">
        <v>4.2534124999999992E-2</v>
      </c>
      <c r="J410" s="217">
        <v>5.3799799999999995E-2</v>
      </c>
      <c r="K410" s="217">
        <v>6.7306959999999999E-2</v>
      </c>
    </row>
    <row r="411" spans="1:11">
      <c r="A411" s="215">
        <v>6.5799999999999999E-7</v>
      </c>
      <c r="B411" s="216">
        <f t="shared" si="6"/>
        <v>3.0189099961094224E-19</v>
      </c>
      <c r="C411" s="217">
        <v>1.7290999411318474E-2</v>
      </c>
      <c r="D411" s="217">
        <v>2.1749519999999994E-2</v>
      </c>
      <c r="E411" s="217">
        <v>2.4628529999999999E-2</v>
      </c>
      <c r="F411" s="217">
        <v>2.8754209999999992E-2</v>
      </c>
      <c r="G411" s="217">
        <v>2.9276569999999998E-2</v>
      </c>
      <c r="H411" s="217">
        <v>3.5971359999999994E-2</v>
      </c>
      <c r="I411" s="217">
        <v>4.2559719999999995E-2</v>
      </c>
      <c r="J411" s="217">
        <v>5.3675099999999989E-2</v>
      </c>
      <c r="K411" s="217">
        <v>6.5560689999999991E-2</v>
      </c>
    </row>
    <row r="412" spans="1:11">
      <c r="A412" s="215">
        <v>6.5900000000000006E-7</v>
      </c>
      <c r="B412" s="216">
        <f t="shared" si="6"/>
        <v>3.0143289490743546E-19</v>
      </c>
      <c r="C412" s="217">
        <v>1.8947776138703798E-2</v>
      </c>
      <c r="D412" s="217">
        <v>2.2359364999999996E-2</v>
      </c>
      <c r="E412" s="217">
        <v>2.5889379999999997E-2</v>
      </c>
      <c r="F412" s="217">
        <v>2.8996099999999993E-2</v>
      </c>
      <c r="G412" s="217">
        <v>3.0111324999999998E-2</v>
      </c>
      <c r="H412" s="217">
        <v>3.6664984999999997E-2</v>
      </c>
      <c r="I412" s="217">
        <v>4.2839404999999997E-2</v>
      </c>
      <c r="J412" s="217">
        <v>5.4349199999999993E-2</v>
      </c>
      <c r="K412" s="217">
        <v>6.3147959999999989E-2</v>
      </c>
    </row>
    <row r="413" spans="1:11">
      <c r="A413" s="215">
        <v>6.6000000000000003E-7</v>
      </c>
      <c r="B413" s="216">
        <f t="shared" si="6"/>
        <v>3.0097617839999998E-19</v>
      </c>
      <c r="C413" s="217">
        <v>1.9666485610346406E-2</v>
      </c>
      <c r="D413" s="217">
        <v>2.2969209999999997E-2</v>
      </c>
      <c r="E413" s="217">
        <v>2.7150229999999997E-2</v>
      </c>
      <c r="F413" s="217">
        <v>2.9237989999999995E-2</v>
      </c>
      <c r="G413" s="217">
        <v>3.0946079999999997E-2</v>
      </c>
      <c r="H413" s="217">
        <v>3.735861E-2</v>
      </c>
      <c r="I413" s="217">
        <v>4.3119089999999992E-2</v>
      </c>
      <c r="J413" s="217">
        <v>5.5023299999999997E-2</v>
      </c>
      <c r="K413" s="217">
        <v>6.0735229999999994E-2</v>
      </c>
    </row>
    <row r="414" spans="1:11">
      <c r="A414" s="215">
        <v>6.61E-7</v>
      </c>
      <c r="B414" s="216">
        <f t="shared" si="6"/>
        <v>3.0052084378819971E-19</v>
      </c>
      <c r="C414" s="217">
        <v>1.9917143472222218E-2</v>
      </c>
      <c r="D414" s="217">
        <v>2.2857249999999996E-2</v>
      </c>
      <c r="E414" s="217">
        <v>2.7155694999999997E-2</v>
      </c>
      <c r="F414" s="217">
        <v>2.9325664999999994E-2</v>
      </c>
      <c r="G414" s="217">
        <v>3.1029574999999997E-2</v>
      </c>
      <c r="H414" s="217">
        <v>3.7322084999999998E-2</v>
      </c>
      <c r="I414" s="217">
        <v>4.308983999999999E-2</v>
      </c>
      <c r="J414" s="217">
        <v>5.4844384999999996E-2</v>
      </c>
      <c r="K414" s="217">
        <v>5.7406574999999994E-2</v>
      </c>
    </row>
    <row r="415" spans="1:11">
      <c r="A415" s="215">
        <v>6.6199999999999997E-7</v>
      </c>
      <c r="B415" s="216">
        <f t="shared" si="6"/>
        <v>3.0006688480966768E-19</v>
      </c>
      <c r="C415" s="217">
        <v>2.000644952028963E-2</v>
      </c>
      <c r="D415" s="217">
        <v>2.2745289999999998E-2</v>
      </c>
      <c r="E415" s="217">
        <v>2.7161159999999997E-2</v>
      </c>
      <c r="F415" s="217">
        <v>2.9413339999999996E-2</v>
      </c>
      <c r="G415" s="217">
        <v>3.1113069999999993E-2</v>
      </c>
      <c r="H415" s="217">
        <v>3.7285559999999995E-2</v>
      </c>
      <c r="I415" s="217">
        <v>4.3060589999999996E-2</v>
      </c>
      <c r="J415" s="217">
        <v>5.4665469999999994E-2</v>
      </c>
      <c r="K415" s="217">
        <v>5.4077919999999995E-2</v>
      </c>
    </row>
    <row r="416" spans="1:11">
      <c r="A416" s="215">
        <v>6.6300000000000005E-7</v>
      </c>
      <c r="B416" s="216">
        <f t="shared" si="6"/>
        <v>2.9961429523981899E-19</v>
      </c>
      <c r="C416" s="217">
        <v>2.0007780779768176E-2</v>
      </c>
      <c r="D416" s="217">
        <v>2.2612504999999998E-2</v>
      </c>
      <c r="E416" s="217">
        <v>2.7079409999999998E-2</v>
      </c>
      <c r="F416" s="217">
        <v>2.9412974999999997E-2</v>
      </c>
      <c r="G416" s="217">
        <v>3.1069049999999994E-2</v>
      </c>
      <c r="H416" s="217">
        <v>3.7060924999999995E-2</v>
      </c>
      <c r="I416" s="217">
        <v>4.2300134999999996E-2</v>
      </c>
      <c r="J416" s="217">
        <v>5.457691499999999E-2</v>
      </c>
      <c r="K416" s="217">
        <v>5.2158659999999996E-2</v>
      </c>
    </row>
    <row r="417" spans="1:11">
      <c r="A417" s="215">
        <v>6.6400000000000002E-7</v>
      </c>
      <c r="B417" s="216">
        <f t="shared" si="6"/>
        <v>2.9916306889156627E-19</v>
      </c>
      <c r="C417" s="217">
        <v>1.9976184132330821E-2</v>
      </c>
      <c r="D417" s="217">
        <v>2.2479719999999995E-2</v>
      </c>
      <c r="E417" s="217">
        <v>2.6997659999999996E-2</v>
      </c>
      <c r="F417" s="217">
        <v>2.9412609999999999E-2</v>
      </c>
      <c r="G417" s="217">
        <v>3.1025029999999999E-2</v>
      </c>
      <c r="H417" s="217">
        <v>3.6836290000000001E-2</v>
      </c>
      <c r="I417" s="217">
        <v>4.1539679999999995E-2</v>
      </c>
      <c r="J417" s="217">
        <v>5.4488359999999993E-2</v>
      </c>
      <c r="K417" s="217">
        <v>5.023939999999999E-2</v>
      </c>
    </row>
    <row r="418" spans="1:11">
      <c r="A418" s="215">
        <v>6.6499999999999999E-7</v>
      </c>
      <c r="B418" s="216">
        <f t="shared" si="6"/>
        <v>2.9871319961503758E-19</v>
      </c>
      <c r="C418" s="217">
        <v>1.9913176101440569E-2</v>
      </c>
      <c r="D418" s="217">
        <v>2.2543099999999996E-2</v>
      </c>
      <c r="E418" s="217">
        <v>2.6978359999999996E-2</v>
      </c>
      <c r="F418" s="217">
        <v>2.9361389999999998E-2</v>
      </c>
      <c r="G418" s="217">
        <v>3.0807654999999996E-2</v>
      </c>
      <c r="H418" s="217">
        <v>3.6686534999999992E-2</v>
      </c>
      <c r="I418" s="217">
        <v>4.1490324999999995E-2</v>
      </c>
      <c r="J418" s="217">
        <v>5.3844980000000001E-2</v>
      </c>
      <c r="K418" s="217">
        <v>4.8762629999999994E-2</v>
      </c>
    </row>
    <row r="419" spans="1:11">
      <c r="A419" s="215">
        <v>6.6600000000000006E-7</v>
      </c>
      <c r="B419" s="216">
        <f t="shared" si="6"/>
        <v>2.9826468129729729E-19</v>
      </c>
      <c r="C419" s="217">
        <v>1.9841984758620684E-2</v>
      </c>
      <c r="D419" s="217">
        <v>2.2606479999999995E-2</v>
      </c>
      <c r="E419" s="217">
        <v>2.6959059999999996E-2</v>
      </c>
      <c r="F419" s="217">
        <v>2.9310169999999997E-2</v>
      </c>
      <c r="G419" s="217">
        <v>3.0590279999999997E-2</v>
      </c>
      <c r="H419" s="217">
        <v>3.6536779999999991E-2</v>
      </c>
      <c r="I419" s="217">
        <v>4.1440969999999994E-2</v>
      </c>
      <c r="J419" s="217">
        <v>5.3201600000000002E-2</v>
      </c>
      <c r="K419" s="217">
        <v>4.7285859999999999E-2</v>
      </c>
    </row>
    <row r="420" spans="1:11">
      <c r="A420" s="215">
        <v>6.6700000000000003E-7</v>
      </c>
      <c r="B420" s="216">
        <f t="shared" si="6"/>
        <v>2.9781750786206896E-19</v>
      </c>
      <c r="C420" s="217">
        <v>1.9767085680083795E-2</v>
      </c>
      <c r="D420" s="217">
        <v>2.2908934999999998E-2</v>
      </c>
      <c r="E420" s="217">
        <v>2.6928654999999996E-2</v>
      </c>
      <c r="F420" s="217">
        <v>2.9346264999999996E-2</v>
      </c>
      <c r="G420" s="217">
        <v>3.0672499999999998E-2</v>
      </c>
      <c r="H420" s="217">
        <v>3.6615309999999998E-2</v>
      </c>
      <c r="I420" s="217">
        <v>4.1678609999999991E-2</v>
      </c>
      <c r="J420" s="217">
        <v>5.2489544999999999E-2</v>
      </c>
      <c r="K420" s="217">
        <v>4.5648844999999993E-2</v>
      </c>
    </row>
    <row r="421" spans="1:11">
      <c r="A421" s="215">
        <v>6.68E-7</v>
      </c>
      <c r="B421" s="216">
        <f t="shared" si="6"/>
        <v>2.9737167326946109E-19</v>
      </c>
      <c r="C421" s="217">
        <v>1.9684285267563526E-2</v>
      </c>
      <c r="D421" s="217">
        <v>2.3211389999999998E-2</v>
      </c>
      <c r="E421" s="217">
        <v>2.6898249999999995E-2</v>
      </c>
      <c r="F421" s="217">
        <v>2.938236E-2</v>
      </c>
      <c r="G421" s="217">
        <v>3.0754719999999999E-2</v>
      </c>
      <c r="H421" s="217">
        <v>3.6693839999999998E-2</v>
      </c>
      <c r="I421" s="217">
        <v>4.1916249999999995E-2</v>
      </c>
      <c r="J421" s="217">
        <v>5.1777490000000002E-2</v>
      </c>
      <c r="K421" s="217">
        <v>4.4011829999999995E-2</v>
      </c>
    </row>
    <row r="422" spans="1:11">
      <c r="A422" s="215">
        <v>6.6900000000000007E-7</v>
      </c>
      <c r="B422" s="216">
        <f t="shared" si="6"/>
        <v>2.9692717151569503E-19</v>
      </c>
      <c r="C422" s="217">
        <v>1.9613257441825772E-2</v>
      </c>
      <c r="D422" s="217">
        <v>2.2987469999999996E-2</v>
      </c>
      <c r="E422" s="217">
        <v>2.6719449999999995E-2</v>
      </c>
      <c r="F422" s="217">
        <v>2.9404414999999996E-2</v>
      </c>
      <c r="G422" s="217">
        <v>3.0625384999999998E-2</v>
      </c>
      <c r="H422" s="217">
        <v>3.6323834999999999E-2</v>
      </c>
      <c r="I422" s="217">
        <v>4.1592694999999999E-2</v>
      </c>
      <c r="J422" s="217">
        <v>5.1334715000000003E-2</v>
      </c>
      <c r="K422" s="217">
        <v>4.2600609999999997E-2</v>
      </c>
    </row>
    <row r="423" spans="1:11">
      <c r="A423" s="215">
        <v>6.7000000000000004E-7</v>
      </c>
      <c r="B423" s="216">
        <f t="shared" si="6"/>
        <v>2.964839966328358E-19</v>
      </c>
      <c r="C423" s="217">
        <v>1.9534878098360652E-2</v>
      </c>
      <c r="D423" s="217">
        <v>2.2763549999999994E-2</v>
      </c>
      <c r="E423" s="217">
        <v>2.6540649999999995E-2</v>
      </c>
      <c r="F423" s="217">
        <v>2.9426469999999996E-2</v>
      </c>
      <c r="G423" s="217">
        <v>3.0496049999999997E-2</v>
      </c>
      <c r="H423" s="217">
        <v>3.5953829999999992E-2</v>
      </c>
      <c r="I423" s="217">
        <v>4.1269140000000003E-2</v>
      </c>
      <c r="J423" s="217">
        <v>5.0891939999999997E-2</v>
      </c>
      <c r="K423" s="217">
        <v>4.1189389999999992E-2</v>
      </c>
    </row>
    <row r="424" spans="1:11">
      <c r="A424" s="215">
        <v>6.7100000000000001E-7</v>
      </c>
      <c r="B424" s="216">
        <f t="shared" si="6"/>
        <v>2.9604214268852456E-19</v>
      </c>
      <c r="C424" s="217">
        <v>1.94488954610351E-2</v>
      </c>
      <c r="D424" s="217">
        <v>2.2582184999999998E-2</v>
      </c>
      <c r="E424" s="217">
        <v>2.6449614999999996E-2</v>
      </c>
      <c r="F424" s="217">
        <v>2.9364494999999997E-2</v>
      </c>
      <c r="G424" s="217">
        <v>3.0308689999999999E-2</v>
      </c>
      <c r="H424" s="217">
        <v>3.5908904999999991E-2</v>
      </c>
      <c r="I424" s="217">
        <v>4.0888914999999998E-2</v>
      </c>
      <c r="J424" s="217">
        <v>5.0555794999999994E-2</v>
      </c>
      <c r="K424" s="217">
        <v>3.9945694999999989E-2</v>
      </c>
    </row>
    <row r="425" spans="1:11">
      <c r="A425" s="215">
        <v>6.7199999999999998E-7</v>
      </c>
      <c r="B425" s="216">
        <f t="shared" si="6"/>
        <v>2.9560160378571427E-19</v>
      </c>
      <c r="C425" s="217">
        <v>1.9354817364041606E-2</v>
      </c>
      <c r="D425" s="217">
        <v>2.2400819999999998E-2</v>
      </c>
      <c r="E425" s="217">
        <v>2.6358579999999996E-2</v>
      </c>
      <c r="F425" s="217">
        <v>2.9302519999999995E-2</v>
      </c>
      <c r="G425" s="217">
        <v>3.0121330000000002E-2</v>
      </c>
      <c r="H425" s="217">
        <v>3.5863979999999997E-2</v>
      </c>
      <c r="I425" s="217">
        <v>4.0508689999999993E-2</v>
      </c>
      <c r="J425" s="217">
        <v>5.0219649999999991E-2</v>
      </c>
      <c r="K425" s="217">
        <v>3.8701999999999993E-2</v>
      </c>
    </row>
    <row r="426" spans="1:11">
      <c r="A426" s="215">
        <v>6.7300000000000006E-7</v>
      </c>
      <c r="B426" s="216">
        <f t="shared" si="6"/>
        <v>2.9516237406240709E-19</v>
      </c>
      <c r="C426" s="217">
        <v>1.9259657953736652E-2</v>
      </c>
      <c r="D426" s="217">
        <v>2.2333060000000002E-2</v>
      </c>
      <c r="E426" s="217">
        <v>2.6220389999999996E-2</v>
      </c>
      <c r="F426" s="217">
        <v>2.9251844999999995E-2</v>
      </c>
      <c r="G426" s="217">
        <v>3.0237564999999998E-2</v>
      </c>
      <c r="H426" s="217">
        <v>3.5793849999999995E-2</v>
      </c>
      <c r="I426" s="217">
        <v>4.0768264999999998E-2</v>
      </c>
      <c r="J426" s="217">
        <v>4.9934104999999993E-2</v>
      </c>
      <c r="K426" s="217">
        <v>3.8651014999999997E-2</v>
      </c>
    </row>
    <row r="427" spans="1:11">
      <c r="A427" s="215">
        <v>6.7400000000000003E-7</v>
      </c>
      <c r="B427" s="216">
        <f t="shared" si="6"/>
        <v>2.9472444769139464E-19</v>
      </c>
      <c r="C427" s="217">
        <v>1.9189313380740737E-2</v>
      </c>
      <c r="D427" s="217">
        <v>2.2265300000000002E-2</v>
      </c>
      <c r="E427" s="217">
        <v>2.60822E-2</v>
      </c>
      <c r="F427" s="217">
        <v>2.9201169999999995E-2</v>
      </c>
      <c r="G427" s="217">
        <v>3.0353799999999993E-2</v>
      </c>
      <c r="H427" s="217">
        <v>3.5723719999999994E-2</v>
      </c>
      <c r="I427" s="217">
        <v>4.1027840000000003E-2</v>
      </c>
      <c r="J427" s="217">
        <v>4.9648559999999987E-2</v>
      </c>
      <c r="K427" s="217">
        <v>3.8600029999999994E-2</v>
      </c>
    </row>
    <row r="428" spans="1:11">
      <c r="A428" s="215">
        <v>6.75E-7</v>
      </c>
      <c r="B428" s="216">
        <f t="shared" si="6"/>
        <v>2.9428781887999998E-19</v>
      </c>
      <c r="C428" s="217">
        <v>1.9100237220579533E-2</v>
      </c>
      <c r="D428" s="217">
        <v>2.2343290000000002E-2</v>
      </c>
      <c r="E428" s="217">
        <v>2.6088754999999998E-2</v>
      </c>
      <c r="F428" s="217">
        <v>2.9150859999999994E-2</v>
      </c>
      <c r="G428" s="217">
        <v>3.0301049999999996E-2</v>
      </c>
      <c r="H428" s="217">
        <v>3.5169804999999998E-2</v>
      </c>
      <c r="I428" s="217">
        <v>4.0810304999999998E-2</v>
      </c>
      <c r="J428" s="217">
        <v>4.9220244999999996E-2</v>
      </c>
      <c r="K428" s="217">
        <v>3.9082574999999994E-2</v>
      </c>
    </row>
    <row r="429" spans="1:11">
      <c r="A429" s="215">
        <v>6.7600000000000007E-7</v>
      </c>
      <c r="B429" s="216">
        <f t="shared" si="6"/>
        <v>2.9385248186982245E-19</v>
      </c>
      <c r="C429" s="217">
        <v>1.9011610508049025E-2</v>
      </c>
      <c r="D429" s="217">
        <v>2.2421279999999998E-2</v>
      </c>
      <c r="E429" s="217">
        <v>2.6095309999999997E-2</v>
      </c>
      <c r="F429" s="217">
        <v>2.9100549999999996E-2</v>
      </c>
      <c r="G429" s="217">
        <v>3.0248299999999995E-2</v>
      </c>
      <c r="H429" s="217">
        <v>3.4615889999999996E-2</v>
      </c>
      <c r="I429" s="217">
        <v>4.0592769999999993E-2</v>
      </c>
      <c r="J429" s="217">
        <v>4.8791929999999997E-2</v>
      </c>
      <c r="K429" s="217">
        <v>3.9565119999999995E-2</v>
      </c>
    </row>
    <row r="430" spans="1:11">
      <c r="A430" s="215">
        <v>6.7700000000000004E-7</v>
      </c>
      <c r="B430" s="216">
        <f t="shared" si="6"/>
        <v>2.9341843093648445E-19</v>
      </c>
      <c r="C430" s="217">
        <v>1.8934074266764921E-2</v>
      </c>
      <c r="D430" s="217">
        <v>2.2502734999999996E-2</v>
      </c>
      <c r="E430" s="217">
        <v>2.6054159999999996E-2</v>
      </c>
      <c r="F430" s="217">
        <v>2.9218119999999993E-2</v>
      </c>
      <c r="G430" s="217">
        <v>3.0458399999999997E-2</v>
      </c>
      <c r="H430" s="217">
        <v>3.4911929999999994E-2</v>
      </c>
      <c r="I430" s="217">
        <v>4.0569009999999996E-2</v>
      </c>
      <c r="J430" s="217">
        <v>4.8305779999999993E-2</v>
      </c>
      <c r="K430" s="217">
        <v>3.8516269999999991E-2</v>
      </c>
    </row>
    <row r="431" spans="1:11">
      <c r="A431" s="215">
        <v>6.7800000000000001E-7</v>
      </c>
      <c r="B431" s="216">
        <f t="shared" si="6"/>
        <v>2.929856603893805E-19</v>
      </c>
      <c r="C431" s="217">
        <v>1.8847233930201733E-2</v>
      </c>
      <c r="D431" s="217">
        <v>2.2584189999999997E-2</v>
      </c>
      <c r="E431" s="217">
        <v>2.6013009999999996E-2</v>
      </c>
      <c r="F431" s="217">
        <v>2.9335689999999994E-2</v>
      </c>
      <c r="G431" s="217">
        <v>3.0668499999999994E-2</v>
      </c>
      <c r="H431" s="217">
        <v>3.5207969999999998E-2</v>
      </c>
      <c r="I431" s="217">
        <v>4.0545249999999998E-2</v>
      </c>
      <c r="J431" s="217">
        <v>4.7819629999999988E-2</v>
      </c>
      <c r="K431" s="217">
        <v>3.7467419999999994E-2</v>
      </c>
    </row>
    <row r="432" spans="1:11">
      <c r="A432" s="215">
        <v>6.7899999999999998E-7</v>
      </c>
      <c r="B432" s="216">
        <f t="shared" si="6"/>
        <v>2.9255416457142856E-19</v>
      </c>
      <c r="C432" s="217">
        <v>1.8763570918307368E-2</v>
      </c>
      <c r="D432" s="217">
        <v>2.2409039999999998E-2</v>
      </c>
      <c r="E432" s="217">
        <v>2.5984969999999996E-2</v>
      </c>
      <c r="F432" s="217">
        <v>2.9428104999999996E-2</v>
      </c>
      <c r="G432" s="217">
        <v>3.0363629999999996E-2</v>
      </c>
      <c r="H432" s="217">
        <v>3.5165055000000001E-2</v>
      </c>
      <c r="I432" s="217">
        <v>4.0570839999999997E-2</v>
      </c>
      <c r="J432" s="217">
        <v>4.7338904999999994E-2</v>
      </c>
      <c r="K432" s="217">
        <v>3.7875304999999998E-2</v>
      </c>
    </row>
    <row r="433" spans="1:11">
      <c r="A433" s="215">
        <v>6.8000000000000005E-7</v>
      </c>
      <c r="B433" s="216">
        <f t="shared" si="6"/>
        <v>2.9212393785882351E-19</v>
      </c>
      <c r="C433" s="217">
        <v>1.8676528997210392E-2</v>
      </c>
      <c r="D433" s="217">
        <v>2.2233889999999996E-2</v>
      </c>
      <c r="E433" s="217">
        <v>2.5956929999999993E-2</v>
      </c>
      <c r="F433" s="217">
        <v>2.9520519999999995E-2</v>
      </c>
      <c r="G433" s="217">
        <v>3.0058759999999993E-2</v>
      </c>
      <c r="H433" s="217">
        <v>3.5122139999999996E-2</v>
      </c>
      <c r="I433" s="217">
        <v>4.0596429999999989E-2</v>
      </c>
      <c r="J433" s="217">
        <v>4.6858179999999999E-2</v>
      </c>
      <c r="K433" s="217">
        <v>3.8283190000000002E-2</v>
      </c>
    </row>
    <row r="434" spans="1:11">
      <c r="A434" s="215">
        <v>6.8100000000000002E-7</v>
      </c>
      <c r="B434" s="216">
        <f t="shared" si="6"/>
        <v>2.9169497466079292E-19</v>
      </c>
      <c r="C434" s="217">
        <v>1.8595308799999998E-2</v>
      </c>
      <c r="D434" s="217">
        <v>2.1988779999999996E-2</v>
      </c>
      <c r="E434" s="217">
        <v>2.5832754999999995E-2</v>
      </c>
      <c r="F434" s="217">
        <v>2.9648119999999993E-2</v>
      </c>
      <c r="G434" s="217">
        <v>3.0112784999999996E-2</v>
      </c>
      <c r="H434" s="217">
        <v>3.5317370000000001E-2</v>
      </c>
      <c r="I434" s="217">
        <v>4.035695999999999E-2</v>
      </c>
      <c r="J434" s="217">
        <v>4.7071434999999995E-2</v>
      </c>
      <c r="K434" s="217">
        <v>3.891141E-2</v>
      </c>
    </row>
    <row r="435" spans="1:11">
      <c r="A435" s="215">
        <v>6.8199999999999999E-7</v>
      </c>
      <c r="B435" s="216">
        <f t="shared" si="6"/>
        <v>2.9126726941935486E-19</v>
      </c>
      <c r="C435" s="217">
        <v>1.8508840974681688E-2</v>
      </c>
      <c r="D435" s="217">
        <v>2.1743669999999996E-2</v>
      </c>
      <c r="E435" s="217">
        <v>2.5708579999999998E-2</v>
      </c>
      <c r="F435" s="217">
        <v>2.9775719999999995E-2</v>
      </c>
      <c r="G435" s="217">
        <v>3.0166809999999995E-2</v>
      </c>
      <c r="H435" s="217">
        <v>3.5512599999999998E-2</v>
      </c>
      <c r="I435" s="217">
        <v>4.0117489999999992E-2</v>
      </c>
      <c r="J435" s="217">
        <v>4.728468999999999E-2</v>
      </c>
      <c r="K435" s="217">
        <v>3.9539629999999999E-2</v>
      </c>
    </row>
    <row r="436" spans="1:11">
      <c r="A436" s="215">
        <v>6.8300000000000007E-7</v>
      </c>
      <c r="B436" s="216">
        <f t="shared" si="6"/>
        <v>2.9084081660907754E-19</v>
      </c>
      <c r="C436" s="217">
        <v>1.8417406785453477E-2</v>
      </c>
      <c r="D436" s="217">
        <v>2.2018184999999996E-2</v>
      </c>
      <c r="E436" s="217">
        <v>2.6092389999999997E-2</v>
      </c>
      <c r="F436" s="217">
        <v>2.9688769999999996E-2</v>
      </c>
      <c r="G436" s="217">
        <v>3.0621019999999995E-2</v>
      </c>
      <c r="H436" s="217">
        <v>3.5610304999999995E-2</v>
      </c>
      <c r="I436" s="217">
        <v>4.0192439999999996E-2</v>
      </c>
      <c r="J436" s="217">
        <v>4.7711199999999995E-2</v>
      </c>
      <c r="K436" s="217">
        <v>3.8601849999999993E-2</v>
      </c>
    </row>
    <row r="437" spans="1:11">
      <c r="A437" s="215">
        <v>6.8400000000000004E-7</v>
      </c>
      <c r="B437" s="216">
        <f t="shared" si="6"/>
        <v>2.9041561073684208E-19</v>
      </c>
      <c r="C437" s="217">
        <v>1.8341314136874363E-2</v>
      </c>
      <c r="D437" s="217">
        <v>2.2292699999999999E-2</v>
      </c>
      <c r="E437" s="217">
        <v>2.6476199999999995E-2</v>
      </c>
      <c r="F437" s="217">
        <v>2.9601819999999994E-2</v>
      </c>
      <c r="G437" s="217">
        <v>3.1075229999999995E-2</v>
      </c>
      <c r="H437" s="217">
        <v>3.5708009999999998E-2</v>
      </c>
      <c r="I437" s="217">
        <v>4.0267389999999993E-2</v>
      </c>
      <c r="J437" s="217">
        <v>4.8137709999999993E-2</v>
      </c>
      <c r="K437" s="217">
        <v>3.7664069999999994E-2</v>
      </c>
    </row>
    <row r="438" spans="1:11">
      <c r="A438" s="215">
        <v>6.8500000000000001E-7</v>
      </c>
      <c r="B438" s="216">
        <f t="shared" si="6"/>
        <v>2.8999164634160584E-19</v>
      </c>
      <c r="C438" s="217">
        <v>1.8255815272356538E-2</v>
      </c>
      <c r="D438" s="217">
        <v>2.1559384999999997E-2</v>
      </c>
      <c r="E438" s="217">
        <v>2.5861709999999996E-2</v>
      </c>
      <c r="F438" s="217">
        <v>2.9117134999999995E-2</v>
      </c>
      <c r="G438" s="217">
        <v>3.0164989999999996E-2</v>
      </c>
      <c r="H438" s="217">
        <v>3.4920699999999999E-2</v>
      </c>
      <c r="I438" s="217">
        <v>3.9071869999999995E-2</v>
      </c>
      <c r="J438" s="217">
        <v>4.7078664999999992E-2</v>
      </c>
      <c r="K438" s="217">
        <v>3.8734779999999996E-2</v>
      </c>
    </row>
    <row r="439" spans="1:11">
      <c r="A439" s="215">
        <v>6.8599999999999998E-7</v>
      </c>
      <c r="B439" s="216">
        <f t="shared" si="6"/>
        <v>2.8956891799416908E-19</v>
      </c>
      <c r="C439" s="217">
        <v>1.8171116662787312E-2</v>
      </c>
      <c r="D439" s="217">
        <v>2.0826069999999995E-2</v>
      </c>
      <c r="E439" s="217">
        <v>2.5247219999999997E-2</v>
      </c>
      <c r="F439" s="217">
        <v>2.8632449999999997E-2</v>
      </c>
      <c r="G439" s="217">
        <v>2.9254749999999996E-2</v>
      </c>
      <c r="H439" s="217">
        <v>3.4133389999999993E-2</v>
      </c>
      <c r="I439" s="217">
        <v>3.7876349999999996E-2</v>
      </c>
      <c r="J439" s="217">
        <v>4.601961999999999E-2</v>
      </c>
      <c r="K439" s="217">
        <v>3.9805489999999999E-2</v>
      </c>
    </row>
    <row r="440" spans="1:11">
      <c r="A440" s="215">
        <v>6.8700000000000005E-7</v>
      </c>
      <c r="B440" s="216">
        <f t="shared" si="6"/>
        <v>2.8914742029694322E-19</v>
      </c>
      <c r="C440" s="217">
        <v>1.8094426537790698E-2</v>
      </c>
      <c r="D440" s="217">
        <v>2.0684704999999998E-2</v>
      </c>
      <c r="E440" s="217">
        <v>2.4767819999999996E-2</v>
      </c>
      <c r="F440" s="217">
        <v>2.8689139999999995E-2</v>
      </c>
      <c r="G440" s="217">
        <v>2.8890759999999995E-2</v>
      </c>
      <c r="H440" s="217">
        <v>3.3541119999999994E-2</v>
      </c>
      <c r="I440" s="217">
        <v>3.7377304999999993E-2</v>
      </c>
      <c r="J440" s="217">
        <v>4.5067204999999999E-2</v>
      </c>
      <c r="K440" s="217">
        <v>3.9155414999999999E-2</v>
      </c>
    </row>
    <row r="441" spans="1:11">
      <c r="A441" s="215">
        <v>6.8800000000000002E-7</v>
      </c>
      <c r="B441" s="216">
        <f t="shared" si="6"/>
        <v>2.8872714788372092E-19</v>
      </c>
      <c r="C441" s="217">
        <v>1.8014290156657963E-2</v>
      </c>
      <c r="D441" s="217">
        <v>2.0543339999999997E-2</v>
      </c>
      <c r="E441" s="217">
        <v>2.4288419999999998E-2</v>
      </c>
      <c r="F441" s="217">
        <v>2.8745829999999997E-2</v>
      </c>
      <c r="G441" s="217">
        <v>2.8526769999999993E-2</v>
      </c>
      <c r="H441" s="217">
        <v>3.2948849999999995E-2</v>
      </c>
      <c r="I441" s="217">
        <v>3.6878259999999989E-2</v>
      </c>
      <c r="J441" s="217">
        <v>4.4114790000000001E-2</v>
      </c>
      <c r="K441" s="217">
        <v>3.8505340000000006E-2</v>
      </c>
    </row>
    <row r="442" spans="1:11">
      <c r="A442" s="215">
        <v>6.8899999999999999E-7</v>
      </c>
      <c r="B442" s="216">
        <f t="shared" si="6"/>
        <v>2.883080954194485E-19</v>
      </c>
      <c r="C442" s="217">
        <v>1.7934017056948269E-2</v>
      </c>
      <c r="D442" s="217">
        <v>2.0988260000000002E-2</v>
      </c>
      <c r="E442" s="217">
        <v>2.4494525E-2</v>
      </c>
      <c r="F442" s="217">
        <v>2.8963474999999995E-2</v>
      </c>
      <c r="G442" s="217">
        <v>2.8814539999999993E-2</v>
      </c>
      <c r="H442" s="217">
        <v>3.3064089999999997E-2</v>
      </c>
      <c r="I442" s="217">
        <v>3.7779469999999989E-2</v>
      </c>
      <c r="J442" s="217">
        <v>4.5578654999999996E-2</v>
      </c>
      <c r="K442" s="217">
        <v>4.0925354999999997E-2</v>
      </c>
    </row>
    <row r="443" spans="1:11">
      <c r="A443" s="215">
        <v>6.9000000000000006E-7</v>
      </c>
      <c r="B443" s="216">
        <f t="shared" si="6"/>
        <v>2.8789025759999995E-19</v>
      </c>
      <c r="C443" s="217">
        <v>1.7853863496240598E-2</v>
      </c>
      <c r="D443" s="217">
        <v>2.1433180000000003E-2</v>
      </c>
      <c r="E443" s="217">
        <v>2.4700630000000001E-2</v>
      </c>
      <c r="F443" s="217">
        <v>2.9181119999999994E-2</v>
      </c>
      <c r="G443" s="217">
        <v>2.9102309999999996E-2</v>
      </c>
      <c r="H443" s="217">
        <v>3.317933E-2</v>
      </c>
      <c r="I443" s="217">
        <v>3.8680679999999988E-2</v>
      </c>
      <c r="J443" s="217">
        <v>4.7042519999999997E-2</v>
      </c>
      <c r="K443" s="217">
        <v>4.3345369999999994E-2</v>
      </c>
    </row>
    <row r="444" spans="1:11">
      <c r="A444" s="215">
        <v>6.9100000000000003E-7</v>
      </c>
      <c r="B444" s="216">
        <f t="shared" si="6"/>
        <v>2.8747362915195365E-19</v>
      </c>
      <c r="C444" s="217">
        <v>1.7773824949436579E-2</v>
      </c>
      <c r="D444" s="217">
        <v>2.1506234999999999E-2</v>
      </c>
      <c r="E444" s="217">
        <v>2.4721750000000001E-2</v>
      </c>
      <c r="F444" s="217">
        <v>2.8820564999999992E-2</v>
      </c>
      <c r="G444" s="217">
        <v>2.9397719999999995E-2</v>
      </c>
      <c r="H444" s="217">
        <v>3.3303334999999996E-2</v>
      </c>
      <c r="I444" s="217">
        <v>3.8905524999999989E-2</v>
      </c>
      <c r="J444" s="217">
        <v>4.8078069999999994E-2</v>
      </c>
      <c r="K444" s="217">
        <v>4.6442769999999994E-2</v>
      </c>
    </row>
    <row r="445" spans="1:11">
      <c r="A445" s="215">
        <v>6.92E-7</v>
      </c>
      <c r="B445" s="216">
        <f t="shared" si="6"/>
        <v>2.8705820483236994E-19</v>
      </c>
      <c r="C445" s="217">
        <v>1.7692260581026523E-2</v>
      </c>
      <c r="D445" s="217">
        <v>2.1579289999999998E-2</v>
      </c>
      <c r="E445" s="217">
        <v>2.4742869999999997E-2</v>
      </c>
      <c r="F445" s="217">
        <v>2.8460009999999994E-2</v>
      </c>
      <c r="G445" s="217">
        <v>2.9693129999999995E-2</v>
      </c>
      <c r="H445" s="217">
        <v>3.3427339999999993E-2</v>
      </c>
      <c r="I445" s="217">
        <v>3.9130369999999991E-2</v>
      </c>
      <c r="J445" s="217">
        <v>4.911361999999999E-2</v>
      </c>
      <c r="K445" s="217">
        <v>4.9540169999999988E-2</v>
      </c>
    </row>
    <row r="446" spans="1:11">
      <c r="A446" s="215">
        <v>6.9300000000000008E-7</v>
      </c>
      <c r="B446" s="216">
        <f t="shared" si="6"/>
        <v>2.8664397942857139E-19</v>
      </c>
      <c r="C446" s="217">
        <v>1.7611290900187239E-2</v>
      </c>
      <c r="D446" s="217">
        <v>2.1251444999999997E-2</v>
      </c>
      <c r="E446" s="217">
        <v>2.4682969999999999E-2</v>
      </c>
      <c r="F446" s="217">
        <v>2.8287204999999996E-2</v>
      </c>
      <c r="G446" s="217">
        <v>2.9219094999999994E-2</v>
      </c>
      <c r="H446" s="217">
        <v>3.3630239999999992E-2</v>
      </c>
      <c r="I446" s="217">
        <v>3.9711674999999988E-2</v>
      </c>
      <c r="J446" s="217">
        <v>5.0078684999999998E-2</v>
      </c>
      <c r="K446" s="217">
        <v>5.2881569999999996E-2</v>
      </c>
    </row>
    <row r="447" spans="1:11">
      <c r="A447" s="215">
        <v>6.9400000000000005E-7</v>
      </c>
      <c r="B447" s="216">
        <f t="shared" si="6"/>
        <v>2.8623094775792503E-19</v>
      </c>
      <c r="C447" s="217">
        <v>1.753438584303579E-2</v>
      </c>
      <c r="D447" s="217">
        <v>2.0923599999999997E-2</v>
      </c>
      <c r="E447" s="217">
        <v>2.4623069999999997E-2</v>
      </c>
      <c r="F447" s="217">
        <v>2.8114399999999994E-2</v>
      </c>
      <c r="G447" s="217">
        <v>2.8745059999999996E-2</v>
      </c>
      <c r="H447" s="217">
        <v>3.3833139999999991E-2</v>
      </c>
      <c r="I447" s="217">
        <v>4.0292979999999992E-2</v>
      </c>
      <c r="J447" s="217">
        <v>5.1043749999999999E-2</v>
      </c>
      <c r="K447" s="217">
        <v>5.6222970000000004E-2</v>
      </c>
    </row>
    <row r="448" spans="1:11">
      <c r="A448" s="215">
        <v>6.9500000000000002E-7</v>
      </c>
      <c r="B448" s="216">
        <f t="shared" si="6"/>
        <v>2.8581910466762589E-19</v>
      </c>
      <c r="C448" s="217">
        <v>1.7454811723147612E-2</v>
      </c>
      <c r="D448" s="217">
        <v>2.0686164999999996E-2</v>
      </c>
      <c r="E448" s="217">
        <v>2.4654024999999996E-2</v>
      </c>
      <c r="F448" s="217">
        <v>2.807904E-2</v>
      </c>
      <c r="G448" s="217">
        <v>2.8946424999999998E-2</v>
      </c>
      <c r="H448" s="217">
        <v>3.3930664999999992E-2</v>
      </c>
      <c r="I448" s="217">
        <v>4.0384379999999998E-2</v>
      </c>
      <c r="J448" s="217">
        <v>5.1929299999999998E-2</v>
      </c>
      <c r="K448" s="217">
        <v>5.6931309999999999E-2</v>
      </c>
    </row>
    <row r="449" spans="1:11">
      <c r="A449" s="215">
        <v>6.9599999999999999E-7</v>
      </c>
      <c r="B449" s="216">
        <f t="shared" si="6"/>
        <v>2.8540844503448274E-19</v>
      </c>
      <c r="C449" s="217">
        <v>1.7375341803184619E-2</v>
      </c>
      <c r="D449" s="217">
        <v>2.0448729999999995E-2</v>
      </c>
      <c r="E449" s="217">
        <v>2.4684979999999999E-2</v>
      </c>
      <c r="F449" s="217">
        <v>2.8043680000000001E-2</v>
      </c>
      <c r="G449" s="217">
        <v>2.9147789999999996E-2</v>
      </c>
      <c r="H449" s="217">
        <v>3.4028189999999993E-2</v>
      </c>
      <c r="I449" s="217">
        <v>4.0475779999999996E-2</v>
      </c>
      <c r="J449" s="217">
        <v>5.281484999999999E-2</v>
      </c>
      <c r="K449" s="217">
        <v>5.7639650000000001E-2</v>
      </c>
    </row>
    <row r="450" spans="1:11">
      <c r="A450" s="215">
        <v>6.9700000000000006E-7</v>
      </c>
      <c r="B450" s="216">
        <f t="shared" si="6"/>
        <v>2.8499896376470583E-19</v>
      </c>
      <c r="C450" s="217">
        <v>1.7299091400343643E-2</v>
      </c>
      <c r="D450" s="217">
        <v>2.0187184999999996E-2</v>
      </c>
      <c r="E450" s="217">
        <v>2.459194E-2</v>
      </c>
      <c r="F450" s="217">
        <v>2.7827495000000001E-2</v>
      </c>
      <c r="G450" s="217">
        <v>2.9008449999999998E-2</v>
      </c>
      <c r="H450" s="217">
        <v>3.3759904999999993E-2</v>
      </c>
      <c r="I450" s="217">
        <v>4.0280184999999996E-2</v>
      </c>
      <c r="J450" s="217">
        <v>5.2328699999999992E-2</v>
      </c>
      <c r="K450" s="217">
        <v>6.0802604999999996E-2</v>
      </c>
    </row>
    <row r="451" spans="1:11">
      <c r="A451" s="215">
        <v>6.9800000000000003E-7</v>
      </c>
      <c r="B451" s="216">
        <f t="shared" ref="B451:B514" si="7">h_planck*c_light/A451</f>
        <v>2.8459065579369625E-19</v>
      </c>
      <c r="C451" s="217">
        <v>1.7224670998283748E-2</v>
      </c>
      <c r="D451" s="217">
        <v>1.9925639999999994E-2</v>
      </c>
      <c r="E451" s="217">
        <v>2.4498899999999997E-2</v>
      </c>
      <c r="F451" s="217">
        <v>2.7611309999999997E-2</v>
      </c>
      <c r="G451" s="217">
        <v>2.8869109999999996E-2</v>
      </c>
      <c r="H451" s="217">
        <v>3.3491619999999993E-2</v>
      </c>
      <c r="I451" s="217">
        <v>4.0084589999999996E-2</v>
      </c>
      <c r="J451" s="217">
        <v>5.1842549999999987E-2</v>
      </c>
      <c r="K451" s="217">
        <v>6.3965559999999991E-2</v>
      </c>
    </row>
    <row r="452" spans="1:11">
      <c r="A452" s="215">
        <v>6.99E-7</v>
      </c>
      <c r="B452" s="216">
        <f t="shared" si="7"/>
        <v>2.8418351608583688E-19</v>
      </c>
      <c r="C452" s="217">
        <v>1.714554350649351E-2</v>
      </c>
      <c r="D452" s="217">
        <v>1.9634139999999994E-2</v>
      </c>
      <c r="E452" s="217">
        <v>2.4350874999999998E-2</v>
      </c>
      <c r="F452" s="217">
        <v>2.7510324999999995E-2</v>
      </c>
      <c r="G452" s="217">
        <v>2.8685389999999998E-2</v>
      </c>
      <c r="H452" s="217">
        <v>3.3532349999999995E-2</v>
      </c>
      <c r="I452" s="217">
        <v>3.9481349999999998E-2</v>
      </c>
      <c r="J452" s="217">
        <v>5.2370264999999992E-2</v>
      </c>
      <c r="K452" s="217">
        <v>6.5595290000000001E-2</v>
      </c>
    </row>
    <row r="453" spans="1:11">
      <c r="A453" s="215">
        <v>7.0000000000000007E-7</v>
      </c>
      <c r="B453" s="216">
        <f t="shared" si="7"/>
        <v>2.8377753963428567E-19</v>
      </c>
      <c r="C453" s="217">
        <v>1.7055818397033653E-2</v>
      </c>
      <c r="D453" s="217">
        <v>1.9342639999999998E-2</v>
      </c>
      <c r="E453" s="217">
        <v>2.4202849999999998E-2</v>
      </c>
      <c r="F453" s="217">
        <v>2.7409339999999997E-2</v>
      </c>
      <c r="G453" s="217">
        <v>2.8501669999999996E-2</v>
      </c>
      <c r="H453" s="217">
        <v>3.3573079999999998E-2</v>
      </c>
      <c r="I453" s="217">
        <v>3.8878109999999994E-2</v>
      </c>
      <c r="J453" s="217">
        <v>5.2897979999999997E-2</v>
      </c>
      <c r="K453" s="217">
        <v>6.7225019999999996E-2</v>
      </c>
    </row>
    <row r="454" spans="1:11">
      <c r="A454" s="215">
        <v>7.0100000000000004E-7</v>
      </c>
      <c r="B454" s="216">
        <f t="shared" si="7"/>
        <v>2.8337272146077033E-19</v>
      </c>
      <c r="C454" s="217">
        <v>1.6980529642806316E-2</v>
      </c>
      <c r="D454" s="217">
        <v>1.9456429999999997E-2</v>
      </c>
      <c r="E454" s="217">
        <v>2.4145129999999997E-2</v>
      </c>
      <c r="F454" s="217">
        <v>2.7397854999999992E-2</v>
      </c>
      <c r="G454" s="217">
        <v>2.8387434999999996E-2</v>
      </c>
      <c r="H454" s="217">
        <v>3.3330915000000003E-2</v>
      </c>
      <c r="I454" s="217">
        <v>3.9163274999999997E-2</v>
      </c>
      <c r="J454" s="217">
        <v>5.3658829999999991E-2</v>
      </c>
      <c r="K454" s="217">
        <v>7.065747E-2</v>
      </c>
    </row>
    <row r="455" spans="1:11">
      <c r="A455" s="215">
        <v>7.0200000000000001E-7</v>
      </c>
      <c r="B455" s="216">
        <f t="shared" si="7"/>
        <v>2.829690566153846E-19</v>
      </c>
      <c r="C455" s="217">
        <v>1.690885531276656E-2</v>
      </c>
      <c r="D455" s="217">
        <v>1.9570219999999999E-2</v>
      </c>
      <c r="E455" s="217">
        <v>2.4087409999999997E-2</v>
      </c>
      <c r="F455" s="217">
        <v>2.738636999999999E-2</v>
      </c>
      <c r="G455" s="217">
        <v>2.8273199999999995E-2</v>
      </c>
      <c r="H455" s="217">
        <v>3.308875E-2</v>
      </c>
      <c r="I455" s="217">
        <v>3.9448439999999994E-2</v>
      </c>
      <c r="J455" s="217">
        <v>5.4419679999999984E-2</v>
      </c>
      <c r="K455" s="217">
        <v>7.408991999999999E-2</v>
      </c>
    </row>
    <row r="456" spans="1:11">
      <c r="A456" s="215">
        <v>7.0299999999999998E-7</v>
      </c>
      <c r="B456" s="216">
        <f t="shared" si="7"/>
        <v>2.8256654017638693E-19</v>
      </c>
      <c r="C456" s="217">
        <v>1.6837652529829543E-2</v>
      </c>
      <c r="D456" s="217">
        <v>1.9542274999999998E-2</v>
      </c>
      <c r="E456" s="217">
        <v>2.3940844999999999E-2</v>
      </c>
      <c r="F456" s="217">
        <v>2.733186499999999E-2</v>
      </c>
      <c r="G456" s="217">
        <v>2.8236999999999998E-2</v>
      </c>
      <c r="H456" s="217">
        <v>3.3274479999999995E-2</v>
      </c>
      <c r="I456" s="217">
        <v>3.9989529999999995E-2</v>
      </c>
      <c r="J456" s="217">
        <v>5.5442579999999984E-2</v>
      </c>
      <c r="K456" s="217">
        <v>7.3337879999999994E-2</v>
      </c>
    </row>
    <row r="457" spans="1:11">
      <c r="A457" s="215">
        <v>7.0400000000000006E-7</v>
      </c>
      <c r="B457" s="216">
        <f t="shared" si="7"/>
        <v>2.8216516724999996E-19</v>
      </c>
      <c r="C457" s="217">
        <v>1.6767441836995037E-2</v>
      </c>
      <c r="D457" s="217">
        <v>1.9514329999999996E-2</v>
      </c>
      <c r="E457" s="217">
        <v>2.3794280000000001E-2</v>
      </c>
      <c r="F457" s="217">
        <v>2.7277359999999994E-2</v>
      </c>
      <c r="G457" s="217">
        <v>2.8200799999999998E-2</v>
      </c>
      <c r="H457" s="217">
        <v>3.3460209999999997E-2</v>
      </c>
      <c r="I457" s="217">
        <v>4.0530619999999989E-2</v>
      </c>
      <c r="J457" s="217">
        <v>5.6465479999999985E-2</v>
      </c>
      <c r="K457" s="217">
        <v>7.2585839999999985E-2</v>
      </c>
    </row>
    <row r="458" spans="1:11">
      <c r="A458" s="215">
        <v>7.0500000000000003E-7</v>
      </c>
      <c r="B458" s="216">
        <f t="shared" si="7"/>
        <v>2.8176493297021276E-19</v>
      </c>
      <c r="C458" s="217">
        <v>1.6695156962186656E-2</v>
      </c>
      <c r="D458" s="217">
        <v>1.9452594999999996E-2</v>
      </c>
      <c r="E458" s="217">
        <v>2.3694139999999999E-2</v>
      </c>
      <c r="F458" s="217">
        <v>2.7233069999999991E-2</v>
      </c>
      <c r="G458" s="217">
        <v>2.8065099999999999E-2</v>
      </c>
      <c r="H458" s="217">
        <v>3.3677724999999992E-2</v>
      </c>
      <c r="I458" s="217">
        <v>4.0717079999999989E-2</v>
      </c>
      <c r="J458" s="217">
        <v>5.6160054999999987E-2</v>
      </c>
      <c r="K458" s="217">
        <v>6.8811054999999982E-2</v>
      </c>
    </row>
    <row r="459" spans="1:11">
      <c r="A459" s="215">
        <v>7.06E-7</v>
      </c>
      <c r="B459" s="216">
        <f t="shared" si="7"/>
        <v>2.8136583249858357E-19</v>
      </c>
      <c r="C459" s="217">
        <v>1.6620108725268513E-2</v>
      </c>
      <c r="D459" s="217">
        <v>1.9390859999999999E-2</v>
      </c>
      <c r="E459" s="217">
        <v>2.3593999999999997E-2</v>
      </c>
      <c r="F459" s="217">
        <v>2.7188779999999992E-2</v>
      </c>
      <c r="G459" s="217">
        <v>2.79294E-2</v>
      </c>
      <c r="H459" s="217">
        <v>3.3895239999999993E-2</v>
      </c>
      <c r="I459" s="217">
        <v>4.0903539999999995E-2</v>
      </c>
      <c r="J459" s="217">
        <v>5.5854629999999995E-2</v>
      </c>
      <c r="K459" s="217">
        <v>6.5036269999999993E-2</v>
      </c>
    </row>
    <row r="460" spans="1:11">
      <c r="A460" s="215">
        <v>7.0700000000000007E-7</v>
      </c>
      <c r="B460" s="216">
        <f t="shared" si="7"/>
        <v>2.8096786102404521E-19</v>
      </c>
      <c r="C460" s="217">
        <v>1.6548247340485604E-2</v>
      </c>
      <c r="D460" s="217">
        <v>1.9207304999999997E-2</v>
      </c>
      <c r="E460" s="217">
        <v>2.3570874999999998E-2</v>
      </c>
      <c r="F460" s="217">
        <v>2.7056444999999995E-2</v>
      </c>
      <c r="G460" s="217">
        <v>2.7818074999999998E-2</v>
      </c>
      <c r="H460" s="217">
        <v>3.3810679999999996E-2</v>
      </c>
      <c r="I460" s="217">
        <v>4.0287499999999997E-2</v>
      </c>
      <c r="J460" s="217">
        <v>5.5068479999999989E-2</v>
      </c>
      <c r="K460" s="217">
        <v>6.0077879999999993E-2</v>
      </c>
    </row>
    <row r="461" spans="1:11">
      <c r="A461" s="215">
        <v>7.0800000000000004E-7</v>
      </c>
      <c r="B461" s="216">
        <f t="shared" si="7"/>
        <v>2.8057101376271183E-19</v>
      </c>
      <c r="C461" s="217">
        <v>1.6478177272086798E-2</v>
      </c>
      <c r="D461" s="217">
        <v>1.9023749999999996E-2</v>
      </c>
      <c r="E461" s="217">
        <v>2.3547749999999996E-2</v>
      </c>
      <c r="F461" s="217">
        <v>2.6924109999999998E-2</v>
      </c>
      <c r="G461" s="217">
        <v>2.7706749999999995E-2</v>
      </c>
      <c r="H461" s="217">
        <v>3.3726119999999998E-2</v>
      </c>
      <c r="I461" s="217">
        <v>3.9671459999999999E-2</v>
      </c>
      <c r="J461" s="217">
        <v>5.4282329999999983E-2</v>
      </c>
      <c r="K461" s="217">
        <v>5.5119489999999993E-2</v>
      </c>
    </row>
    <row r="462" spans="1:11">
      <c r="A462" s="215">
        <v>7.0900000000000001E-7</v>
      </c>
      <c r="B462" s="216">
        <f t="shared" si="7"/>
        <v>2.8017528595768686E-19</v>
      </c>
      <c r="C462" s="217">
        <v>1.640794365939479E-2</v>
      </c>
      <c r="D462" s="217">
        <v>1.9051694999999997E-2</v>
      </c>
      <c r="E462" s="217">
        <v>2.3427400000000001E-2</v>
      </c>
      <c r="F462" s="217">
        <v>2.6837519999999997E-2</v>
      </c>
      <c r="G462" s="217">
        <v>2.7770599999999996E-2</v>
      </c>
      <c r="H462" s="217">
        <v>3.3554084999999997E-2</v>
      </c>
      <c r="I462" s="217">
        <v>3.9958454999999997E-2</v>
      </c>
      <c r="J462" s="217">
        <v>5.3863049999999989E-2</v>
      </c>
      <c r="K462" s="217">
        <v>5.2562904999999993E-2</v>
      </c>
    </row>
    <row r="463" spans="1:11">
      <c r="A463" s="215">
        <v>7.0999999999999998E-7</v>
      </c>
      <c r="B463" s="216">
        <f t="shared" si="7"/>
        <v>2.7978067287887324E-19</v>
      </c>
      <c r="C463" s="217">
        <v>1.6330044043869511E-2</v>
      </c>
      <c r="D463" s="217">
        <v>1.9079639999999998E-2</v>
      </c>
      <c r="E463" s="217">
        <v>2.3307050000000003E-2</v>
      </c>
      <c r="F463" s="217">
        <v>2.6750929999999992E-2</v>
      </c>
      <c r="G463" s="217">
        <v>2.7834449999999997E-2</v>
      </c>
      <c r="H463" s="217">
        <v>3.3382049999999996E-2</v>
      </c>
      <c r="I463" s="217">
        <v>4.0245449999999995E-2</v>
      </c>
      <c r="J463" s="217">
        <v>5.3443769999999995E-2</v>
      </c>
      <c r="K463" s="217">
        <v>5.0006319999999993E-2</v>
      </c>
    </row>
    <row r="464" spans="1:11">
      <c r="A464" s="215">
        <v>7.1100000000000005E-7</v>
      </c>
      <c r="B464" s="216">
        <f t="shared" si="7"/>
        <v>2.7938716982278477E-19</v>
      </c>
      <c r="C464" s="217">
        <v>1.6211184150996354E-2</v>
      </c>
      <c r="D464" s="217">
        <v>1.9046579999999997E-2</v>
      </c>
      <c r="E464" s="217">
        <v>2.3220205000000001E-2</v>
      </c>
      <c r="F464" s="217">
        <v>2.6643569999999995E-2</v>
      </c>
      <c r="G464" s="217">
        <v>2.7756229999999993E-2</v>
      </c>
      <c r="H464" s="217">
        <v>3.3113219999999999E-2</v>
      </c>
      <c r="I464" s="217">
        <v>3.9989529999999995E-2</v>
      </c>
      <c r="J464" s="217">
        <v>5.2608824999999998E-2</v>
      </c>
      <c r="K464" s="217">
        <v>4.9239714999999996E-2</v>
      </c>
    </row>
    <row r="465" spans="1:11">
      <c r="A465" s="215">
        <v>7.1200000000000002E-7</v>
      </c>
      <c r="B465" s="216">
        <f t="shared" si="7"/>
        <v>2.7899477211235953E-19</v>
      </c>
      <c r="C465" s="217">
        <v>1.6123668717409584E-2</v>
      </c>
      <c r="D465" s="217">
        <v>1.9013519999999996E-2</v>
      </c>
      <c r="E465" s="217">
        <v>2.3133359999999999E-2</v>
      </c>
      <c r="F465" s="217">
        <v>2.6536209999999998E-2</v>
      </c>
      <c r="G465" s="217">
        <v>2.7678009999999992E-2</v>
      </c>
      <c r="H465" s="217">
        <v>3.2844390000000001E-2</v>
      </c>
      <c r="I465" s="217">
        <v>3.9733610000000003E-2</v>
      </c>
      <c r="J465" s="217">
        <v>5.1773879999999994E-2</v>
      </c>
      <c r="K465" s="217">
        <v>4.847311E-2</v>
      </c>
    </row>
    <row r="466" spans="1:11">
      <c r="A466" s="215">
        <v>7.1299999999999999E-7</v>
      </c>
      <c r="B466" s="216">
        <f t="shared" si="7"/>
        <v>2.786034750967742E-19</v>
      </c>
      <c r="C466" s="217">
        <v>1.6105579675433683E-2</v>
      </c>
      <c r="D466" s="217">
        <v>1.8950689999999996E-2</v>
      </c>
      <c r="E466" s="217">
        <v>2.3068539999999995E-2</v>
      </c>
      <c r="F466" s="217">
        <v>2.595455E-2</v>
      </c>
      <c r="G466" s="217">
        <v>2.7481919999999993E-2</v>
      </c>
      <c r="H466" s="217">
        <v>3.2644044999999997E-2</v>
      </c>
      <c r="I466" s="217">
        <v>3.945941E-2</v>
      </c>
      <c r="J466" s="217">
        <v>5.1121464999999991E-2</v>
      </c>
      <c r="K466" s="217">
        <v>4.6078584999999998E-2</v>
      </c>
    </row>
    <row r="467" spans="1:11">
      <c r="A467" s="215">
        <v>7.1400000000000007E-7</v>
      </c>
      <c r="B467" s="216">
        <f t="shared" si="7"/>
        <v>2.7821327415126047E-19</v>
      </c>
      <c r="C467" s="217">
        <v>1.6043283387840668E-2</v>
      </c>
      <c r="D467" s="217">
        <v>1.8887859999999996E-2</v>
      </c>
      <c r="E467" s="217">
        <v>2.3003719999999991E-2</v>
      </c>
      <c r="F467" s="217">
        <v>2.5372889999999999E-2</v>
      </c>
      <c r="G467" s="217">
        <v>2.7285829999999994E-2</v>
      </c>
      <c r="H467" s="217">
        <v>3.2443699999999999E-2</v>
      </c>
      <c r="I467" s="217">
        <v>3.9185209999999991E-2</v>
      </c>
      <c r="J467" s="217">
        <v>5.0469049999999988E-2</v>
      </c>
      <c r="K467" s="217">
        <v>4.3684059999999997E-2</v>
      </c>
    </row>
    <row r="468" spans="1:11">
      <c r="A468" s="215">
        <v>7.1500000000000004E-7</v>
      </c>
      <c r="B468" s="216">
        <f t="shared" si="7"/>
        <v>2.7782416467692306E-19</v>
      </c>
      <c r="C468" s="217">
        <v>1.5972551662943313E-2</v>
      </c>
      <c r="D468" s="217">
        <v>1.8845854999999995E-2</v>
      </c>
      <c r="E468" s="217">
        <v>2.3422304999999994E-2</v>
      </c>
      <c r="F468" s="217">
        <v>2.4614230000000001E-2</v>
      </c>
      <c r="G468" s="217">
        <v>2.7350224999999992E-2</v>
      </c>
      <c r="H468" s="217">
        <v>3.3218774999999992E-2</v>
      </c>
      <c r="I468" s="217">
        <v>3.9499624999999997E-2</v>
      </c>
      <c r="J468" s="217">
        <v>5.1598574999999994E-2</v>
      </c>
      <c r="K468" s="217">
        <v>4.5852789999999991E-2</v>
      </c>
    </row>
    <row r="469" spans="1:11">
      <c r="A469" s="215">
        <v>7.1600000000000001E-7</v>
      </c>
      <c r="B469" s="216">
        <f t="shared" si="7"/>
        <v>2.7743614210055866E-19</v>
      </c>
      <c r="C469" s="217">
        <v>1.58984392335563E-2</v>
      </c>
      <c r="D469" s="217">
        <v>1.8803849999999997E-2</v>
      </c>
      <c r="E469" s="217">
        <v>2.3840889999999997E-2</v>
      </c>
      <c r="F469" s="217">
        <v>2.385557E-2</v>
      </c>
      <c r="G469" s="217">
        <v>2.7414619999999994E-2</v>
      </c>
      <c r="H469" s="217">
        <v>3.3993849999999992E-2</v>
      </c>
      <c r="I469" s="217">
        <v>3.9814039999999995E-2</v>
      </c>
      <c r="J469" s="217">
        <v>5.2728099999999993E-2</v>
      </c>
      <c r="K469" s="217">
        <v>4.8021519999999991E-2</v>
      </c>
    </row>
    <row r="470" spans="1:11">
      <c r="A470" s="215">
        <v>7.1699999999999997E-7</v>
      </c>
      <c r="B470" s="216">
        <f t="shared" si="7"/>
        <v>2.7704920187447701E-19</v>
      </c>
      <c r="C470" s="217">
        <v>1.5832317119587914E-2</v>
      </c>
      <c r="D470" s="217">
        <v>1.8513994999999998E-2</v>
      </c>
      <c r="E470" s="217">
        <v>2.3720539999999998E-2</v>
      </c>
      <c r="F470" s="217">
        <v>2.4056444999999996E-2</v>
      </c>
      <c r="G470" s="217">
        <v>2.6717929999999997E-2</v>
      </c>
      <c r="H470" s="217">
        <v>3.4092834999999988E-2</v>
      </c>
      <c r="I470" s="217">
        <v>3.9528874999999998E-2</v>
      </c>
      <c r="J470" s="217">
        <v>5.3450999999999999E-2</v>
      </c>
      <c r="K470" s="217">
        <v>5.0028174999999994E-2</v>
      </c>
    </row>
    <row r="471" spans="1:11">
      <c r="A471" s="215">
        <v>7.1800000000000005E-7</v>
      </c>
      <c r="B471" s="216">
        <f t="shared" si="7"/>
        <v>2.766633394763231E-19</v>
      </c>
      <c r="C471" s="217">
        <v>1.5766157679911085E-2</v>
      </c>
      <c r="D471" s="217">
        <v>1.822414E-2</v>
      </c>
      <c r="E471" s="217">
        <v>2.3600189999999997E-2</v>
      </c>
      <c r="F471" s="217">
        <v>2.4257319999999995E-2</v>
      </c>
      <c r="G471" s="217">
        <v>2.6021240000000001E-2</v>
      </c>
      <c r="H471" s="217">
        <v>3.4191819999999991E-2</v>
      </c>
      <c r="I471" s="217">
        <v>3.9243710000000001E-2</v>
      </c>
      <c r="J471" s="217">
        <v>5.4173899999999997E-2</v>
      </c>
      <c r="K471" s="217">
        <v>5.2034829999999997E-2</v>
      </c>
    </row>
    <row r="472" spans="1:11">
      <c r="A472" s="215">
        <v>7.1900000000000002E-7</v>
      </c>
      <c r="B472" s="216">
        <f t="shared" si="7"/>
        <v>2.7627855040890125E-19</v>
      </c>
      <c r="C472" s="217">
        <v>1.5692454814712004E-2</v>
      </c>
      <c r="D472" s="217">
        <v>1.8362214999999998E-2</v>
      </c>
      <c r="E472" s="217">
        <v>2.3132264999999999E-2</v>
      </c>
      <c r="F472" s="217">
        <v>2.4902049999999995E-2</v>
      </c>
      <c r="G472" s="217">
        <v>2.5300719999999999E-2</v>
      </c>
      <c r="H472" s="217">
        <v>3.3294749999999998E-2</v>
      </c>
      <c r="I472" s="217">
        <v>3.8587449999999995E-2</v>
      </c>
      <c r="J472" s="217">
        <v>5.2975695000000003E-2</v>
      </c>
      <c r="K472" s="217">
        <v>5.3560769999999994E-2</v>
      </c>
    </row>
    <row r="473" spans="1:11">
      <c r="A473" s="215">
        <v>7.1999999999999999E-7</v>
      </c>
      <c r="B473" s="216">
        <f t="shared" si="7"/>
        <v>2.7589483020000001E-19</v>
      </c>
      <c r="C473" s="217">
        <v>1.5632872468108704E-2</v>
      </c>
      <c r="D473" s="217">
        <v>1.8500289999999996E-2</v>
      </c>
      <c r="E473" s="217">
        <v>2.2664339999999998E-2</v>
      </c>
      <c r="F473" s="217">
        <v>2.5546779999999998E-2</v>
      </c>
      <c r="G473" s="217">
        <v>2.45802E-2</v>
      </c>
      <c r="H473" s="217">
        <v>3.2397679999999998E-2</v>
      </c>
      <c r="I473" s="217">
        <v>3.7931189999999997E-2</v>
      </c>
      <c r="J473" s="217">
        <v>5.1777490000000002E-2</v>
      </c>
      <c r="K473" s="217">
        <v>5.508670999999999E-2</v>
      </c>
    </row>
    <row r="474" spans="1:11">
      <c r="A474" s="215">
        <v>7.2100000000000006E-7</v>
      </c>
      <c r="B474" s="216">
        <f t="shared" si="7"/>
        <v>2.7551217440221909E-19</v>
      </c>
      <c r="C474" s="217">
        <v>1.5560856457237751E-2</v>
      </c>
      <c r="D474" s="217">
        <v>1.8268699999999999E-2</v>
      </c>
      <c r="E474" s="217">
        <v>2.2653960000000001E-2</v>
      </c>
      <c r="F474" s="217">
        <v>2.5380724999999996E-2</v>
      </c>
      <c r="G474" s="217">
        <v>2.5526460000000001E-2</v>
      </c>
      <c r="H474" s="217">
        <v>3.2530814999999991E-2</v>
      </c>
      <c r="I474" s="217">
        <v>3.7816024999999996E-2</v>
      </c>
      <c r="J474" s="217">
        <v>5.2429904999999999E-2</v>
      </c>
      <c r="K474" s="217">
        <v>5.808213999999999E-2</v>
      </c>
    </row>
    <row r="475" spans="1:11">
      <c r="A475" s="215">
        <v>7.2200000000000003E-7</v>
      </c>
      <c r="B475" s="216">
        <f t="shared" si="7"/>
        <v>2.7513057859279775E-19</v>
      </c>
      <c r="C475" s="217">
        <v>1.5490766884158139E-2</v>
      </c>
      <c r="D475" s="217">
        <v>1.8037109999999999E-2</v>
      </c>
      <c r="E475" s="217">
        <v>2.264358E-2</v>
      </c>
      <c r="F475" s="217">
        <v>2.5214669999999995E-2</v>
      </c>
      <c r="G475" s="217">
        <v>2.6472719999999998E-2</v>
      </c>
      <c r="H475" s="217">
        <v>3.266394999999999E-2</v>
      </c>
      <c r="I475" s="217">
        <v>3.7700859999999996E-2</v>
      </c>
      <c r="J475" s="217">
        <v>5.3082319999999995E-2</v>
      </c>
      <c r="K475" s="217">
        <v>6.1077569999999998E-2</v>
      </c>
    </row>
    <row r="476" spans="1:11">
      <c r="A476" s="215">
        <v>7.23E-7</v>
      </c>
      <c r="B476" s="216">
        <f t="shared" si="7"/>
        <v>2.7475003837344398E-19</v>
      </c>
      <c r="C476" s="217">
        <v>1.5421713404225932E-2</v>
      </c>
      <c r="D476" s="217">
        <v>1.7888254999999999E-2</v>
      </c>
      <c r="E476" s="217">
        <v>2.2560189999999997E-2</v>
      </c>
      <c r="F476" s="217">
        <v>2.4882184999999998E-2</v>
      </c>
      <c r="G476" s="217">
        <v>2.6421605000000001E-2</v>
      </c>
      <c r="H476" s="217">
        <v>3.2775534999999995E-2</v>
      </c>
      <c r="I476" s="217">
        <v>3.8053669999999991E-2</v>
      </c>
      <c r="J476" s="217">
        <v>5.387750999999999E-2</v>
      </c>
      <c r="K476" s="217">
        <v>6.4029289999999989E-2</v>
      </c>
    </row>
    <row r="477" spans="1:11">
      <c r="A477" s="215">
        <v>7.2400000000000008E-7</v>
      </c>
      <c r="B477" s="216">
        <f t="shared" si="7"/>
        <v>2.7437054937016571E-19</v>
      </c>
      <c r="C477" s="217">
        <v>1.5361612311190737E-2</v>
      </c>
      <c r="D477" s="217">
        <v>1.7739399999999995E-2</v>
      </c>
      <c r="E477" s="217">
        <v>2.2476799999999995E-2</v>
      </c>
      <c r="F477" s="217">
        <v>2.4549700000000001E-2</v>
      </c>
      <c r="G477" s="217">
        <v>2.637049E-2</v>
      </c>
      <c r="H477" s="217">
        <v>3.2887119999999992E-2</v>
      </c>
      <c r="I477" s="217">
        <v>3.8406479999999986E-2</v>
      </c>
      <c r="J477" s="217">
        <v>5.4672699999999991E-2</v>
      </c>
      <c r="K477" s="217">
        <v>6.698100999999998E-2</v>
      </c>
    </row>
    <row r="478" spans="1:11">
      <c r="A478" s="215">
        <v>7.2500000000000005E-7</v>
      </c>
      <c r="B478" s="216">
        <f t="shared" si="7"/>
        <v>2.7399210723310342E-19</v>
      </c>
      <c r="C478" s="217">
        <v>1.5290860476387167E-2</v>
      </c>
      <c r="D478" s="217">
        <v>1.7801679999999993E-2</v>
      </c>
      <c r="E478" s="217">
        <v>2.2435834999999998E-2</v>
      </c>
      <c r="F478" s="217">
        <v>2.4681309999999998E-2</v>
      </c>
      <c r="G478" s="217">
        <v>2.6025605E-2</v>
      </c>
      <c r="H478" s="217">
        <v>3.266997499999999E-2</v>
      </c>
      <c r="I478" s="217">
        <v>3.8682509999999989E-2</v>
      </c>
      <c r="J478" s="217">
        <v>5.4725104999999996E-2</v>
      </c>
      <c r="K478" s="217">
        <v>7.0604659999999986E-2</v>
      </c>
    </row>
    <row r="479" spans="1:11">
      <c r="A479" s="215">
        <v>7.2600000000000002E-7</v>
      </c>
      <c r="B479" s="216">
        <f t="shared" si="7"/>
        <v>2.7361470763636364E-19</v>
      </c>
      <c r="C479" s="217">
        <v>1.5225554861225607E-2</v>
      </c>
      <c r="D479" s="217">
        <v>1.7863959999999995E-2</v>
      </c>
      <c r="E479" s="217">
        <v>2.2394870000000001E-2</v>
      </c>
      <c r="F479" s="217">
        <v>2.4812919999999995E-2</v>
      </c>
      <c r="G479" s="217">
        <v>2.5680719999999997E-2</v>
      </c>
      <c r="H479" s="217">
        <v>3.2452829999999995E-2</v>
      </c>
      <c r="I479" s="217">
        <v>3.895854E-2</v>
      </c>
      <c r="J479" s="217">
        <v>5.4777509999999995E-2</v>
      </c>
      <c r="K479" s="217">
        <v>7.4228309999999992E-2</v>
      </c>
    </row>
    <row r="480" spans="1:11">
      <c r="A480" s="215">
        <v>7.2699999999999999E-7</v>
      </c>
      <c r="B480" s="216">
        <f t="shared" si="7"/>
        <v>2.732383462778542E-19</v>
      </c>
      <c r="C480" s="217">
        <v>1.5163899862731638E-2</v>
      </c>
      <c r="D480" s="217">
        <v>1.7904689999999994E-2</v>
      </c>
      <c r="E480" s="217">
        <v>2.2261229999999996E-2</v>
      </c>
      <c r="F480" s="217">
        <v>2.4931584999999992E-2</v>
      </c>
      <c r="G480" s="217">
        <v>2.5797679999999996E-2</v>
      </c>
      <c r="H480" s="217">
        <v>3.2384344999999995E-2</v>
      </c>
      <c r="I480" s="217">
        <v>3.9018859999999995E-2</v>
      </c>
      <c r="J480" s="217">
        <v>5.5368479999999998E-2</v>
      </c>
      <c r="K480" s="217">
        <v>7.8248914999999988E-2</v>
      </c>
    </row>
    <row r="481" spans="1:11">
      <c r="A481" s="215">
        <v>7.2800000000000006E-7</v>
      </c>
      <c r="B481" s="216">
        <f t="shared" si="7"/>
        <v>2.7286301887912084E-19</v>
      </c>
      <c r="C481" s="217">
        <v>1.5096661741634668E-2</v>
      </c>
      <c r="D481" s="217">
        <v>1.7945419999999997E-2</v>
      </c>
      <c r="E481" s="217">
        <v>2.2127589999999992E-2</v>
      </c>
      <c r="F481" s="217">
        <v>2.5050249999999993E-2</v>
      </c>
      <c r="G481" s="217">
        <v>2.5914639999999996E-2</v>
      </c>
      <c r="H481" s="217">
        <v>3.2315859999999995E-2</v>
      </c>
      <c r="I481" s="217">
        <v>3.9079179999999991E-2</v>
      </c>
      <c r="J481" s="217">
        <v>5.5959449999999994E-2</v>
      </c>
      <c r="K481" s="217">
        <v>8.2269519999999985E-2</v>
      </c>
    </row>
    <row r="482" spans="1:11">
      <c r="A482" s="215">
        <v>7.2900000000000003E-7</v>
      </c>
      <c r="B482" s="216">
        <f t="shared" si="7"/>
        <v>2.7248872118518517E-19</v>
      </c>
      <c r="C482" s="217">
        <v>1.503020934035856E-2</v>
      </c>
      <c r="D482" s="217">
        <v>1.7922044999999998E-2</v>
      </c>
      <c r="E482" s="217">
        <v>2.1912199999999993E-2</v>
      </c>
      <c r="F482" s="217">
        <v>2.5260964999999996E-2</v>
      </c>
      <c r="G482" s="217">
        <v>2.5905179999999996E-2</v>
      </c>
      <c r="H482" s="217">
        <v>3.2009589999999991E-2</v>
      </c>
      <c r="I482" s="217">
        <v>3.9389944999999996E-2</v>
      </c>
      <c r="J482" s="217">
        <v>5.6720299999999994E-2</v>
      </c>
      <c r="K482" s="217">
        <v>8.5596359999999996E-2</v>
      </c>
    </row>
    <row r="483" spans="1:11">
      <c r="A483" s="215">
        <v>7.3E-7</v>
      </c>
      <c r="B483" s="216">
        <f t="shared" si="7"/>
        <v>2.7211544896438357E-19</v>
      </c>
      <c r="C483" s="217">
        <v>1.4965271564337482E-2</v>
      </c>
      <c r="D483" s="217">
        <v>1.7898669999999998E-2</v>
      </c>
      <c r="E483" s="217">
        <v>2.1696809999999993E-2</v>
      </c>
      <c r="F483" s="217">
        <v>2.547168E-2</v>
      </c>
      <c r="G483" s="217">
        <v>2.5895719999999997E-2</v>
      </c>
      <c r="H483" s="217">
        <v>3.1703319999999993E-2</v>
      </c>
      <c r="I483" s="217">
        <v>3.9700709999999993E-2</v>
      </c>
      <c r="J483" s="217">
        <v>5.7481149999999995E-2</v>
      </c>
      <c r="K483" s="217">
        <v>8.8923200000000008E-2</v>
      </c>
    </row>
    <row r="484" spans="1:11">
      <c r="A484" s="215">
        <v>7.3100000000000007E-7</v>
      </c>
      <c r="B484" s="216">
        <f t="shared" si="7"/>
        <v>2.717431980082079E-19</v>
      </c>
      <c r="C484" s="217">
        <v>1.4893114735764025E-2</v>
      </c>
      <c r="D484" s="217">
        <v>1.7875289999999999E-2</v>
      </c>
      <c r="E484" s="217">
        <v>2.1863039999999993E-2</v>
      </c>
      <c r="F484" s="217">
        <v>2.5597089999999999E-2</v>
      </c>
      <c r="G484" s="217">
        <v>2.5887174999999998E-2</v>
      </c>
      <c r="H484" s="217">
        <v>3.1782399999999995E-2</v>
      </c>
      <c r="I484" s="217">
        <v>3.9530704999999992E-2</v>
      </c>
      <c r="J484" s="217">
        <v>5.7096209999999994E-2</v>
      </c>
      <c r="K484" s="217">
        <v>9.2330154999999997E-2</v>
      </c>
    </row>
    <row r="485" spans="1:11">
      <c r="A485" s="215">
        <v>7.3200000000000004E-7</v>
      </c>
      <c r="B485" s="216">
        <f t="shared" si="7"/>
        <v>2.7137196413114753E-19</v>
      </c>
      <c r="C485" s="217">
        <v>1.4835660610687021E-2</v>
      </c>
      <c r="D485" s="217">
        <v>1.7851909999999999E-2</v>
      </c>
      <c r="E485" s="217">
        <v>2.2029269999999997E-2</v>
      </c>
      <c r="F485" s="217">
        <v>2.5722499999999999E-2</v>
      </c>
      <c r="G485" s="217">
        <v>2.5878629999999996E-2</v>
      </c>
      <c r="H485" s="217">
        <v>3.1861479999999998E-2</v>
      </c>
      <c r="I485" s="217">
        <v>3.9360699999999992E-2</v>
      </c>
      <c r="J485" s="217">
        <v>5.6711269999999994E-2</v>
      </c>
      <c r="K485" s="217">
        <v>9.5737109999999986E-2</v>
      </c>
    </row>
    <row r="486" spans="1:11">
      <c r="A486" s="215">
        <v>7.3300000000000001E-7</v>
      </c>
      <c r="B486" s="216">
        <f t="shared" si="7"/>
        <v>2.7100174317053205E-19</v>
      </c>
      <c r="C486" s="217">
        <v>1.477613801852104E-2</v>
      </c>
      <c r="D486" s="217">
        <v>1.7463244999999995E-2</v>
      </c>
      <c r="E486" s="217">
        <v>2.1827354999999996E-2</v>
      </c>
      <c r="F486" s="217">
        <v>2.5539854999999997E-2</v>
      </c>
      <c r="G486" s="217">
        <v>2.6023059999999997E-2</v>
      </c>
      <c r="H486" s="217">
        <v>3.1825684999999992E-2</v>
      </c>
      <c r="I486" s="217">
        <v>3.9357039999999996E-2</v>
      </c>
      <c r="J486" s="217">
        <v>5.6743799999999997E-2</v>
      </c>
      <c r="K486" s="217">
        <v>9.7425114999999979E-2</v>
      </c>
    </row>
    <row r="487" spans="1:11">
      <c r="A487" s="215">
        <v>7.3399999999999998E-7</v>
      </c>
      <c r="B487" s="216">
        <f t="shared" si="7"/>
        <v>2.7063253098637605E-19</v>
      </c>
      <c r="C487" s="217">
        <v>1.4722221739603152E-2</v>
      </c>
      <c r="D487" s="217">
        <v>1.7074579999999995E-2</v>
      </c>
      <c r="E487" s="217">
        <v>2.1625439999999996E-2</v>
      </c>
      <c r="F487" s="217">
        <v>2.5357209999999995E-2</v>
      </c>
      <c r="G487" s="217">
        <v>2.6167489999999998E-2</v>
      </c>
      <c r="H487" s="217">
        <v>3.1789889999999994E-2</v>
      </c>
      <c r="I487" s="217">
        <v>3.935338E-2</v>
      </c>
      <c r="J487" s="217">
        <v>5.6776329999999993E-2</v>
      </c>
      <c r="K487" s="217">
        <v>9.9113119999999985E-2</v>
      </c>
    </row>
    <row r="488" spans="1:11">
      <c r="A488" s="215">
        <v>7.3500000000000006E-7</v>
      </c>
      <c r="B488" s="216">
        <f t="shared" si="7"/>
        <v>2.7026432346122446E-19</v>
      </c>
      <c r="C488" s="217">
        <v>1.4657735917730109E-2</v>
      </c>
      <c r="D488" s="217">
        <v>1.7040244999999996E-2</v>
      </c>
      <c r="E488" s="217">
        <v>2.1697719999999997E-2</v>
      </c>
      <c r="F488" s="217">
        <v>2.5125714999999996E-2</v>
      </c>
      <c r="G488" s="217">
        <v>2.614675E-2</v>
      </c>
      <c r="H488" s="217">
        <v>3.1693459999999993E-2</v>
      </c>
      <c r="I488" s="217">
        <v>3.8834229999999997E-2</v>
      </c>
      <c r="J488" s="217">
        <v>5.6962474999999992E-2</v>
      </c>
      <c r="K488" s="217">
        <v>0.10165510999999999</v>
      </c>
    </row>
    <row r="489" spans="1:11">
      <c r="A489" s="215">
        <v>7.3600000000000003E-7</v>
      </c>
      <c r="B489" s="216">
        <f t="shared" si="7"/>
        <v>2.6989711649999997E-19</v>
      </c>
      <c r="C489" s="217">
        <v>1.4593323972602738E-2</v>
      </c>
      <c r="D489" s="217">
        <v>1.7005909999999996E-2</v>
      </c>
      <c r="E489" s="217">
        <v>2.1769999999999998E-2</v>
      </c>
      <c r="F489" s="217">
        <v>2.4894219999999998E-2</v>
      </c>
      <c r="G489" s="217">
        <v>2.6126010000000002E-2</v>
      </c>
      <c r="H489" s="217">
        <v>3.1597029999999998E-2</v>
      </c>
      <c r="I489" s="217">
        <v>3.8315080000000001E-2</v>
      </c>
      <c r="J489" s="217">
        <v>5.714861999999999E-2</v>
      </c>
      <c r="K489" s="217">
        <v>0.1041971</v>
      </c>
    </row>
    <row r="490" spans="1:11">
      <c r="A490" s="215">
        <v>7.37E-7</v>
      </c>
      <c r="B490" s="216">
        <f t="shared" si="7"/>
        <v>2.6953090602985073E-19</v>
      </c>
      <c r="C490" s="217">
        <v>1.4529645208446127E-2</v>
      </c>
      <c r="D490" s="217">
        <v>1.6887739999999998E-2</v>
      </c>
      <c r="E490" s="217">
        <v>2.1711189999999998E-2</v>
      </c>
      <c r="F490" s="217">
        <v>2.4746569999999996E-2</v>
      </c>
      <c r="G490" s="217">
        <v>2.5874074999999996E-2</v>
      </c>
      <c r="H490" s="217">
        <v>3.1614194999999998E-2</v>
      </c>
      <c r="I490" s="217">
        <v>3.8539919999999998E-2</v>
      </c>
      <c r="J490" s="217">
        <v>5.7520909999999995E-2</v>
      </c>
      <c r="K490" s="217">
        <v>0.10663899999999998</v>
      </c>
    </row>
    <row r="491" spans="1:11">
      <c r="A491" s="215">
        <v>7.3800000000000007E-7</v>
      </c>
      <c r="B491" s="216">
        <f t="shared" si="7"/>
        <v>2.6916568799999999E-19</v>
      </c>
      <c r="C491" s="217">
        <v>1.4469235922920889E-2</v>
      </c>
      <c r="D491" s="217">
        <v>1.6769570000000001E-2</v>
      </c>
      <c r="E491" s="217">
        <v>2.1652379999999999E-2</v>
      </c>
      <c r="F491" s="217">
        <v>2.4598919999999993E-2</v>
      </c>
      <c r="G491" s="217">
        <v>2.5622139999999995E-2</v>
      </c>
      <c r="H491" s="217">
        <v>3.1631359999999997E-2</v>
      </c>
      <c r="I491" s="217">
        <v>3.8764759999999995E-2</v>
      </c>
      <c r="J491" s="217">
        <v>5.7893199999999992E-2</v>
      </c>
      <c r="K491" s="217">
        <v>0.10908089999999998</v>
      </c>
    </row>
    <row r="492" spans="1:11">
      <c r="A492" s="215">
        <v>7.3900000000000004E-7</v>
      </c>
      <c r="B492" s="216">
        <f t="shared" si="7"/>
        <v>2.6880145838159675E-19</v>
      </c>
      <c r="C492" s="217">
        <v>1.4400618554640011E-2</v>
      </c>
      <c r="D492" s="217">
        <v>1.6884999999999997E-2</v>
      </c>
      <c r="E492" s="217">
        <v>2.1524019999999998E-2</v>
      </c>
      <c r="F492" s="217">
        <v>2.4491554999999995E-2</v>
      </c>
      <c r="G492" s="217">
        <v>2.5572844999999997E-2</v>
      </c>
      <c r="H492" s="217">
        <v>3.1646885E-2</v>
      </c>
      <c r="I492" s="217">
        <v>3.8883584999999998E-2</v>
      </c>
      <c r="J492" s="217">
        <v>5.7900429999999989E-2</v>
      </c>
      <c r="K492" s="217">
        <v>0.10938314999999998</v>
      </c>
    </row>
    <row r="493" spans="1:11">
      <c r="A493" s="215">
        <v>7.4000000000000001E-7</v>
      </c>
      <c r="B493" s="216">
        <f t="shared" si="7"/>
        <v>2.6843821316756757E-19</v>
      </c>
      <c r="C493" s="217">
        <v>1.4344473036268032E-2</v>
      </c>
      <c r="D493" s="217">
        <v>1.7000429999999997E-2</v>
      </c>
      <c r="E493" s="217">
        <v>2.1395659999999997E-2</v>
      </c>
      <c r="F493" s="217">
        <v>2.4384189999999997E-2</v>
      </c>
      <c r="G493" s="217">
        <v>2.5523549999999996E-2</v>
      </c>
      <c r="H493" s="217">
        <v>3.1662409999999995E-2</v>
      </c>
      <c r="I493" s="217">
        <v>3.9002409999999994E-2</v>
      </c>
      <c r="J493" s="217">
        <v>5.7907659999999993E-2</v>
      </c>
      <c r="K493" s="217">
        <v>0.10968539999999999</v>
      </c>
    </row>
    <row r="494" spans="1:11">
      <c r="A494" s="215">
        <v>7.4099999999999998E-7</v>
      </c>
      <c r="B494" s="216">
        <f t="shared" si="7"/>
        <v>2.6807594837246964E-19</v>
      </c>
      <c r="C494" s="217">
        <v>1.4280496208754205E-2</v>
      </c>
      <c r="D494" s="217">
        <v>1.7063989999999998E-2</v>
      </c>
      <c r="E494" s="217">
        <v>2.1328294999999997E-2</v>
      </c>
      <c r="F494" s="217">
        <v>2.4419004999999994E-2</v>
      </c>
      <c r="G494" s="217">
        <v>2.5484624999999997E-2</v>
      </c>
      <c r="H494" s="217">
        <v>3.1748429999999994E-2</v>
      </c>
      <c r="I494" s="217">
        <v>3.9291234999999994E-2</v>
      </c>
      <c r="J494" s="217">
        <v>5.801609499999999E-2</v>
      </c>
      <c r="K494" s="217">
        <v>0.11041194999999998</v>
      </c>
    </row>
    <row r="495" spans="1:11">
      <c r="A495" s="215">
        <v>7.4200000000000005E-7</v>
      </c>
      <c r="B495" s="216">
        <f t="shared" si="7"/>
        <v>2.6771466003234499E-19</v>
      </c>
      <c r="C495" s="217">
        <v>1.4210040055159421E-2</v>
      </c>
      <c r="D495" s="217">
        <v>1.7127549999999998E-2</v>
      </c>
      <c r="E495" s="217">
        <v>2.1260930000000001E-2</v>
      </c>
      <c r="F495" s="217">
        <v>2.4453819999999994E-2</v>
      </c>
      <c r="G495" s="217">
        <v>2.5445699999999998E-2</v>
      </c>
      <c r="H495" s="217">
        <v>3.1834449999999993E-2</v>
      </c>
      <c r="I495" s="217">
        <v>3.9580059999999993E-2</v>
      </c>
      <c r="J495" s="217">
        <v>5.8124529999999994E-2</v>
      </c>
      <c r="K495" s="217">
        <v>0.11113849999999997</v>
      </c>
    </row>
    <row r="496" spans="1:11">
      <c r="A496" s="215">
        <v>7.4300000000000002E-7</v>
      </c>
      <c r="B496" s="216">
        <f t="shared" si="7"/>
        <v>2.6735434420457601E-19</v>
      </c>
      <c r="C496" s="217">
        <v>1.4154185682062299E-2</v>
      </c>
      <c r="D496" s="217">
        <v>1.6909654999999996E-2</v>
      </c>
      <c r="E496" s="217">
        <v>2.1342859999999998E-2</v>
      </c>
      <c r="F496" s="217">
        <v>2.4448354999999998E-2</v>
      </c>
      <c r="G496" s="217">
        <v>2.5527189999999998E-2</v>
      </c>
      <c r="H496" s="217">
        <v>3.181929E-2</v>
      </c>
      <c r="I496" s="217">
        <v>3.9656835000000001E-2</v>
      </c>
      <c r="J496" s="217">
        <v>5.8263689999999993E-2</v>
      </c>
      <c r="K496" s="217">
        <v>0.11172484999999997</v>
      </c>
    </row>
    <row r="497" spans="1:11">
      <c r="A497" s="215">
        <v>7.4399999999999999E-7</v>
      </c>
      <c r="B497" s="216">
        <f t="shared" si="7"/>
        <v>2.6699499696774193E-19</v>
      </c>
      <c r="C497" s="217">
        <v>1.4092916163133885E-2</v>
      </c>
      <c r="D497" s="217">
        <v>1.6691759999999996E-2</v>
      </c>
      <c r="E497" s="217">
        <v>2.1424789999999996E-2</v>
      </c>
      <c r="F497" s="217">
        <v>2.4442890000000002E-2</v>
      </c>
      <c r="G497" s="217">
        <v>2.5608679999999995E-2</v>
      </c>
      <c r="H497" s="217">
        <v>3.180413E-2</v>
      </c>
      <c r="I497" s="217">
        <v>3.9733610000000003E-2</v>
      </c>
      <c r="J497" s="217">
        <v>5.8402849999999999E-2</v>
      </c>
      <c r="K497" s="217">
        <v>0.11231119999999997</v>
      </c>
    </row>
    <row r="498" spans="1:11">
      <c r="A498" s="215">
        <v>7.4500000000000007E-7</v>
      </c>
      <c r="B498" s="216">
        <f t="shared" si="7"/>
        <v>2.6663661442147649E-19</v>
      </c>
      <c r="C498" s="217">
        <v>1.4032244542409219E-2</v>
      </c>
      <c r="D498" s="217">
        <v>1.674436E-2</v>
      </c>
      <c r="E498" s="217">
        <v>2.1307534999999996E-2</v>
      </c>
      <c r="F498" s="217">
        <v>2.4218314999999997E-2</v>
      </c>
      <c r="G498" s="217">
        <v>2.5717639999999996E-2</v>
      </c>
      <c r="H498" s="217">
        <v>3.1778015E-2</v>
      </c>
      <c r="I498" s="217">
        <v>3.9996845000000003E-2</v>
      </c>
      <c r="J498" s="217">
        <v>5.8578149999999996E-2</v>
      </c>
      <c r="K498" s="217">
        <v>0.11382439999999998</v>
      </c>
    </row>
    <row r="499" spans="1:11">
      <c r="A499" s="215">
        <v>7.4600000000000004E-7</v>
      </c>
      <c r="B499" s="216">
        <f t="shared" si="7"/>
        <v>2.6627919268632705E-19</v>
      </c>
      <c r="C499" s="217">
        <v>1.3968278020861192E-2</v>
      </c>
      <c r="D499" s="217">
        <v>1.679696E-2</v>
      </c>
      <c r="E499" s="217">
        <v>2.1190279999999995E-2</v>
      </c>
      <c r="F499" s="217">
        <v>2.3993739999999996E-2</v>
      </c>
      <c r="G499" s="217">
        <v>2.5826599999999998E-2</v>
      </c>
      <c r="H499" s="217">
        <v>3.17519E-2</v>
      </c>
      <c r="I499" s="217">
        <v>4.0260079999999997E-2</v>
      </c>
      <c r="J499" s="217">
        <v>5.8753449999999992E-2</v>
      </c>
      <c r="K499" s="217">
        <v>0.11533759999999998</v>
      </c>
    </row>
    <row r="500" spans="1:11">
      <c r="A500" s="215">
        <v>7.4700000000000001E-7</v>
      </c>
      <c r="B500" s="216">
        <f t="shared" si="7"/>
        <v>2.6592272790361444E-19</v>
      </c>
      <c r="C500" s="217">
        <v>1.3894248392785569E-2</v>
      </c>
      <c r="D500" s="217">
        <v>1.680591E-2</v>
      </c>
      <c r="E500" s="217">
        <v>2.1222509999999997E-2</v>
      </c>
      <c r="F500" s="217">
        <v>2.3831874999999995E-2</v>
      </c>
      <c r="G500" s="217">
        <v>2.5571389999999999E-2</v>
      </c>
      <c r="H500" s="217">
        <v>3.1399789999999997E-2</v>
      </c>
      <c r="I500" s="217">
        <v>4.0053509999999994E-2</v>
      </c>
      <c r="J500" s="217">
        <v>5.8576339999999991E-2</v>
      </c>
      <c r="K500" s="217">
        <v>0.11628084999999999</v>
      </c>
    </row>
    <row r="501" spans="1:11">
      <c r="A501" s="215">
        <v>7.4799999999999997E-7</v>
      </c>
      <c r="B501" s="216">
        <f t="shared" si="7"/>
        <v>2.6556721623529413E-19</v>
      </c>
      <c r="C501" s="217">
        <v>1.3834041453550451E-2</v>
      </c>
      <c r="D501" s="217">
        <v>1.6814859999999997E-2</v>
      </c>
      <c r="E501" s="217">
        <v>2.1254739999999998E-2</v>
      </c>
      <c r="F501" s="217">
        <v>2.3670009999999998E-2</v>
      </c>
      <c r="G501" s="217">
        <v>2.5316180000000001E-2</v>
      </c>
      <c r="H501" s="217">
        <v>3.1047679999999998E-2</v>
      </c>
      <c r="I501" s="217">
        <v>3.984693999999999E-2</v>
      </c>
      <c r="J501" s="217">
        <v>5.8399229999999989E-2</v>
      </c>
      <c r="K501" s="217">
        <v>0.11722410000000001</v>
      </c>
    </row>
    <row r="502" spans="1:11">
      <c r="A502" s="215">
        <v>7.4900000000000005E-7</v>
      </c>
      <c r="B502" s="216">
        <f t="shared" si="7"/>
        <v>2.6521265386381842E-19</v>
      </c>
      <c r="C502" s="217">
        <v>1.3790795753296923E-2</v>
      </c>
      <c r="D502" s="217">
        <v>1.6627104999999996E-2</v>
      </c>
      <c r="E502" s="217">
        <v>2.1129289999999998E-2</v>
      </c>
      <c r="F502" s="217">
        <v>2.3763519999999996E-2</v>
      </c>
      <c r="G502" s="217">
        <v>2.5170115E-2</v>
      </c>
      <c r="H502" s="217">
        <v>3.1201634999999998E-2</v>
      </c>
      <c r="I502" s="217">
        <v>3.9810379999999992E-2</v>
      </c>
      <c r="J502" s="217">
        <v>5.841368999999999E-2</v>
      </c>
      <c r="K502" s="217">
        <v>0.1170966</v>
      </c>
    </row>
    <row r="503" spans="1:11">
      <c r="A503" s="215">
        <v>7.5000000000000002E-7</v>
      </c>
      <c r="B503" s="216">
        <f t="shared" si="7"/>
        <v>2.6485903699199999E-19</v>
      </c>
      <c r="C503" s="217">
        <v>1.3744447654025282E-2</v>
      </c>
      <c r="D503" s="217">
        <v>1.6439349999999998E-2</v>
      </c>
      <c r="E503" s="217">
        <v>2.1003839999999999E-2</v>
      </c>
      <c r="F503" s="217">
        <v>2.3857029999999998E-2</v>
      </c>
      <c r="G503" s="217">
        <v>2.5024049999999996E-2</v>
      </c>
      <c r="H503" s="217">
        <v>3.1355589999999996E-2</v>
      </c>
      <c r="I503" s="217">
        <v>3.9773819999999994E-2</v>
      </c>
      <c r="J503" s="217">
        <v>5.8428149999999998E-2</v>
      </c>
      <c r="K503" s="217">
        <v>0.11696909999999998</v>
      </c>
    </row>
    <row r="504" spans="1:11">
      <c r="A504" s="215">
        <v>7.5099999999999999E-7</v>
      </c>
      <c r="B504" s="216">
        <f t="shared" si="7"/>
        <v>2.6450636184287615E-19</v>
      </c>
      <c r="C504" s="217">
        <v>1.3685020832114845E-2</v>
      </c>
      <c r="D504" s="217">
        <v>1.6595875E-2</v>
      </c>
      <c r="E504" s="217">
        <v>2.0851445E-2</v>
      </c>
      <c r="F504" s="217">
        <v>2.4027644999999997E-2</v>
      </c>
      <c r="G504" s="217">
        <v>2.4831229999999996E-2</v>
      </c>
      <c r="H504" s="217">
        <v>3.1536939999999999E-2</v>
      </c>
      <c r="I504" s="217">
        <v>3.9706184999999998E-2</v>
      </c>
      <c r="J504" s="217">
        <v>5.8619715000000003E-2</v>
      </c>
      <c r="K504" s="217">
        <v>0.11798334999999999</v>
      </c>
    </row>
    <row r="505" spans="1:11">
      <c r="A505" s="215">
        <v>7.5200000000000006E-7</v>
      </c>
      <c r="B505" s="216">
        <f t="shared" si="7"/>
        <v>2.6415462465957446E-19</v>
      </c>
      <c r="C505" s="217">
        <v>1.3623493762271158E-2</v>
      </c>
      <c r="D505" s="217">
        <v>1.6752400000000001E-2</v>
      </c>
      <c r="E505" s="217">
        <v>2.069905E-2</v>
      </c>
      <c r="F505" s="217">
        <v>2.4198259999999996E-2</v>
      </c>
      <c r="G505" s="217">
        <v>2.4638409999999993E-2</v>
      </c>
      <c r="H505" s="217">
        <v>3.1718289999999996E-2</v>
      </c>
      <c r="I505" s="217">
        <v>3.9638550000000002E-2</v>
      </c>
      <c r="J505" s="217">
        <v>5.8811280000000001E-2</v>
      </c>
      <c r="K505" s="217">
        <v>0.1189976</v>
      </c>
    </row>
    <row r="506" spans="1:11">
      <c r="A506" s="215">
        <v>7.5300000000000003E-7</v>
      </c>
      <c r="B506" s="216">
        <f t="shared" si="7"/>
        <v>2.6380382170517925E-19</v>
      </c>
      <c r="C506" s="217">
        <v>1.3575116381230112E-2</v>
      </c>
      <c r="D506" s="217">
        <v>1.6801530000000002E-2</v>
      </c>
      <c r="E506" s="217">
        <v>2.0470370000000002E-2</v>
      </c>
      <c r="F506" s="217">
        <v>2.4230344999999993E-2</v>
      </c>
      <c r="G506" s="217">
        <v>2.4765924999999994E-2</v>
      </c>
      <c r="H506" s="217">
        <v>3.1156159999999995E-2</v>
      </c>
      <c r="I506" s="217">
        <v>3.9651344999999998E-2</v>
      </c>
      <c r="J506" s="217">
        <v>5.9149234999999994E-2</v>
      </c>
      <c r="K506" s="217">
        <v>0.12057635</v>
      </c>
    </row>
    <row r="507" spans="1:11">
      <c r="A507" s="215">
        <v>7.54E-7</v>
      </c>
      <c r="B507" s="216">
        <f t="shared" si="7"/>
        <v>2.6345394926259945E-19</v>
      </c>
      <c r="C507" s="217">
        <v>1.3526548359592213E-2</v>
      </c>
      <c r="D507" s="217">
        <v>1.685066E-2</v>
      </c>
      <c r="E507" s="217">
        <v>2.024169E-2</v>
      </c>
      <c r="F507" s="217">
        <v>2.4262429999999991E-2</v>
      </c>
      <c r="G507" s="217">
        <v>2.4893439999999999E-2</v>
      </c>
      <c r="H507" s="217">
        <v>3.0594029999999998E-2</v>
      </c>
      <c r="I507" s="217">
        <v>3.9664139999999994E-2</v>
      </c>
      <c r="J507" s="217">
        <v>5.9487189999999995E-2</v>
      </c>
      <c r="K507" s="217">
        <v>0.12215509999999999</v>
      </c>
    </row>
    <row r="508" spans="1:11">
      <c r="A508" s="215">
        <v>7.5500000000000008E-7</v>
      </c>
      <c r="B508" s="216">
        <f t="shared" si="7"/>
        <v>2.6310500363443707E-19</v>
      </c>
      <c r="C508" s="217">
        <v>1.3466314594344608E-2</v>
      </c>
      <c r="D508" s="217">
        <v>1.7003165000000001E-2</v>
      </c>
      <c r="E508" s="217">
        <v>2.0082009999999997E-2</v>
      </c>
      <c r="F508" s="217">
        <v>2.2762249999999994E-2</v>
      </c>
      <c r="G508" s="217">
        <v>2.4721719999999999E-2</v>
      </c>
      <c r="H508" s="217">
        <v>3.0426009999999996E-2</v>
      </c>
      <c r="I508" s="217">
        <v>3.9267464999999994E-2</v>
      </c>
      <c r="J508" s="217">
        <v>5.964441999999999E-2</v>
      </c>
      <c r="K508" s="217">
        <v>0.12188379999999999</v>
      </c>
    </row>
    <row r="509" spans="1:11">
      <c r="A509" s="215">
        <v>7.5600000000000005E-7</v>
      </c>
      <c r="B509" s="216">
        <f t="shared" si="7"/>
        <v>2.6275698114285713E-19</v>
      </c>
      <c r="C509" s="217">
        <v>1.3414067969636963E-2</v>
      </c>
      <c r="D509" s="217">
        <v>1.7155669999999998E-2</v>
      </c>
      <c r="E509" s="217">
        <v>1.9922329999999995E-2</v>
      </c>
      <c r="F509" s="217">
        <v>2.1262069999999997E-2</v>
      </c>
      <c r="G509" s="217">
        <v>2.4549999999999999E-2</v>
      </c>
      <c r="H509" s="217">
        <v>3.0257989999999995E-2</v>
      </c>
      <c r="I509" s="217">
        <v>3.8870789999999995E-2</v>
      </c>
      <c r="J509" s="217">
        <v>5.9801649999999991E-2</v>
      </c>
      <c r="K509" s="217">
        <v>0.12161249999999998</v>
      </c>
    </row>
    <row r="510" spans="1:11">
      <c r="A510" s="215">
        <v>7.5700000000000002E-7</v>
      </c>
      <c r="B510" s="216">
        <f t="shared" si="7"/>
        <v>2.6240987812945839E-19</v>
      </c>
      <c r="C510" s="217">
        <v>1.3355516182249765E-2</v>
      </c>
      <c r="D510" s="217">
        <v>1.5971050000000001E-2</v>
      </c>
      <c r="E510" s="217">
        <v>2.0281559999999997E-2</v>
      </c>
      <c r="F510" s="217">
        <v>1.8890949999999997E-2</v>
      </c>
      <c r="G510" s="217">
        <v>2.5550104999999997E-2</v>
      </c>
      <c r="H510" s="217">
        <v>3.0922029999999996E-2</v>
      </c>
      <c r="I510" s="217">
        <v>3.8583789999999993E-2</v>
      </c>
      <c r="J510" s="217">
        <v>6.2339014999999998E-2</v>
      </c>
      <c r="K510" s="217">
        <v>0.11517369999999999</v>
      </c>
    </row>
    <row r="511" spans="1:11">
      <c r="A511" s="215">
        <v>7.5799999999999998E-7</v>
      </c>
      <c r="B511" s="216">
        <f t="shared" si="7"/>
        <v>2.6206369095514513E-19</v>
      </c>
      <c r="C511" s="217">
        <v>1.3300890880494864E-2</v>
      </c>
      <c r="D511" s="217">
        <v>1.4786430000000001E-2</v>
      </c>
      <c r="E511" s="217">
        <v>2.0640789999999996E-2</v>
      </c>
      <c r="F511" s="217">
        <v>1.6519829999999996E-2</v>
      </c>
      <c r="G511" s="217">
        <v>2.6550209999999998E-2</v>
      </c>
      <c r="H511" s="217">
        <v>3.1586070000000001E-2</v>
      </c>
      <c r="I511" s="217">
        <v>3.829678999999999E-2</v>
      </c>
      <c r="J511" s="217">
        <v>6.4876379999999997E-2</v>
      </c>
      <c r="K511" s="217">
        <v>0.10873489999999998</v>
      </c>
    </row>
    <row r="512" spans="1:11">
      <c r="A512" s="215">
        <v>7.5900000000000006E-7</v>
      </c>
      <c r="B512" s="216">
        <f t="shared" si="7"/>
        <v>2.6171841599999997E-19</v>
      </c>
      <c r="C512" s="217">
        <v>1.3241893475345167E-2</v>
      </c>
      <c r="D512" s="217">
        <v>1.3801435000000001E-2</v>
      </c>
      <c r="E512" s="217">
        <v>1.9476804999999996E-2</v>
      </c>
      <c r="F512" s="217">
        <v>1.6711044999999994E-2</v>
      </c>
      <c r="G512" s="217">
        <v>2.4486884999999996E-2</v>
      </c>
      <c r="H512" s="217">
        <v>2.9351784999999998E-2</v>
      </c>
      <c r="I512" s="217">
        <v>3.6478654999999992E-2</v>
      </c>
      <c r="J512" s="217">
        <v>6.1189604999999994E-2</v>
      </c>
      <c r="K512" s="217">
        <v>0.10370912999999998</v>
      </c>
    </row>
    <row r="513" spans="1:11">
      <c r="A513" s="215">
        <v>7.6000000000000003E-7</v>
      </c>
      <c r="B513" s="216">
        <f t="shared" si="7"/>
        <v>2.6137404966315789E-19</v>
      </c>
      <c r="C513" s="217">
        <v>1.3189917764644076E-2</v>
      </c>
      <c r="D513" s="217">
        <v>1.2816439999999998E-2</v>
      </c>
      <c r="E513" s="217">
        <v>1.8312819999999997E-2</v>
      </c>
      <c r="F513" s="217">
        <v>1.6902259999999995E-2</v>
      </c>
      <c r="G513" s="217">
        <v>2.2423559999999995E-2</v>
      </c>
      <c r="H513" s="217">
        <v>2.7117499999999996E-2</v>
      </c>
      <c r="I513" s="217">
        <v>3.4660519999999993E-2</v>
      </c>
      <c r="J513" s="217">
        <v>5.7502829999999998E-2</v>
      </c>
      <c r="K513" s="217">
        <v>9.8683359999999998E-2</v>
      </c>
    </row>
    <row r="514" spans="1:11">
      <c r="A514" s="215">
        <v>7.61E-7</v>
      </c>
      <c r="B514" s="216">
        <f t="shared" si="7"/>
        <v>2.610305883626807E-19</v>
      </c>
      <c r="C514" s="217">
        <v>1.3137499735220864E-2</v>
      </c>
      <c r="D514" s="217">
        <v>1.4466254999999997E-2</v>
      </c>
      <c r="E514" s="217">
        <v>1.7963054999999999E-2</v>
      </c>
      <c r="F514" s="217">
        <v>1.9219604999999997E-2</v>
      </c>
      <c r="G514" s="217">
        <v>2.1661749999999997E-2</v>
      </c>
      <c r="H514" s="217">
        <v>2.6606684999999998E-2</v>
      </c>
      <c r="I514" s="217">
        <v>3.4733094999999992E-2</v>
      </c>
      <c r="J514" s="217">
        <v>5.5767879999999992E-2</v>
      </c>
      <c r="K514" s="217">
        <v>0.10252367999999999</v>
      </c>
    </row>
    <row r="515" spans="1:11">
      <c r="A515" s="215">
        <v>7.6200000000000007E-7</v>
      </c>
      <c r="B515" s="216">
        <f t="shared" ref="B515:B578" si="8">h_planck*c_light/A515</f>
        <v>2.6068802853543304E-19</v>
      </c>
      <c r="C515" s="217">
        <v>1.3078257236773177E-2</v>
      </c>
      <c r="D515" s="217">
        <v>1.6116069999999996E-2</v>
      </c>
      <c r="E515" s="217">
        <v>1.7613289999999997E-2</v>
      </c>
      <c r="F515" s="217">
        <v>2.1536949999999999E-2</v>
      </c>
      <c r="G515" s="217">
        <v>2.0899939999999999E-2</v>
      </c>
      <c r="H515" s="217">
        <v>2.6095869999999997E-2</v>
      </c>
      <c r="I515" s="217">
        <v>3.480566999999999E-2</v>
      </c>
      <c r="J515" s="217">
        <v>5.4032929999999993E-2</v>
      </c>
      <c r="K515" s="217">
        <v>0.10636399999999999</v>
      </c>
    </row>
    <row r="516" spans="1:11">
      <c r="A516" s="215">
        <v>7.6300000000000004E-7</v>
      </c>
      <c r="B516" s="216">
        <f t="shared" si="8"/>
        <v>2.6034636663695935E-19</v>
      </c>
      <c r="C516" s="217">
        <v>1.3026484578754577E-2</v>
      </c>
      <c r="D516" s="217">
        <v>1.5972694999999995E-2</v>
      </c>
      <c r="E516" s="217">
        <v>1.8447180000000001E-2</v>
      </c>
      <c r="F516" s="217">
        <v>2.2745294999999999E-2</v>
      </c>
      <c r="G516" s="217">
        <v>2.2120509999999996E-2</v>
      </c>
      <c r="H516" s="217">
        <v>2.7586674999999998E-2</v>
      </c>
      <c r="I516" s="217">
        <v>3.5975409999999992E-2</v>
      </c>
      <c r="J516" s="217">
        <v>5.4880524999999999E-2</v>
      </c>
      <c r="K516" s="217">
        <v>9.7037229999999988E-2</v>
      </c>
    </row>
    <row r="517" spans="1:11">
      <c r="A517" s="215">
        <v>7.6400000000000001E-7</v>
      </c>
      <c r="B517" s="216">
        <f t="shared" si="8"/>
        <v>2.6000559914136126E-19</v>
      </c>
      <c r="C517" s="217">
        <v>1.2974767451313554E-2</v>
      </c>
      <c r="D517" s="217">
        <v>1.5829319999999997E-2</v>
      </c>
      <c r="E517" s="217">
        <v>1.9281070000000001E-2</v>
      </c>
      <c r="F517" s="217">
        <v>2.3953639999999998E-2</v>
      </c>
      <c r="G517" s="217">
        <v>2.3341079999999997E-2</v>
      </c>
      <c r="H517" s="217">
        <v>2.9077479999999999E-2</v>
      </c>
      <c r="I517" s="217">
        <v>3.7145149999999995E-2</v>
      </c>
      <c r="J517" s="217">
        <v>5.5728119999999999E-2</v>
      </c>
      <c r="K517" s="217">
        <v>8.771045999999999E-2</v>
      </c>
    </row>
    <row r="518" spans="1:11">
      <c r="A518" s="215">
        <v>7.6499999999999998E-7</v>
      </c>
      <c r="B518" s="216">
        <f t="shared" si="8"/>
        <v>2.5966572254117647E-19</v>
      </c>
      <c r="C518" s="217">
        <v>1.2915227628798745E-2</v>
      </c>
      <c r="D518" s="217">
        <v>1.5626769999999998E-2</v>
      </c>
      <c r="E518" s="217">
        <v>1.9362094999999999E-2</v>
      </c>
      <c r="F518" s="217">
        <v>2.4022724999999998E-2</v>
      </c>
      <c r="G518" s="217">
        <v>2.3195739999999999E-2</v>
      </c>
      <c r="H518" s="217">
        <v>2.9190344999999999E-2</v>
      </c>
      <c r="I518" s="217">
        <v>3.7514409999999998E-2</v>
      </c>
      <c r="J518" s="217">
        <v>5.5612460000000002E-2</v>
      </c>
      <c r="K518" s="217">
        <v>8.3642504999999978E-2</v>
      </c>
    </row>
    <row r="519" spans="1:11">
      <c r="A519" s="215">
        <v>7.6600000000000006E-7</v>
      </c>
      <c r="B519" s="216">
        <f t="shared" si="8"/>
        <v>2.5932673334725845E-19</v>
      </c>
      <c r="C519" s="217">
        <v>1.2858912740065145E-2</v>
      </c>
      <c r="D519" s="217">
        <v>1.5424219999999997E-2</v>
      </c>
      <c r="E519" s="217">
        <v>1.9443119999999998E-2</v>
      </c>
      <c r="F519" s="217">
        <v>2.4091809999999998E-2</v>
      </c>
      <c r="G519" s="217">
        <v>2.3050399999999999E-2</v>
      </c>
      <c r="H519" s="217">
        <v>2.930321E-2</v>
      </c>
      <c r="I519" s="217">
        <v>3.7883669999999994E-2</v>
      </c>
      <c r="J519" s="217">
        <v>5.5496799999999999E-2</v>
      </c>
      <c r="K519" s="217">
        <v>7.957454999999998E-2</v>
      </c>
    </row>
    <row r="520" spans="1:11">
      <c r="A520" s="215">
        <v>7.6700000000000003E-7</v>
      </c>
      <c r="B520" s="216">
        <f t="shared" si="8"/>
        <v>2.5898862808865708E-19</v>
      </c>
      <c r="C520" s="217">
        <v>1.2804242189533974E-2</v>
      </c>
      <c r="D520" s="217">
        <v>1.4884139999999997E-2</v>
      </c>
      <c r="E520" s="217">
        <v>1.9132319999999994E-2</v>
      </c>
      <c r="F520" s="217">
        <v>2.3711024999999997E-2</v>
      </c>
      <c r="G520" s="217">
        <v>2.2746984999999997E-2</v>
      </c>
      <c r="H520" s="217">
        <v>2.9095009999999998E-2</v>
      </c>
      <c r="I520" s="217">
        <v>3.7197979999999992E-2</v>
      </c>
      <c r="J520" s="217">
        <v>5.3669674999999993E-2</v>
      </c>
      <c r="K520" s="217">
        <v>7.3804029999999993E-2</v>
      </c>
    </row>
    <row r="521" spans="1:11">
      <c r="A521" s="215">
        <v>7.6799999999999999E-7</v>
      </c>
      <c r="B521" s="216">
        <f t="shared" si="8"/>
        <v>2.5865140331250001E-19</v>
      </c>
      <c r="C521" s="217">
        <v>1.2760716017147308E-2</v>
      </c>
      <c r="D521" s="217">
        <v>1.4344059999999999E-2</v>
      </c>
      <c r="E521" s="217">
        <v>1.8821519999999994E-2</v>
      </c>
      <c r="F521" s="217">
        <v>2.3330239999999995E-2</v>
      </c>
      <c r="G521" s="217">
        <v>2.2443569999999996E-2</v>
      </c>
      <c r="H521" s="217">
        <v>2.8886809999999999E-2</v>
      </c>
      <c r="I521" s="217">
        <v>3.6512289999999996E-2</v>
      </c>
      <c r="J521" s="217">
        <v>5.1842549999999987E-2</v>
      </c>
      <c r="K521" s="217">
        <v>6.8033509999999991E-2</v>
      </c>
    </row>
    <row r="522" spans="1:11">
      <c r="A522" s="215">
        <v>7.6900000000000007E-7</v>
      </c>
      <c r="B522" s="216">
        <f t="shared" si="8"/>
        <v>2.5831505558387514E-19</v>
      </c>
      <c r="C522" s="217">
        <v>1.2705393436729396E-2</v>
      </c>
      <c r="D522" s="217">
        <v>1.4328169999999998E-2</v>
      </c>
      <c r="E522" s="217">
        <v>1.9318944999999997E-2</v>
      </c>
      <c r="F522" s="217">
        <v>2.3065929999999998E-2</v>
      </c>
      <c r="G522" s="217">
        <v>2.3026929999999998E-2</v>
      </c>
      <c r="H522" s="217">
        <v>2.9850544999999999E-2</v>
      </c>
      <c r="I522" s="217">
        <v>3.7649494999999998E-2</v>
      </c>
      <c r="J522" s="217">
        <v>5.3391359999999992E-2</v>
      </c>
      <c r="K522" s="217">
        <v>7.1646229999999991E-2</v>
      </c>
    </row>
    <row r="523" spans="1:11">
      <c r="A523" s="215">
        <v>7.7000000000000004E-7</v>
      </c>
      <c r="B523" s="216">
        <f t="shared" si="8"/>
        <v>2.5797958148571426E-19</v>
      </c>
      <c r="C523" s="217">
        <v>1.2650131502657848E-2</v>
      </c>
      <c r="D523" s="217">
        <v>1.4312279999999998E-2</v>
      </c>
      <c r="E523" s="217">
        <v>1.981637E-2</v>
      </c>
      <c r="F523" s="217">
        <v>2.2801619999999998E-2</v>
      </c>
      <c r="G523" s="217">
        <v>2.3610289999999999E-2</v>
      </c>
      <c r="H523" s="217">
        <v>3.0814279999999996E-2</v>
      </c>
      <c r="I523" s="217">
        <v>3.87867E-2</v>
      </c>
      <c r="J523" s="217">
        <v>5.4940169999999997E-2</v>
      </c>
      <c r="K523" s="217">
        <v>7.5258949999999991E-2</v>
      </c>
    </row>
    <row r="524" spans="1:11">
      <c r="A524" s="215">
        <v>7.7100000000000001E-7</v>
      </c>
      <c r="B524" s="216">
        <f t="shared" si="8"/>
        <v>2.5764497761867704E-19</v>
      </c>
      <c r="C524" s="217">
        <v>1.2590989642857143E-2</v>
      </c>
      <c r="D524" s="217">
        <v>1.4356844999999998E-2</v>
      </c>
      <c r="E524" s="217">
        <v>1.9857699999999999E-2</v>
      </c>
      <c r="F524" s="217">
        <v>2.2779379999999995E-2</v>
      </c>
      <c r="G524" s="217">
        <v>2.3873325000000001E-2</v>
      </c>
      <c r="H524" s="217">
        <v>3.0948879999999998E-2</v>
      </c>
      <c r="I524" s="217">
        <v>3.8293139999999996E-2</v>
      </c>
      <c r="J524" s="217">
        <v>5.5137159999999991E-2</v>
      </c>
      <c r="K524" s="217">
        <v>7.9827659999999995E-2</v>
      </c>
    </row>
    <row r="525" spans="1:11">
      <c r="A525" s="215">
        <v>7.7199999999999998E-7</v>
      </c>
      <c r="B525" s="216">
        <f t="shared" si="8"/>
        <v>2.5731124060103626E-19</v>
      </c>
      <c r="C525" s="217">
        <v>1.2542876662789193E-2</v>
      </c>
      <c r="D525" s="217">
        <v>1.4401409999999998E-2</v>
      </c>
      <c r="E525" s="217">
        <v>1.9899029999999998E-2</v>
      </c>
      <c r="F525" s="217">
        <v>2.2757139999999995E-2</v>
      </c>
      <c r="G525" s="217">
        <v>2.4136359999999999E-2</v>
      </c>
      <c r="H525" s="217">
        <v>3.1083479999999997E-2</v>
      </c>
      <c r="I525" s="217">
        <v>3.7799579999999992E-2</v>
      </c>
      <c r="J525" s="217">
        <v>5.5334149999999992E-2</v>
      </c>
      <c r="K525" s="217">
        <v>8.4396369999999984E-2</v>
      </c>
    </row>
    <row r="526" spans="1:11">
      <c r="A526" s="215">
        <v>7.7300000000000005E-7</v>
      </c>
      <c r="B526" s="216">
        <f t="shared" si="8"/>
        <v>2.5697836706856402E-19</v>
      </c>
      <c r="C526" s="217">
        <v>1.2501994891528924E-2</v>
      </c>
      <c r="D526" s="217">
        <v>1.4526889999999999E-2</v>
      </c>
      <c r="E526" s="217">
        <v>1.9874994999999999E-2</v>
      </c>
      <c r="F526" s="217">
        <v>2.2459294999999997E-2</v>
      </c>
      <c r="G526" s="217">
        <v>2.3769824999999998E-2</v>
      </c>
      <c r="H526" s="217">
        <v>3.1197984999999998E-2</v>
      </c>
      <c r="I526" s="217">
        <v>3.8176149999999992E-2</v>
      </c>
      <c r="J526" s="217">
        <v>5.5771499999999988E-2</v>
      </c>
      <c r="K526" s="217">
        <v>8.4538399999999986E-2</v>
      </c>
    </row>
    <row r="527" spans="1:11">
      <c r="A527" s="215">
        <v>7.7400000000000002E-7</v>
      </c>
      <c r="B527" s="216">
        <f t="shared" si="8"/>
        <v>2.566463536744186E-19</v>
      </c>
      <c r="C527" s="217">
        <v>1.2453495180598552E-2</v>
      </c>
      <c r="D527" s="217">
        <v>1.465237E-2</v>
      </c>
      <c r="E527" s="217">
        <v>1.9850959999999997E-2</v>
      </c>
      <c r="F527" s="217">
        <v>2.2161449999999999E-2</v>
      </c>
      <c r="G527" s="217">
        <v>2.3403289999999997E-2</v>
      </c>
      <c r="H527" s="217">
        <v>3.1312489999999998E-2</v>
      </c>
      <c r="I527" s="217">
        <v>3.8552719999999999E-2</v>
      </c>
      <c r="J527" s="217">
        <v>5.6208849999999991E-2</v>
      </c>
      <c r="K527" s="217">
        <v>8.4680429999999987E-2</v>
      </c>
    </row>
    <row r="528" spans="1:11">
      <c r="A528" s="215">
        <v>7.7499999999999999E-7</v>
      </c>
      <c r="B528" s="216">
        <f t="shared" si="8"/>
        <v>2.5631519708903228E-19</v>
      </c>
      <c r="C528" s="217">
        <v>1.2394619902162715E-2</v>
      </c>
      <c r="D528" s="217">
        <v>1.4674649999999999E-2</v>
      </c>
      <c r="E528" s="217">
        <v>1.9735524999999997E-2</v>
      </c>
      <c r="F528" s="217">
        <v>2.1958204999999998E-2</v>
      </c>
      <c r="G528" s="217">
        <v>2.3352174999999996E-2</v>
      </c>
      <c r="H528" s="217">
        <v>3.1388464999999997E-2</v>
      </c>
      <c r="I528" s="217">
        <v>3.8611214999999997E-2</v>
      </c>
      <c r="J528" s="217">
        <v>5.6521504999999993E-2</v>
      </c>
      <c r="K528" s="217">
        <v>8.3793639999999989E-2</v>
      </c>
    </row>
    <row r="529" spans="1:11">
      <c r="A529" s="215">
        <v>7.7600000000000007E-7</v>
      </c>
      <c r="B529" s="216">
        <f t="shared" si="8"/>
        <v>2.5598489399999998E-19</v>
      </c>
      <c r="C529" s="217">
        <v>1.2322194729868792E-2</v>
      </c>
      <c r="D529" s="217">
        <v>1.4696929999999999E-2</v>
      </c>
      <c r="E529" s="217">
        <v>1.9620089999999996E-2</v>
      </c>
      <c r="F529" s="217">
        <v>2.1754959999999997E-2</v>
      </c>
      <c r="G529" s="217">
        <v>2.3301059999999992E-2</v>
      </c>
      <c r="H529" s="217">
        <v>3.1464439999999996E-2</v>
      </c>
      <c r="I529" s="217">
        <v>3.8669709999999996E-2</v>
      </c>
      <c r="J529" s="217">
        <v>5.6834159999999995E-2</v>
      </c>
      <c r="K529" s="217">
        <v>8.290684999999999E-2</v>
      </c>
    </row>
    <row r="530" spans="1:11">
      <c r="A530" s="215">
        <v>7.7700000000000004E-7</v>
      </c>
      <c r="B530" s="216">
        <f t="shared" si="8"/>
        <v>2.5565544111196909E-19</v>
      </c>
      <c r="C530" s="217">
        <v>1.2128667424203489E-2</v>
      </c>
      <c r="D530" s="217">
        <v>1.4594099999999999E-2</v>
      </c>
      <c r="E530" s="217">
        <v>1.9769934999999999E-2</v>
      </c>
      <c r="F530" s="217">
        <v>2.1789409999999995E-2</v>
      </c>
      <c r="G530" s="217">
        <v>2.3296149999999995E-2</v>
      </c>
      <c r="H530" s="217">
        <v>3.1246014999999995E-2</v>
      </c>
      <c r="I530" s="217">
        <v>3.8644119999999997E-2</v>
      </c>
      <c r="J530" s="217">
        <v>5.7143194999999994E-2</v>
      </c>
      <c r="K530" s="217">
        <v>8.4773299999999982E-2</v>
      </c>
    </row>
    <row r="531" spans="1:11">
      <c r="A531" s="215">
        <v>7.7800000000000001E-7</v>
      </c>
      <c r="B531" s="216">
        <f t="shared" si="8"/>
        <v>2.5532683514652956E-19</v>
      </c>
      <c r="C531" s="217">
        <v>1.2046365342992695E-2</v>
      </c>
      <c r="D531" s="217">
        <v>1.4491269999999999E-2</v>
      </c>
      <c r="E531" s="217">
        <v>1.9919780000000002E-2</v>
      </c>
      <c r="F531" s="217">
        <v>2.1823859999999997E-2</v>
      </c>
      <c r="G531" s="217">
        <v>2.3291239999999994E-2</v>
      </c>
      <c r="H531" s="217">
        <v>3.1027589999999997E-2</v>
      </c>
      <c r="I531" s="217">
        <v>3.8618529999999998E-2</v>
      </c>
      <c r="J531" s="217">
        <v>5.7452229999999993E-2</v>
      </c>
      <c r="K531" s="217">
        <v>8.6639749999999974E-2</v>
      </c>
    </row>
    <row r="532" spans="1:11">
      <c r="A532" s="215">
        <v>7.7900000000000008E-7</v>
      </c>
      <c r="B532" s="216">
        <f t="shared" si="8"/>
        <v>2.5499907284210525E-19</v>
      </c>
      <c r="C532" s="217">
        <v>1.2157875323427691E-2</v>
      </c>
      <c r="D532" s="217">
        <v>1.4419129999999999E-2</v>
      </c>
      <c r="E532" s="217">
        <v>1.9977500000000002E-2</v>
      </c>
      <c r="F532" s="217">
        <v>2.1840815E-2</v>
      </c>
      <c r="G532" s="217">
        <v>2.3485509999999998E-2</v>
      </c>
      <c r="H532" s="217">
        <v>3.0866149999999995E-2</v>
      </c>
      <c r="I532" s="217">
        <v>3.8592934999999995E-2</v>
      </c>
      <c r="J532" s="217">
        <v>5.7238974999999991E-2</v>
      </c>
      <c r="K532" s="217">
        <v>8.7353554999999986E-2</v>
      </c>
    </row>
    <row r="533" spans="1:11">
      <c r="A533" s="215">
        <v>7.8000000000000005E-7</v>
      </c>
      <c r="B533" s="216">
        <f t="shared" si="8"/>
        <v>2.5467215095384615E-19</v>
      </c>
      <c r="C533" s="217">
        <v>1.2146090772971588E-2</v>
      </c>
      <c r="D533" s="217">
        <v>1.4346989999999997E-2</v>
      </c>
      <c r="E533" s="217">
        <v>2.0035219999999999E-2</v>
      </c>
      <c r="F533" s="217">
        <v>2.1857769999999999E-2</v>
      </c>
      <c r="G533" s="217">
        <v>2.3679780000000001E-2</v>
      </c>
      <c r="H533" s="217">
        <v>3.0704709999999993E-2</v>
      </c>
      <c r="I533" s="217">
        <v>3.8567339999999992E-2</v>
      </c>
      <c r="J533" s="217">
        <v>5.7025719999999988E-2</v>
      </c>
      <c r="K533" s="217">
        <v>8.8067359999999997E-2</v>
      </c>
    </row>
    <row r="534" spans="1:11">
      <c r="A534" s="215">
        <v>7.8100000000000002E-7</v>
      </c>
      <c r="B534" s="216">
        <f t="shared" si="8"/>
        <v>2.543460662535211E-19</v>
      </c>
      <c r="C534" s="217">
        <v>1.2098075768345691E-2</v>
      </c>
      <c r="D534" s="217">
        <v>1.4414929999999996E-2</v>
      </c>
      <c r="E534" s="217">
        <v>1.9849139999999998E-2</v>
      </c>
      <c r="F534" s="217">
        <v>2.1742930000000001E-2</v>
      </c>
      <c r="G534" s="217">
        <v>2.3610295000000003E-2</v>
      </c>
      <c r="H534" s="217">
        <v>3.0571569999999992E-2</v>
      </c>
      <c r="I534" s="217">
        <v>3.8934769999999994E-2</v>
      </c>
      <c r="J534" s="217">
        <v>5.6825114999999989E-2</v>
      </c>
      <c r="K534" s="217">
        <v>8.8968720000000001E-2</v>
      </c>
    </row>
    <row r="535" spans="1:11">
      <c r="A535" s="215">
        <v>7.8199999999999999E-7</v>
      </c>
      <c r="B535" s="216">
        <f t="shared" si="8"/>
        <v>2.5402081552941178E-19</v>
      </c>
      <c r="C535" s="217">
        <v>1.2053644897282121E-2</v>
      </c>
      <c r="D535" s="217">
        <v>1.4482869999999997E-2</v>
      </c>
      <c r="E535" s="217">
        <v>1.9663059999999996E-2</v>
      </c>
      <c r="F535" s="217">
        <v>2.1628089999999999E-2</v>
      </c>
      <c r="G535" s="217">
        <v>2.3540810000000002E-2</v>
      </c>
      <c r="H535" s="217">
        <v>3.0438429999999995E-2</v>
      </c>
      <c r="I535" s="217">
        <v>3.9302199999999995E-2</v>
      </c>
      <c r="J535" s="217">
        <v>5.6624509999999989E-2</v>
      </c>
      <c r="K535" s="217">
        <v>8.9870079999999991E-2</v>
      </c>
    </row>
    <row r="536" spans="1:11">
      <c r="A536" s="215">
        <v>7.8300000000000006E-7</v>
      </c>
      <c r="B536" s="216">
        <f t="shared" si="8"/>
        <v>2.5369639558620685E-19</v>
      </c>
      <c r="C536" s="217">
        <v>1.1997112939077235E-2</v>
      </c>
      <c r="D536" s="217">
        <v>1.4387164999999997E-2</v>
      </c>
      <c r="E536" s="217">
        <v>1.9791604999999997E-2</v>
      </c>
      <c r="F536" s="217">
        <v>2.1618245000000001E-2</v>
      </c>
      <c r="G536" s="217">
        <v>2.3646859999999999E-2</v>
      </c>
      <c r="H536" s="217">
        <v>3.0378709999999996E-2</v>
      </c>
      <c r="I536" s="217">
        <v>3.9128539999999996E-2</v>
      </c>
      <c r="J536" s="217">
        <v>5.7246204999999994E-2</v>
      </c>
      <c r="K536" s="217">
        <v>9.0044889999999989E-2</v>
      </c>
    </row>
    <row r="537" spans="1:11">
      <c r="A537" s="215">
        <v>7.8400000000000003E-7</v>
      </c>
      <c r="B537" s="216">
        <f t="shared" si="8"/>
        <v>2.5337280324489793E-19</v>
      </c>
      <c r="C537" s="217">
        <v>1.1946731604278074E-2</v>
      </c>
      <c r="D537" s="217">
        <v>1.4291459999999999E-2</v>
      </c>
      <c r="E537" s="217">
        <v>1.9920149999999998E-2</v>
      </c>
      <c r="F537" s="217">
        <v>2.16084E-2</v>
      </c>
      <c r="G537" s="217">
        <v>2.3752909999999999E-2</v>
      </c>
      <c r="H537" s="217">
        <v>3.0318989999999994E-2</v>
      </c>
      <c r="I537" s="217">
        <v>3.8954879999999997E-2</v>
      </c>
      <c r="J537" s="217">
        <v>5.7867899999999993E-2</v>
      </c>
      <c r="K537" s="217">
        <v>9.0219699999999972E-2</v>
      </c>
    </row>
    <row r="538" spans="1:11">
      <c r="A538" s="215">
        <v>7.85E-7</v>
      </c>
      <c r="B538" s="216">
        <f t="shared" si="8"/>
        <v>2.5305003534267514E-19</v>
      </c>
      <c r="C538" s="217">
        <v>1.1896403770491802E-2</v>
      </c>
      <c r="D538" s="217">
        <v>1.4311919999999999E-2</v>
      </c>
      <c r="E538" s="217">
        <v>1.9825289999999999E-2</v>
      </c>
      <c r="F538" s="217">
        <v>2.1625175E-2</v>
      </c>
      <c r="G538" s="217">
        <v>2.3605929999999997E-2</v>
      </c>
      <c r="H538" s="217">
        <v>3.0269499999999994E-2</v>
      </c>
      <c r="I538" s="217">
        <v>3.8856169999999995E-2</v>
      </c>
      <c r="J538" s="217">
        <v>5.8066694999999995E-2</v>
      </c>
      <c r="K538" s="217">
        <v>9.2133494999999982E-2</v>
      </c>
    </row>
    <row r="539" spans="1:11">
      <c r="A539" s="215">
        <v>7.8600000000000008E-7</v>
      </c>
      <c r="B539" s="216">
        <f t="shared" si="8"/>
        <v>2.5272808873282439E-19</v>
      </c>
      <c r="C539" s="217">
        <v>1.1846146752570773E-2</v>
      </c>
      <c r="D539" s="217">
        <v>1.433238E-2</v>
      </c>
      <c r="E539" s="217">
        <v>1.973043E-2</v>
      </c>
      <c r="F539" s="217">
        <v>2.164195E-2</v>
      </c>
      <c r="G539" s="217">
        <v>2.3458949999999992E-2</v>
      </c>
      <c r="H539" s="217">
        <v>3.0220009999999995E-2</v>
      </c>
      <c r="I539" s="217">
        <v>3.8757459999999994E-2</v>
      </c>
      <c r="J539" s="217">
        <v>5.8265489999999996E-2</v>
      </c>
      <c r="K539" s="217">
        <v>9.4047289999999992E-2</v>
      </c>
    </row>
    <row r="540" spans="1:11">
      <c r="A540" s="215">
        <v>7.8700000000000005E-7</v>
      </c>
      <c r="B540" s="216">
        <f t="shared" si="8"/>
        <v>2.5240696028462512E-19</v>
      </c>
      <c r="C540" s="217">
        <v>1.1791275339251742E-2</v>
      </c>
      <c r="D540" s="217">
        <v>1.4195579999999999E-2</v>
      </c>
      <c r="E540" s="217">
        <v>1.9698019999999997E-2</v>
      </c>
      <c r="F540" s="217">
        <v>2.1480630000000001E-2</v>
      </c>
      <c r="G540" s="217">
        <v>2.3330164999999993E-2</v>
      </c>
      <c r="H540" s="217">
        <v>3.0116089999999995E-2</v>
      </c>
      <c r="I540" s="217">
        <v>3.8605729999999991E-2</v>
      </c>
      <c r="J540" s="217">
        <v>5.8254649999999991E-2</v>
      </c>
      <c r="K540" s="217">
        <v>9.6867905000000004E-2</v>
      </c>
    </row>
    <row r="541" spans="1:11">
      <c r="A541" s="215">
        <v>7.8800000000000002E-7</v>
      </c>
      <c r="B541" s="216">
        <f t="shared" si="8"/>
        <v>2.5208664688324872E-19</v>
      </c>
      <c r="C541" s="217">
        <v>1.1724319190421894E-2</v>
      </c>
      <c r="D541" s="217">
        <v>1.405878E-2</v>
      </c>
      <c r="E541" s="217">
        <v>1.9665609999999997E-2</v>
      </c>
      <c r="F541" s="217">
        <v>2.1319309999999998E-2</v>
      </c>
      <c r="G541" s="217">
        <v>2.3201379999999997E-2</v>
      </c>
      <c r="H541" s="217">
        <v>3.0012169999999994E-2</v>
      </c>
      <c r="I541" s="217">
        <v>3.8453999999999995E-2</v>
      </c>
      <c r="J541" s="217">
        <v>5.8243809999999986E-2</v>
      </c>
      <c r="K541" s="217">
        <v>9.9688520000000003E-2</v>
      </c>
    </row>
    <row r="542" spans="1:11">
      <c r="A542" s="215">
        <v>7.8899999999999998E-7</v>
      </c>
      <c r="B542" s="216">
        <f t="shared" si="8"/>
        <v>2.5176714542965779E-19</v>
      </c>
      <c r="C542" s="217">
        <v>1.1676979755974207E-2</v>
      </c>
      <c r="D542" s="217">
        <v>1.3961794999999999E-2</v>
      </c>
      <c r="E542" s="217">
        <v>1.9377754999999997E-2</v>
      </c>
      <c r="F542" s="217">
        <v>2.1317849999999999E-2</v>
      </c>
      <c r="G542" s="217">
        <v>2.2988004999999995E-2</v>
      </c>
      <c r="H542" s="217">
        <v>2.9865154999999994E-2</v>
      </c>
      <c r="I542" s="217">
        <v>3.7964094999999996E-2</v>
      </c>
      <c r="J542" s="217">
        <v>5.7799229999999993E-2</v>
      </c>
      <c r="K542" s="217">
        <v>0.10025845999999999</v>
      </c>
    </row>
    <row r="543" spans="1:11">
      <c r="A543" s="215">
        <v>7.9000000000000006E-7</v>
      </c>
      <c r="B543" s="216">
        <f t="shared" si="8"/>
        <v>2.5144845284050633E-19</v>
      </c>
      <c r="C543" s="217">
        <v>1.1615426777412834E-2</v>
      </c>
      <c r="D543" s="217">
        <v>1.3864809999999998E-2</v>
      </c>
      <c r="E543" s="217">
        <v>1.90899E-2</v>
      </c>
      <c r="F543" s="217">
        <v>2.1316389999999998E-2</v>
      </c>
      <c r="G543" s="217">
        <v>2.2774629999999994E-2</v>
      </c>
      <c r="H543" s="217">
        <v>2.9718139999999994E-2</v>
      </c>
      <c r="I543" s="217">
        <v>3.7474189999999998E-2</v>
      </c>
      <c r="J543" s="217">
        <v>5.7354649999999993E-2</v>
      </c>
      <c r="K543" s="217">
        <v>0.10082839999999998</v>
      </c>
    </row>
    <row r="544" spans="1:11">
      <c r="A544" s="215">
        <v>7.9100000000000003E-7</v>
      </c>
      <c r="B544" s="216">
        <f t="shared" si="8"/>
        <v>2.5113056604804046E-19</v>
      </c>
      <c r="C544" s="217">
        <v>1.1600598768454257E-2</v>
      </c>
      <c r="D544" s="217">
        <v>1.3849099999999998E-2</v>
      </c>
      <c r="E544" s="217">
        <v>1.8910375E-2</v>
      </c>
      <c r="F544" s="217">
        <v>2.1174575000000001E-2</v>
      </c>
      <c r="G544" s="217">
        <v>2.2640569999999999E-2</v>
      </c>
      <c r="H544" s="217">
        <v>2.9413514999999998E-2</v>
      </c>
      <c r="I544" s="217">
        <v>3.7022669999999994E-2</v>
      </c>
      <c r="J544" s="217">
        <v>5.706729499999999E-2</v>
      </c>
      <c r="K544" s="217">
        <v>0.10001081499999998</v>
      </c>
    </row>
    <row r="545" spans="1:11">
      <c r="A545" s="215">
        <v>7.92E-7</v>
      </c>
      <c r="B545" s="216">
        <f t="shared" si="8"/>
        <v>2.5081348199999999E-19</v>
      </c>
      <c r="C545" s="217">
        <v>1.156897627836611E-2</v>
      </c>
      <c r="D545" s="217">
        <v>1.3833389999999997E-2</v>
      </c>
      <c r="E545" s="217">
        <v>1.8730849999999997E-2</v>
      </c>
      <c r="F545" s="217">
        <v>2.1032760000000001E-2</v>
      </c>
      <c r="G545" s="217">
        <v>2.250651E-2</v>
      </c>
      <c r="H545" s="217">
        <v>2.9108890000000002E-2</v>
      </c>
      <c r="I545" s="217">
        <v>3.6571149999999997E-2</v>
      </c>
      <c r="J545" s="217">
        <v>5.6779939999999994E-2</v>
      </c>
      <c r="K545" s="217">
        <v>9.9193229999999979E-2</v>
      </c>
    </row>
    <row r="546" spans="1:11">
      <c r="A546" s="215">
        <v>7.9300000000000007E-7</v>
      </c>
      <c r="B546" s="216">
        <f t="shared" si="8"/>
        <v>2.5049719765952078E-19</v>
      </c>
      <c r="C546" s="217">
        <v>1.152641212353755E-2</v>
      </c>
      <c r="D546" s="217">
        <v>1.3653669999999998E-2</v>
      </c>
      <c r="E546" s="217">
        <v>1.8623064999999998E-2</v>
      </c>
      <c r="F546" s="217">
        <v>2.1067574999999998E-2</v>
      </c>
      <c r="G546" s="217">
        <v>2.2390089999999998E-2</v>
      </c>
      <c r="H546" s="217">
        <v>2.8719345E-2</v>
      </c>
      <c r="I546" s="217">
        <v>3.6197324999999995E-2</v>
      </c>
      <c r="J546" s="217">
        <v>5.6564879999999984E-2</v>
      </c>
      <c r="K546" s="217">
        <v>0.10106151499999999</v>
      </c>
    </row>
    <row r="547" spans="1:11">
      <c r="A547" s="215">
        <v>7.9400000000000004E-7</v>
      </c>
      <c r="B547" s="216">
        <f t="shared" si="8"/>
        <v>2.5018171000503775E-19</v>
      </c>
      <c r="C547" s="217">
        <v>1.1466720143288086E-2</v>
      </c>
      <c r="D547" s="217">
        <v>1.3473949999999998E-2</v>
      </c>
      <c r="E547" s="217">
        <v>1.8515279999999999E-2</v>
      </c>
      <c r="F547" s="217">
        <v>2.1102389999999999E-2</v>
      </c>
      <c r="G547" s="217">
        <v>2.2273669999999995E-2</v>
      </c>
      <c r="H547" s="217">
        <v>2.8329799999999995E-2</v>
      </c>
      <c r="I547" s="217">
        <v>3.5823499999999994E-2</v>
      </c>
      <c r="J547" s="217">
        <v>5.6349819999999981E-2</v>
      </c>
      <c r="K547" s="217">
        <v>0.10292979999999999</v>
      </c>
    </row>
    <row r="548" spans="1:11">
      <c r="A548" s="215">
        <v>7.9500000000000001E-7</v>
      </c>
      <c r="B548" s="216">
        <f t="shared" si="8"/>
        <v>2.4986701603018866E-19</v>
      </c>
      <c r="C548" s="217">
        <v>1.1407087194876948E-2</v>
      </c>
      <c r="D548" s="217">
        <v>1.3649104999999998E-2</v>
      </c>
      <c r="E548" s="217">
        <v>1.8511819999999998E-2</v>
      </c>
      <c r="F548" s="217">
        <v>2.1120069999999998E-2</v>
      </c>
      <c r="G548" s="217">
        <v>2.2107594999999997E-2</v>
      </c>
      <c r="H548" s="217">
        <v>2.8590589999999996E-2</v>
      </c>
      <c r="I548" s="217">
        <v>3.6427654999999989E-2</v>
      </c>
      <c r="J548" s="217">
        <v>5.6333549999999982E-2</v>
      </c>
      <c r="K548" s="217">
        <v>0.10453949999999998</v>
      </c>
    </row>
    <row r="549" spans="1:11">
      <c r="A549" s="215">
        <v>7.9599999999999998E-7</v>
      </c>
      <c r="B549" s="216">
        <f t="shared" si="8"/>
        <v>2.495531127437186E-19</v>
      </c>
      <c r="C549" s="217">
        <v>1.137728043020193E-2</v>
      </c>
      <c r="D549" s="217">
        <v>1.3824259999999996E-2</v>
      </c>
      <c r="E549" s="217">
        <v>1.8508359999999998E-2</v>
      </c>
      <c r="F549" s="217">
        <v>2.1137749999999997E-2</v>
      </c>
      <c r="G549" s="217">
        <v>2.1941519999999999E-2</v>
      </c>
      <c r="H549" s="217">
        <v>2.8851379999999996E-2</v>
      </c>
      <c r="I549" s="217">
        <v>3.7031809999999991E-2</v>
      </c>
      <c r="J549" s="217">
        <v>5.631727999999999E-2</v>
      </c>
      <c r="K549" s="217">
        <v>0.10614919999999999</v>
      </c>
    </row>
    <row r="550" spans="1:11">
      <c r="A550" s="215">
        <v>7.9700000000000006E-7</v>
      </c>
      <c r="B550" s="216">
        <f t="shared" si="8"/>
        <v>2.4923999716938518E-19</v>
      </c>
      <c r="C550" s="217">
        <v>1.1341917739391662E-2</v>
      </c>
      <c r="D550" s="217">
        <v>1.3763074999999998E-2</v>
      </c>
      <c r="E550" s="217">
        <v>1.8427704999999996E-2</v>
      </c>
      <c r="F550" s="217">
        <v>2.1250584999999995E-2</v>
      </c>
      <c r="G550" s="217">
        <v>2.2139429999999998E-2</v>
      </c>
      <c r="H550" s="217">
        <v>2.8857589999999995E-2</v>
      </c>
      <c r="I550" s="217">
        <v>3.7516234999999995E-2</v>
      </c>
      <c r="J550" s="217">
        <v>5.6915479999999991E-2</v>
      </c>
      <c r="K550" s="217">
        <v>0.10827964999999999</v>
      </c>
    </row>
    <row r="551" spans="1:11">
      <c r="A551" s="215">
        <v>7.9800000000000003E-7</v>
      </c>
      <c r="B551" s="216">
        <f t="shared" si="8"/>
        <v>2.4892766634586465E-19</v>
      </c>
      <c r="C551" s="217">
        <v>1.1269105182591298E-2</v>
      </c>
      <c r="D551" s="217">
        <v>1.370189E-2</v>
      </c>
      <c r="E551" s="217">
        <v>1.8347049999999997E-2</v>
      </c>
      <c r="F551" s="217">
        <v>2.1363419999999998E-2</v>
      </c>
      <c r="G551" s="217">
        <v>2.2337339999999997E-2</v>
      </c>
      <c r="H551" s="217">
        <v>2.8863799999999998E-2</v>
      </c>
      <c r="I551" s="217">
        <v>3.8000659999999992E-2</v>
      </c>
      <c r="J551" s="217">
        <v>5.7513679999999998E-2</v>
      </c>
      <c r="K551" s="217">
        <v>0.1104101</v>
      </c>
    </row>
    <row r="552" spans="1:11">
      <c r="A552" s="215">
        <v>7.9899999999999999E-7</v>
      </c>
      <c r="B552" s="216">
        <f t="shared" si="8"/>
        <v>2.4861611732665834E-19</v>
      </c>
      <c r="C552" s="217">
        <v>1.1195487811094453E-2</v>
      </c>
      <c r="D552" s="217">
        <v>1.3763259999999998E-2</v>
      </c>
      <c r="E552" s="217">
        <v>1.8198114999999997E-2</v>
      </c>
      <c r="F552" s="217">
        <v>2.1258059999999995E-2</v>
      </c>
      <c r="G552" s="217">
        <v>2.2449569999999995E-2</v>
      </c>
      <c r="H552" s="217">
        <v>2.8965524999999999E-2</v>
      </c>
      <c r="I552" s="217">
        <v>3.7863559999999991E-2</v>
      </c>
      <c r="J552" s="217">
        <v>5.7651029999999992E-2</v>
      </c>
      <c r="K552" s="217">
        <v>0.11092365</v>
      </c>
    </row>
    <row r="553" spans="1:11">
      <c r="A553" s="215">
        <v>8.0000000000000007E-7</v>
      </c>
      <c r="B553" s="216">
        <f t="shared" si="8"/>
        <v>2.4830534717999996E-19</v>
      </c>
      <c r="C553" s="217">
        <v>1.1171095074254334E-2</v>
      </c>
      <c r="D553" s="217">
        <v>1.3824629999999996E-2</v>
      </c>
      <c r="E553" s="217">
        <v>1.8049179999999998E-2</v>
      </c>
      <c r="F553" s="217">
        <v>2.1152699999999997E-2</v>
      </c>
      <c r="G553" s="217">
        <v>2.2561799999999996E-2</v>
      </c>
      <c r="H553" s="217">
        <v>2.9067249999999996E-2</v>
      </c>
      <c r="I553" s="217">
        <v>3.7726459999999989E-2</v>
      </c>
      <c r="J553" s="217">
        <v>5.7788379999999986E-2</v>
      </c>
      <c r="K553" s="217">
        <v>0.1114372</v>
      </c>
    </row>
    <row r="554" spans="1:11">
      <c r="A554" s="215">
        <v>8.0100000000000004E-7</v>
      </c>
      <c r="B554" s="216">
        <f t="shared" si="8"/>
        <v>2.4799535298876405E-19</v>
      </c>
      <c r="C554" s="217">
        <v>1.1156741416292974E-2</v>
      </c>
      <c r="D554" s="217">
        <v>1.3671209999999996E-2</v>
      </c>
      <c r="E554" s="217">
        <v>1.7901334999999997E-2</v>
      </c>
      <c r="F554" s="217">
        <v>2.1073589999999996E-2</v>
      </c>
      <c r="G554" s="217">
        <v>2.2246744999999995E-2</v>
      </c>
      <c r="H554" s="217">
        <v>2.8692494999999995E-2</v>
      </c>
      <c r="I554" s="217">
        <v>3.7580214999999986E-2</v>
      </c>
      <c r="J554" s="217">
        <v>5.7923924999999987E-2</v>
      </c>
      <c r="K554" s="217">
        <v>0.1129868</v>
      </c>
    </row>
    <row r="555" spans="1:11">
      <c r="A555" s="215">
        <v>8.0200000000000001E-7</v>
      </c>
      <c r="B555" s="216">
        <f t="shared" si="8"/>
        <v>2.4768613185037404E-19</v>
      </c>
      <c r="C555" s="217">
        <v>1.1117336657956948E-2</v>
      </c>
      <c r="D555" s="217">
        <v>1.3517789999999998E-2</v>
      </c>
      <c r="E555" s="217">
        <v>1.7753489999999997E-2</v>
      </c>
      <c r="F555" s="217">
        <v>2.0994479999999999E-2</v>
      </c>
      <c r="G555" s="217">
        <v>2.1931689999999993E-2</v>
      </c>
      <c r="H555" s="217">
        <v>2.8317739999999994E-2</v>
      </c>
      <c r="I555" s="217">
        <v>3.743396999999999E-2</v>
      </c>
      <c r="J555" s="217">
        <v>5.8059469999999995E-2</v>
      </c>
      <c r="K555" s="217">
        <v>0.11453639999999998</v>
      </c>
    </row>
    <row r="556" spans="1:11">
      <c r="A556" s="215">
        <v>8.0299999999999998E-7</v>
      </c>
      <c r="B556" s="216">
        <f t="shared" si="8"/>
        <v>2.4737768087671232E-19</v>
      </c>
      <c r="C556" s="217">
        <v>1.1077983306401491E-2</v>
      </c>
      <c r="D556" s="217">
        <v>1.3474864999999999E-2</v>
      </c>
      <c r="E556" s="217">
        <v>1.7786264999999996E-2</v>
      </c>
      <c r="F556" s="217">
        <v>2.1080334999999999E-2</v>
      </c>
      <c r="G556" s="217">
        <v>2.2026644999999997E-2</v>
      </c>
      <c r="H556" s="217">
        <v>2.8599904999999995E-2</v>
      </c>
      <c r="I556" s="217">
        <v>3.7572899999999992E-2</v>
      </c>
      <c r="J556" s="217">
        <v>5.789681499999999E-2</v>
      </c>
      <c r="K556" s="217">
        <v>0.11905044999999997</v>
      </c>
    </row>
    <row r="557" spans="1:11">
      <c r="A557" s="215">
        <v>8.0400000000000005E-7</v>
      </c>
      <c r="B557" s="216">
        <f t="shared" si="8"/>
        <v>2.4706999719402983E-19</v>
      </c>
      <c r="C557" s="217">
        <v>1.1031393621010802E-2</v>
      </c>
      <c r="D557" s="217">
        <v>1.3431939999999998E-2</v>
      </c>
      <c r="E557" s="217">
        <v>1.7819039999999998E-2</v>
      </c>
      <c r="F557" s="217">
        <v>2.1166189999999998E-2</v>
      </c>
      <c r="G557" s="217">
        <v>2.2121599999999998E-2</v>
      </c>
      <c r="H557" s="217">
        <v>2.8882069999999996E-2</v>
      </c>
      <c r="I557" s="217">
        <v>3.7711829999999995E-2</v>
      </c>
      <c r="J557" s="217">
        <v>5.7734159999999993E-2</v>
      </c>
      <c r="K557" s="217">
        <v>0.12356449999999998</v>
      </c>
    </row>
    <row r="558" spans="1:11">
      <c r="A558" s="215">
        <v>8.0500000000000002E-7</v>
      </c>
      <c r="B558" s="216">
        <f t="shared" si="8"/>
        <v>2.4676307794285715E-19</v>
      </c>
      <c r="C558" s="217">
        <v>1.0990236082538105E-2</v>
      </c>
      <c r="D558" s="217">
        <v>1.3380984999999998E-2</v>
      </c>
      <c r="E558" s="217">
        <v>1.7842159999999996E-2</v>
      </c>
      <c r="F558" s="217">
        <v>2.1147414999999996E-2</v>
      </c>
      <c r="G558" s="217">
        <v>2.2297864999999997E-2</v>
      </c>
      <c r="H558" s="217">
        <v>2.8895584999999994E-2</v>
      </c>
      <c r="I558" s="217">
        <v>3.7395584999999995E-2</v>
      </c>
      <c r="J558" s="217">
        <v>5.8091994999999993E-2</v>
      </c>
      <c r="K558" s="217">
        <v>0.12353174999999997</v>
      </c>
    </row>
    <row r="559" spans="1:11">
      <c r="A559" s="215">
        <v>8.0599999999999999E-7</v>
      </c>
      <c r="B559" s="216">
        <f t="shared" si="8"/>
        <v>2.4645692027791562E-19</v>
      </c>
      <c r="C559" s="217">
        <v>1.0944388885724896E-2</v>
      </c>
      <c r="D559" s="217">
        <v>1.3330029999999998E-2</v>
      </c>
      <c r="E559" s="217">
        <v>1.7865279999999997E-2</v>
      </c>
      <c r="F559" s="217">
        <v>2.1128639999999997E-2</v>
      </c>
      <c r="G559" s="217">
        <v>2.2474129999999995E-2</v>
      </c>
      <c r="H559" s="217">
        <v>2.8909099999999997E-2</v>
      </c>
      <c r="I559" s="217">
        <v>3.7079339999999995E-2</v>
      </c>
      <c r="J559" s="217">
        <v>5.8449829999999994E-2</v>
      </c>
      <c r="K559" s="217">
        <v>0.12349899999999997</v>
      </c>
    </row>
    <row r="560" spans="1:11">
      <c r="A560" s="215">
        <v>8.0700000000000007E-7</v>
      </c>
      <c r="B560" s="216">
        <f t="shared" si="8"/>
        <v>2.4615152136802973E-19</v>
      </c>
      <c r="C560" s="217">
        <v>1.0905229517625232E-2</v>
      </c>
      <c r="D560" s="217">
        <v>1.3158894999999997E-2</v>
      </c>
      <c r="E560" s="217">
        <v>1.7644609999999998E-2</v>
      </c>
      <c r="F560" s="217">
        <v>2.1110594999999996E-2</v>
      </c>
      <c r="G560" s="217">
        <v>2.2443569999999996E-2</v>
      </c>
      <c r="H560" s="217">
        <v>2.8685009999999993E-2</v>
      </c>
      <c r="I560" s="217">
        <v>3.6510464999999992E-2</v>
      </c>
      <c r="J560" s="217">
        <v>5.8082959999999989E-2</v>
      </c>
      <c r="K560" s="217">
        <v>0.12497209999999997</v>
      </c>
    </row>
    <row r="561" spans="1:11">
      <c r="A561" s="215">
        <v>8.0800000000000004E-7</v>
      </c>
      <c r="B561" s="216">
        <f t="shared" si="8"/>
        <v>2.4584687839603961E-19</v>
      </c>
      <c r="C561" s="217">
        <v>1.0859213773631533E-2</v>
      </c>
      <c r="D561" s="217">
        <v>1.2987759999999998E-2</v>
      </c>
      <c r="E561" s="217">
        <v>1.7423939999999999E-2</v>
      </c>
      <c r="F561" s="217">
        <v>2.1092549999999998E-2</v>
      </c>
      <c r="G561" s="217">
        <v>2.2413009999999997E-2</v>
      </c>
      <c r="H561" s="217">
        <v>2.846091999999999E-2</v>
      </c>
      <c r="I561" s="217">
        <v>3.5941589999999995E-2</v>
      </c>
      <c r="J561" s="217">
        <v>5.7716089999999984E-2</v>
      </c>
      <c r="K561" s="217">
        <v>0.12644519999999998</v>
      </c>
    </row>
    <row r="562" spans="1:11">
      <c r="A562" s="215">
        <v>8.09E-7</v>
      </c>
      <c r="B562" s="216">
        <f t="shared" si="8"/>
        <v>2.4554298855871447E-19</v>
      </c>
      <c r="C562" s="217">
        <v>1.0819145401405845E-2</v>
      </c>
      <c r="D562" s="217">
        <v>1.2873239999999998E-2</v>
      </c>
      <c r="E562" s="217">
        <v>1.7213645E-2</v>
      </c>
      <c r="F562" s="217">
        <v>2.0998124999999999E-2</v>
      </c>
      <c r="G562" s="217">
        <v>2.2087399999999997E-2</v>
      </c>
      <c r="H562" s="217">
        <v>2.8288884999999993E-2</v>
      </c>
      <c r="I562" s="217">
        <v>3.6226574999999997E-2</v>
      </c>
      <c r="J562" s="217">
        <v>5.7701634999999987E-2</v>
      </c>
      <c r="K562" s="217">
        <v>0.1265927</v>
      </c>
    </row>
    <row r="563" spans="1:11">
      <c r="A563" s="215">
        <v>8.1000000000000008E-7</v>
      </c>
      <c r="B563" s="216">
        <f t="shared" si="8"/>
        <v>2.4523984906666664E-19</v>
      </c>
      <c r="C563" s="217">
        <v>1.0777443654059377E-2</v>
      </c>
      <c r="D563" s="217">
        <v>1.2758719999999999E-2</v>
      </c>
      <c r="E563" s="217">
        <v>1.7003349999999997E-2</v>
      </c>
      <c r="F563" s="217">
        <v>2.0903699999999997E-2</v>
      </c>
      <c r="G563" s="217">
        <v>2.1761789999999996E-2</v>
      </c>
      <c r="H563" s="217">
        <v>2.8116849999999995E-2</v>
      </c>
      <c r="I563" s="217">
        <v>3.6511559999999998E-2</v>
      </c>
      <c r="J563" s="217">
        <v>5.7687179999999984E-2</v>
      </c>
      <c r="K563" s="217">
        <v>0.1267402</v>
      </c>
    </row>
    <row r="564" spans="1:11">
      <c r="A564" s="215">
        <v>8.1100000000000005E-7</v>
      </c>
      <c r="B564" s="216">
        <f t="shared" si="8"/>
        <v>2.4493745714426632E-19</v>
      </c>
      <c r="C564" s="217">
        <v>1.0733257775043071E-2</v>
      </c>
      <c r="D564" s="217">
        <v>1.2824289999999999E-2</v>
      </c>
      <c r="E564" s="217">
        <v>1.7319429999999997E-2</v>
      </c>
      <c r="F564" s="217">
        <v>2.1046244999999998E-2</v>
      </c>
      <c r="G564" s="217">
        <v>2.2196539999999994E-2</v>
      </c>
      <c r="H564" s="217">
        <v>2.8594424999999993E-2</v>
      </c>
      <c r="I564" s="217">
        <v>3.709889999999999E-2</v>
      </c>
      <c r="J564" s="217">
        <v>5.848055499999999E-2</v>
      </c>
      <c r="K564" s="217">
        <v>0.12711894999999998</v>
      </c>
    </row>
    <row r="565" spans="1:11">
      <c r="A565" s="215">
        <v>8.1200000000000002E-7</v>
      </c>
      <c r="B565" s="216">
        <f t="shared" si="8"/>
        <v>2.4463581002955663E-19</v>
      </c>
      <c r="C565" s="217">
        <v>1.0694337976395376E-2</v>
      </c>
      <c r="D565" s="217">
        <v>1.288986E-2</v>
      </c>
      <c r="E565" s="217">
        <v>1.7635509999999997E-2</v>
      </c>
      <c r="F565" s="217">
        <v>2.1188790000000002E-2</v>
      </c>
      <c r="G565" s="217">
        <v>2.2631289999999995E-2</v>
      </c>
      <c r="H565" s="217">
        <v>2.9071999999999994E-2</v>
      </c>
      <c r="I565" s="217">
        <v>3.7686239999999989E-2</v>
      </c>
      <c r="J565" s="217">
        <v>5.9273929999999989E-2</v>
      </c>
      <c r="K565" s="217">
        <v>0.12749769999999996</v>
      </c>
    </row>
    <row r="566" spans="1:11">
      <c r="A566" s="215">
        <v>8.1299999999999999E-7</v>
      </c>
      <c r="B566" s="216">
        <f t="shared" si="8"/>
        <v>2.4433490497416976E-19</v>
      </c>
      <c r="C566" s="217">
        <v>1.0647560208588957E-2</v>
      </c>
      <c r="D566" s="217">
        <v>1.3072139999999999E-2</v>
      </c>
      <c r="E566" s="217">
        <v>1.7650799999999998E-2</v>
      </c>
      <c r="F566" s="217">
        <v>2.1127725E-2</v>
      </c>
      <c r="G566" s="217">
        <v>2.1779439999999994E-2</v>
      </c>
      <c r="H566" s="217">
        <v>2.9544644999999994E-2</v>
      </c>
      <c r="I566" s="217">
        <v>3.7786779999999992E-2</v>
      </c>
      <c r="J566" s="217">
        <v>5.9637184999999995E-2</v>
      </c>
      <c r="K566" s="217">
        <v>0.12695144999999997</v>
      </c>
    </row>
    <row r="567" spans="1:11">
      <c r="A567" s="215">
        <v>8.1400000000000006E-7</v>
      </c>
      <c r="B567" s="216">
        <f t="shared" si="8"/>
        <v>2.440347392432432E-19</v>
      </c>
      <c r="C567" s="217">
        <v>1.0608736383917627E-2</v>
      </c>
      <c r="D567" s="217">
        <v>1.3254419999999998E-2</v>
      </c>
      <c r="E567" s="217">
        <v>1.7666089999999999E-2</v>
      </c>
      <c r="F567" s="217">
        <v>2.1066660000000001E-2</v>
      </c>
      <c r="G567" s="217">
        <v>2.0927589999999992E-2</v>
      </c>
      <c r="H567" s="217">
        <v>3.0017289999999999E-2</v>
      </c>
      <c r="I567" s="217">
        <v>3.7887319999999995E-2</v>
      </c>
      <c r="J567" s="217">
        <v>6.0000439999999995E-2</v>
      </c>
      <c r="K567" s="217">
        <v>0.1264052</v>
      </c>
    </row>
    <row r="568" spans="1:11">
      <c r="A568" s="215">
        <v>8.1500000000000003E-7</v>
      </c>
      <c r="B568" s="216">
        <f t="shared" si="8"/>
        <v>2.4373531011533742E-19</v>
      </c>
      <c r="C568" s="217">
        <v>1.0569962498163112E-2</v>
      </c>
      <c r="D568" s="217">
        <v>1.2964744999999998E-2</v>
      </c>
      <c r="E568" s="217">
        <v>1.7242954999999997E-2</v>
      </c>
      <c r="F568" s="217">
        <v>2.090844E-2</v>
      </c>
      <c r="G568" s="217">
        <v>2.0272374999999995E-2</v>
      </c>
      <c r="H568" s="217">
        <v>2.9460819999999999E-2</v>
      </c>
      <c r="I568" s="217">
        <v>3.7149534999999997E-2</v>
      </c>
      <c r="J568" s="217">
        <v>5.9306459999999991E-2</v>
      </c>
      <c r="K568" s="217">
        <v>0.12225529999999998</v>
      </c>
    </row>
    <row r="569" spans="1:11">
      <c r="A569" s="215">
        <v>8.16E-7</v>
      </c>
      <c r="B569" s="216">
        <f t="shared" si="8"/>
        <v>2.4343661488235292E-19</v>
      </c>
      <c r="C569" s="217">
        <v>1.0525654874617736E-2</v>
      </c>
      <c r="D569" s="217">
        <v>1.2675069999999998E-2</v>
      </c>
      <c r="E569" s="217">
        <v>1.6819819999999999E-2</v>
      </c>
      <c r="F569" s="217">
        <v>2.0750219999999996E-2</v>
      </c>
      <c r="G569" s="217">
        <v>1.9617159999999998E-2</v>
      </c>
      <c r="H569" s="217">
        <v>2.8904349999999995E-2</v>
      </c>
      <c r="I569" s="217">
        <v>3.6411749999999993E-2</v>
      </c>
      <c r="J569" s="217">
        <v>5.8612479999999995E-2</v>
      </c>
      <c r="K569" s="217">
        <v>0.11810539999999999</v>
      </c>
    </row>
    <row r="570" spans="1:11">
      <c r="A570" s="215">
        <v>8.1700000000000008E-7</v>
      </c>
      <c r="B570" s="216">
        <f t="shared" si="8"/>
        <v>2.4313865084944917E-19</v>
      </c>
      <c r="C570" s="217">
        <v>1.0484641987046314E-2</v>
      </c>
      <c r="D570" s="217">
        <v>1.2523109999999997E-2</v>
      </c>
      <c r="E570" s="217">
        <v>1.6746085000000001E-2</v>
      </c>
      <c r="F570" s="217">
        <v>2.0839174999999998E-2</v>
      </c>
      <c r="G570" s="217">
        <v>1.947873E-2</v>
      </c>
      <c r="H570" s="217">
        <v>2.8626569999999997E-2</v>
      </c>
      <c r="I570" s="217">
        <v>3.6030974999999993E-2</v>
      </c>
      <c r="J570" s="217">
        <v>5.7202834999999994E-2</v>
      </c>
      <c r="K570" s="217">
        <v>0.11422499999999999</v>
      </c>
    </row>
    <row r="571" spans="1:11">
      <c r="A571" s="215">
        <v>8.1800000000000005E-7</v>
      </c>
      <c r="B571" s="216">
        <f t="shared" si="8"/>
        <v>2.428414153349633E-19</v>
      </c>
      <c r="C571" s="217">
        <v>1.0435752318575433E-2</v>
      </c>
      <c r="D571" s="217">
        <v>1.2371149999999997E-2</v>
      </c>
      <c r="E571" s="217">
        <v>1.6672349999999999E-2</v>
      </c>
      <c r="F571" s="217">
        <v>2.092813E-2</v>
      </c>
      <c r="G571" s="217">
        <v>1.9340299999999998E-2</v>
      </c>
      <c r="H571" s="217">
        <v>2.8348789999999995E-2</v>
      </c>
      <c r="I571" s="217">
        <v>3.56502E-2</v>
      </c>
      <c r="J571" s="217">
        <v>5.5793189999999986E-2</v>
      </c>
      <c r="K571" s="217">
        <v>0.11034459999999999</v>
      </c>
    </row>
    <row r="572" spans="1:11">
      <c r="A572" s="215">
        <v>8.1900000000000001E-7</v>
      </c>
      <c r="B572" s="216">
        <f t="shared" si="8"/>
        <v>2.4254490567032965E-19</v>
      </c>
      <c r="C572" s="217">
        <v>1.0377874186159841E-2</v>
      </c>
      <c r="D572" s="217">
        <v>1.2525664999999998E-2</v>
      </c>
      <c r="E572" s="217">
        <v>1.6925789999999996E-2</v>
      </c>
      <c r="F572" s="217">
        <v>2.0762619999999996E-2</v>
      </c>
      <c r="G572" s="217">
        <v>2.0505570000000001E-2</v>
      </c>
      <c r="H572" s="217">
        <v>2.8048364999999995E-2</v>
      </c>
      <c r="I572" s="217">
        <v>3.5563369999999997E-2</v>
      </c>
      <c r="J572" s="217">
        <v>5.3863054999999986E-2</v>
      </c>
      <c r="K572" s="217">
        <v>0.11500619999999999</v>
      </c>
    </row>
    <row r="573" spans="1:11">
      <c r="A573" s="215">
        <v>8.1999999999999998E-7</v>
      </c>
      <c r="B573" s="216">
        <f t="shared" si="8"/>
        <v>2.422491192E-19</v>
      </c>
      <c r="C573" s="217">
        <v>1.0329336624467438E-2</v>
      </c>
      <c r="D573" s="217">
        <v>1.2680179999999997E-2</v>
      </c>
      <c r="E573" s="217">
        <v>1.7179229999999997E-2</v>
      </c>
      <c r="F573" s="217">
        <v>2.0597109999999995E-2</v>
      </c>
      <c r="G573" s="217">
        <v>2.167084E-2</v>
      </c>
      <c r="H573" s="217">
        <v>2.7747939999999995E-2</v>
      </c>
      <c r="I573" s="217">
        <v>3.5476539999999994E-2</v>
      </c>
      <c r="J573" s="217">
        <v>5.1932919999999987E-2</v>
      </c>
      <c r="K573" s="217">
        <v>0.11966779999999999</v>
      </c>
    </row>
    <row r="574" spans="1:11">
      <c r="A574" s="215">
        <v>8.2100000000000006E-7</v>
      </c>
      <c r="B574" s="216">
        <f t="shared" si="8"/>
        <v>2.4195405328136417E-19</v>
      </c>
      <c r="C574" s="217">
        <v>1.0284496376459144E-2</v>
      </c>
      <c r="D574" s="217">
        <v>1.2492424999999998E-2</v>
      </c>
      <c r="E574" s="217">
        <v>1.6933799999999999E-2</v>
      </c>
      <c r="F574" s="217">
        <v>2.0669289999999996E-2</v>
      </c>
      <c r="G574" s="217">
        <v>2.1838739999999999E-2</v>
      </c>
      <c r="H574" s="217">
        <v>2.7450984999999997E-2</v>
      </c>
      <c r="I574" s="217">
        <v>3.5877239999999991E-2</v>
      </c>
      <c r="J574" s="217">
        <v>5.4107029999999993E-2</v>
      </c>
      <c r="K574" s="217">
        <v>0.12221344999999997</v>
      </c>
    </row>
    <row r="575" spans="1:11">
      <c r="A575" s="215">
        <v>8.2200000000000003E-7</v>
      </c>
      <c r="B575" s="216">
        <f t="shared" si="8"/>
        <v>2.4165970528467153E-19</v>
      </c>
      <c r="C575" s="217">
        <v>1.0244478653076084E-2</v>
      </c>
      <c r="D575" s="217">
        <v>1.230467E-2</v>
      </c>
      <c r="E575" s="217">
        <v>1.6688370000000001E-2</v>
      </c>
      <c r="F575" s="217">
        <v>2.0741469999999998E-2</v>
      </c>
      <c r="G575" s="217">
        <v>2.2006639999999997E-2</v>
      </c>
      <c r="H575" s="217">
        <v>2.7154029999999999E-2</v>
      </c>
      <c r="I575" s="217">
        <v>3.6277939999999995E-2</v>
      </c>
      <c r="J575" s="217">
        <v>5.628114E-2</v>
      </c>
      <c r="K575" s="217">
        <v>0.12475909999999997</v>
      </c>
    </row>
    <row r="576" spans="1:11">
      <c r="A576" s="215">
        <v>8.23E-7</v>
      </c>
      <c r="B576" s="216">
        <f t="shared" si="8"/>
        <v>2.4136607259295261E-19</v>
      </c>
      <c r="C576" s="217">
        <v>1.0207914246575342E-2</v>
      </c>
      <c r="D576" s="217">
        <v>1.2700275E-2</v>
      </c>
      <c r="E576" s="217">
        <v>1.7239134999999999E-2</v>
      </c>
      <c r="F576" s="217">
        <v>2.090206E-2</v>
      </c>
      <c r="G576" s="217">
        <v>2.1343964999999999E-2</v>
      </c>
      <c r="H576" s="217">
        <v>2.7537734999999994E-2</v>
      </c>
      <c r="I576" s="217">
        <v>3.697843499999999E-2</v>
      </c>
      <c r="J576" s="217">
        <v>5.5771500000000002E-2</v>
      </c>
      <c r="K576" s="217">
        <v>0.12328774999999997</v>
      </c>
    </row>
    <row r="577" spans="1:11">
      <c r="A577" s="215">
        <v>8.2400000000000007E-7</v>
      </c>
      <c r="B577" s="216">
        <f t="shared" si="8"/>
        <v>2.410731526019417E-19</v>
      </c>
      <c r="C577" s="217">
        <v>1.0175653615552322E-2</v>
      </c>
      <c r="D577" s="217">
        <v>1.3095879999999999E-2</v>
      </c>
      <c r="E577" s="217">
        <v>1.7789899999999997E-2</v>
      </c>
      <c r="F577" s="217">
        <v>2.1062649999999999E-2</v>
      </c>
      <c r="G577" s="217">
        <v>2.0681289999999998E-2</v>
      </c>
      <c r="H577" s="217">
        <v>2.7921439999999992E-2</v>
      </c>
      <c r="I577" s="217">
        <v>3.7678929999999992E-2</v>
      </c>
      <c r="J577" s="217">
        <v>5.5261859999999996E-2</v>
      </c>
      <c r="K577" s="217">
        <v>0.12181639999999998</v>
      </c>
    </row>
    <row r="578" spans="1:11">
      <c r="A578" s="215">
        <v>8.2500000000000004E-7</v>
      </c>
      <c r="B578" s="216">
        <f t="shared" si="8"/>
        <v>2.4078094272E-19</v>
      </c>
      <c r="C578" s="217">
        <v>1.0142510181488203E-2</v>
      </c>
      <c r="D578" s="217">
        <v>1.2861185000000001E-2</v>
      </c>
      <c r="E578" s="217">
        <v>1.7706879999999998E-2</v>
      </c>
      <c r="F578" s="217">
        <v>2.0817845000000001E-2</v>
      </c>
      <c r="G578" s="217">
        <v>2.1326499999999998E-2</v>
      </c>
      <c r="H578" s="217">
        <v>2.7585764999999995E-2</v>
      </c>
      <c r="I578" s="217">
        <v>3.7349884999999992E-2</v>
      </c>
      <c r="J578" s="217">
        <v>5.646186999999999E-2</v>
      </c>
      <c r="K578" s="217">
        <v>0.12504309999999996</v>
      </c>
    </row>
    <row r="579" spans="1:11">
      <c r="A579" s="215">
        <v>8.2600000000000001E-7</v>
      </c>
      <c r="B579" s="216">
        <f t="shared" ref="B579:B642" si="9">h_planck*c_light/A579</f>
        <v>2.4048944036803873E-19</v>
      </c>
      <c r="C579" s="217">
        <v>1.012745449546828E-2</v>
      </c>
      <c r="D579" s="217">
        <v>1.2626490000000001E-2</v>
      </c>
      <c r="E579" s="217">
        <v>1.7623859999999998E-2</v>
      </c>
      <c r="F579" s="217">
        <v>2.0573040000000001E-2</v>
      </c>
      <c r="G579" s="217">
        <v>2.1971709999999998E-2</v>
      </c>
      <c r="H579" s="217">
        <v>2.7250089999999998E-2</v>
      </c>
      <c r="I579" s="217">
        <v>3.7020839999999992E-2</v>
      </c>
      <c r="J579" s="217">
        <v>5.7661879999999985E-2</v>
      </c>
      <c r="K579" s="217">
        <v>0.12826979999999996</v>
      </c>
    </row>
    <row r="580" spans="1:11">
      <c r="A580" s="215">
        <v>8.2699999999999998E-7</v>
      </c>
      <c r="B580" s="216">
        <f t="shared" si="9"/>
        <v>2.4019864297944377E-19</v>
      </c>
      <c r="C580" s="217">
        <v>1.0108339244873338E-2</v>
      </c>
      <c r="D580" s="217">
        <v>1.2463755E-2</v>
      </c>
      <c r="E580" s="217">
        <v>1.7388619999999997E-2</v>
      </c>
      <c r="F580" s="217">
        <v>2.0466769999999999E-2</v>
      </c>
      <c r="G580" s="217">
        <v>2.1412359999999998E-2</v>
      </c>
      <c r="H580" s="217">
        <v>2.7167539999999997E-2</v>
      </c>
      <c r="I580" s="217">
        <v>3.6867289999999997E-2</v>
      </c>
      <c r="J580" s="217">
        <v>5.722813999999999E-2</v>
      </c>
      <c r="K580" s="217">
        <v>0.12054179999999998</v>
      </c>
    </row>
    <row r="581" spans="1:11">
      <c r="A581" s="215">
        <v>8.2800000000000006E-7</v>
      </c>
      <c r="B581" s="216">
        <f t="shared" si="9"/>
        <v>2.3990854799999997E-19</v>
      </c>
      <c r="C581" s="217">
        <v>1.0070179480660319E-2</v>
      </c>
      <c r="D581" s="217">
        <v>1.2301019999999999E-2</v>
      </c>
      <c r="E581" s="217">
        <v>1.7153379999999996E-2</v>
      </c>
      <c r="F581" s="217">
        <v>2.0360499999999997E-2</v>
      </c>
      <c r="G581" s="217">
        <v>2.0853010000000002E-2</v>
      </c>
      <c r="H581" s="217">
        <v>2.7084989999999993E-2</v>
      </c>
      <c r="I581" s="217">
        <v>3.6713739999999995E-2</v>
      </c>
      <c r="J581" s="217">
        <v>5.6794399999999995E-2</v>
      </c>
      <c r="K581" s="217">
        <v>0.11281379999999999</v>
      </c>
    </row>
    <row r="582" spans="1:11">
      <c r="A582" s="215">
        <v>8.2900000000000002E-7</v>
      </c>
      <c r="B582" s="216">
        <f t="shared" si="9"/>
        <v>2.3961915288781666E-19</v>
      </c>
      <c r="C582" s="217">
        <v>1.0032059961473631E-2</v>
      </c>
      <c r="D582" s="217">
        <v>1.1969519999999999E-2</v>
      </c>
      <c r="E582" s="217">
        <v>1.6928884999999998E-2</v>
      </c>
      <c r="F582" s="217">
        <v>2.0295609999999999E-2</v>
      </c>
      <c r="G582" s="217">
        <v>2.0594525000000002E-2</v>
      </c>
      <c r="H582" s="217">
        <v>2.6874969999999998E-2</v>
      </c>
      <c r="I582" s="217">
        <v>3.6608809999999992E-2</v>
      </c>
      <c r="J582" s="217">
        <v>5.6241384999999991E-2</v>
      </c>
      <c r="K582" s="217">
        <v>0.11674699999999999</v>
      </c>
    </row>
    <row r="583" spans="1:11">
      <c r="A583" s="215">
        <v>8.2999999999999999E-7</v>
      </c>
      <c r="B583" s="216">
        <f t="shared" si="9"/>
        <v>2.3933045511325302E-19</v>
      </c>
      <c r="C583" s="217">
        <v>9.9993900918821394E-3</v>
      </c>
      <c r="D583" s="217">
        <v>1.1638019999999999E-2</v>
      </c>
      <c r="E583" s="217">
        <v>1.6704389999999996E-2</v>
      </c>
      <c r="F583" s="217">
        <v>2.0230719999999997E-2</v>
      </c>
      <c r="G583" s="217">
        <v>2.033604E-2</v>
      </c>
      <c r="H583" s="217">
        <v>2.666495E-2</v>
      </c>
      <c r="I583" s="217">
        <v>3.6503879999999995E-2</v>
      </c>
      <c r="J583" s="217">
        <v>5.5688369999999994E-2</v>
      </c>
      <c r="K583" s="217">
        <v>0.12068019999999999</v>
      </c>
    </row>
    <row r="584" spans="1:11">
      <c r="A584" s="215">
        <v>8.3100000000000007E-7</v>
      </c>
      <c r="B584" s="216">
        <f t="shared" si="9"/>
        <v>2.3904245215884477E-19</v>
      </c>
      <c r="C584" s="217">
        <v>9.9708675845248118E-3</v>
      </c>
      <c r="D584" s="217">
        <v>1.2175904999999999E-2</v>
      </c>
      <c r="E584" s="217">
        <v>1.6648494999999996E-2</v>
      </c>
      <c r="F584" s="217">
        <v>1.9927769999999997E-2</v>
      </c>
      <c r="G584" s="217">
        <v>2.0350954999999997E-2</v>
      </c>
      <c r="H584" s="217">
        <v>2.6689604999999998E-2</v>
      </c>
      <c r="I584" s="217">
        <v>3.5876689999999996E-2</v>
      </c>
      <c r="J584" s="217">
        <v>5.4784744999999996E-2</v>
      </c>
      <c r="K584" s="217">
        <v>0.12119184999999999</v>
      </c>
    </row>
    <row r="585" spans="1:11">
      <c r="A585" s="215">
        <v>8.3200000000000004E-7</v>
      </c>
      <c r="B585" s="216">
        <f t="shared" si="9"/>
        <v>2.3875514151923075E-19</v>
      </c>
      <c r="C585" s="217">
        <v>9.9324523046397245E-3</v>
      </c>
      <c r="D585" s="217">
        <v>1.2713789999999999E-2</v>
      </c>
      <c r="E585" s="217">
        <v>1.6592599999999996E-2</v>
      </c>
      <c r="F585" s="217">
        <v>1.9624819999999994E-2</v>
      </c>
      <c r="G585" s="217">
        <v>2.0365869999999998E-2</v>
      </c>
      <c r="H585" s="217">
        <v>2.671426E-2</v>
      </c>
      <c r="I585" s="217">
        <v>3.5249499999999996E-2</v>
      </c>
      <c r="J585" s="217">
        <v>5.3881119999999991E-2</v>
      </c>
      <c r="K585" s="217">
        <v>0.12170349999999998</v>
      </c>
    </row>
    <row r="586" spans="1:11">
      <c r="A586" s="215">
        <v>8.3300000000000001E-7</v>
      </c>
      <c r="B586" s="216">
        <f t="shared" si="9"/>
        <v>2.3846852070108044E-19</v>
      </c>
      <c r="C586" s="217">
        <v>9.8755561911835141E-3</v>
      </c>
      <c r="D586" s="217">
        <v>1.2333529999999999E-2</v>
      </c>
      <c r="E586" s="217">
        <v>1.6520679999999996E-2</v>
      </c>
      <c r="F586" s="217">
        <v>1.9498314999999995E-2</v>
      </c>
      <c r="G586" s="217">
        <v>2.0507024999999998E-2</v>
      </c>
      <c r="H586" s="217">
        <v>2.6474649999999999E-2</v>
      </c>
      <c r="I586" s="217">
        <v>3.5541980000000001E-2</v>
      </c>
      <c r="J586" s="217">
        <v>5.3720274999999991E-2</v>
      </c>
      <c r="K586" s="217">
        <v>0.12148134999999997</v>
      </c>
    </row>
    <row r="587" spans="1:11">
      <c r="A587" s="215">
        <v>8.3400000000000008E-7</v>
      </c>
      <c r="B587" s="216">
        <f t="shared" si="9"/>
        <v>2.3818258722302158E-19</v>
      </c>
      <c r="C587" s="217">
        <v>9.8339416011726695E-3</v>
      </c>
      <c r="D587" s="217">
        <v>1.195327E-2</v>
      </c>
      <c r="E587" s="217">
        <v>1.644876E-2</v>
      </c>
      <c r="F587" s="217">
        <v>1.9371809999999996E-2</v>
      </c>
      <c r="G587" s="217">
        <v>2.0648179999999995E-2</v>
      </c>
      <c r="H587" s="217">
        <v>2.6235039999999998E-2</v>
      </c>
      <c r="I587" s="217">
        <v>3.5834459999999999E-2</v>
      </c>
      <c r="J587" s="217">
        <v>5.3559429999999991E-2</v>
      </c>
      <c r="K587" s="217">
        <v>0.12125919999999997</v>
      </c>
    </row>
    <row r="588" spans="1:11">
      <c r="A588" s="215">
        <v>8.3500000000000005E-7</v>
      </c>
      <c r="B588" s="216">
        <f t="shared" si="9"/>
        <v>2.3789733861556884E-19</v>
      </c>
      <c r="C588" s="217">
        <v>9.81501870460251E-3</v>
      </c>
      <c r="D588" s="217">
        <v>1.2095180000000001E-2</v>
      </c>
      <c r="E588" s="217">
        <v>1.6409435E-2</v>
      </c>
      <c r="F588" s="217">
        <v>1.9396779999999999E-2</v>
      </c>
      <c r="G588" s="217">
        <v>2.0748774999999997E-2</v>
      </c>
      <c r="H588" s="217">
        <v>2.6616914999999998E-2</v>
      </c>
      <c r="I588" s="217">
        <v>3.5206724999999994E-2</v>
      </c>
      <c r="J588" s="217">
        <v>5.4491964999999989E-2</v>
      </c>
      <c r="K588" s="217">
        <v>0.12075299999999997</v>
      </c>
    </row>
    <row r="589" spans="1:11">
      <c r="A589" s="215">
        <v>8.3600000000000002E-7</v>
      </c>
      <c r="B589" s="216">
        <f t="shared" si="9"/>
        <v>2.3761277242105263E-19</v>
      </c>
      <c r="C589" s="217">
        <v>9.789221181416459E-3</v>
      </c>
      <c r="D589" s="217">
        <v>1.2237089999999999E-2</v>
      </c>
      <c r="E589" s="217">
        <v>1.6370109999999997E-2</v>
      </c>
      <c r="F589" s="217">
        <v>1.9421750000000002E-2</v>
      </c>
      <c r="G589" s="217">
        <v>2.0849369999999996E-2</v>
      </c>
      <c r="H589" s="217">
        <v>2.6998789999999998E-2</v>
      </c>
      <c r="I589" s="217">
        <v>3.457898999999999E-2</v>
      </c>
      <c r="J589" s="217">
        <v>5.5424499999999981E-2</v>
      </c>
      <c r="K589" s="217">
        <v>0.12024679999999999</v>
      </c>
    </row>
    <row r="590" spans="1:11">
      <c r="A590" s="215">
        <v>8.3699999999999999E-7</v>
      </c>
      <c r="B590" s="216">
        <f t="shared" si="9"/>
        <v>2.373288861935484E-19</v>
      </c>
      <c r="C590" s="217">
        <v>9.7524812474079382E-3</v>
      </c>
      <c r="D590" s="217">
        <v>1.1923675E-2</v>
      </c>
      <c r="E590" s="217">
        <v>1.6722414999999997E-2</v>
      </c>
      <c r="F590" s="217">
        <v>1.9414460000000001E-2</v>
      </c>
      <c r="G590" s="217">
        <v>2.0996344999999996E-2</v>
      </c>
      <c r="H590" s="217">
        <v>2.6902364999999998E-2</v>
      </c>
      <c r="I590" s="217">
        <v>3.5862069999999996E-2</v>
      </c>
      <c r="J590" s="217">
        <v>5.4741364999999986E-2</v>
      </c>
      <c r="K590" s="217">
        <v>0.11967504999999998</v>
      </c>
    </row>
    <row r="591" spans="1:11">
      <c r="A591" s="215">
        <v>8.3800000000000007E-7</v>
      </c>
      <c r="B591" s="216">
        <f t="shared" si="9"/>
        <v>2.3704567749880667E-19</v>
      </c>
      <c r="C591" s="217">
        <v>9.7127499229670185E-3</v>
      </c>
      <c r="D591" s="217">
        <v>1.1610260000000001E-2</v>
      </c>
      <c r="E591" s="217">
        <v>1.7074719999999998E-2</v>
      </c>
      <c r="F591" s="217">
        <v>1.9407170000000001E-2</v>
      </c>
      <c r="G591" s="217">
        <v>2.1143319999999997E-2</v>
      </c>
      <c r="H591" s="217">
        <v>2.6805939999999997E-2</v>
      </c>
      <c r="I591" s="217">
        <v>3.7145149999999995E-2</v>
      </c>
      <c r="J591" s="217">
        <v>5.4058229999999999E-2</v>
      </c>
      <c r="K591" s="217">
        <v>0.11910329999999998</v>
      </c>
    </row>
    <row r="592" spans="1:11">
      <c r="A592" s="215">
        <v>8.3900000000000004E-7</v>
      </c>
      <c r="B592" s="216">
        <f t="shared" si="9"/>
        <v>2.3676314391418354E-19</v>
      </c>
      <c r="C592" s="217">
        <v>9.6692022383727833E-3</v>
      </c>
      <c r="D592" s="217">
        <v>1.2004404999999999E-2</v>
      </c>
      <c r="E592" s="217">
        <v>1.6956559999999999E-2</v>
      </c>
      <c r="F592" s="217">
        <v>1.9212855000000001E-2</v>
      </c>
      <c r="G592" s="217">
        <v>2.1217539999999997E-2</v>
      </c>
      <c r="H592" s="217">
        <v>2.7277119999999995E-2</v>
      </c>
      <c r="I592" s="217">
        <v>3.6329674999999992E-2</v>
      </c>
      <c r="J592" s="217">
        <v>5.3937144999999992E-2</v>
      </c>
      <c r="K592" s="217">
        <v>0.11713849999999998</v>
      </c>
    </row>
    <row r="593" spans="1:11">
      <c r="A593" s="215">
        <v>8.4E-7</v>
      </c>
      <c r="B593" s="216">
        <f t="shared" si="9"/>
        <v>2.364812830285714E-19</v>
      </c>
      <c r="C593" s="217">
        <v>9.631580117647056E-3</v>
      </c>
      <c r="D593" s="217">
        <v>1.2398549999999998E-2</v>
      </c>
      <c r="E593" s="217">
        <v>1.68384E-2</v>
      </c>
      <c r="F593" s="217">
        <v>1.9018539999999997E-2</v>
      </c>
      <c r="G593" s="217">
        <v>2.1291759999999996E-2</v>
      </c>
      <c r="H593" s="217">
        <v>2.7748299999999997E-2</v>
      </c>
      <c r="I593" s="217">
        <v>3.5514199999999996E-2</v>
      </c>
      <c r="J593" s="217">
        <v>5.3816059999999985E-2</v>
      </c>
      <c r="K593" s="217">
        <v>0.11517369999999999</v>
      </c>
    </row>
    <row r="594" spans="1:11">
      <c r="A594" s="215">
        <v>8.4100000000000008E-7</v>
      </c>
      <c r="B594" s="216">
        <f t="shared" si="9"/>
        <v>2.3620009244233054E-19</v>
      </c>
      <c r="C594" s="217">
        <v>9.5809846580009479E-3</v>
      </c>
      <c r="D594" s="217">
        <v>1.1885319999999998E-2</v>
      </c>
      <c r="E594" s="217">
        <v>1.6728424999999998E-2</v>
      </c>
      <c r="F594" s="217">
        <v>1.9011979999999998E-2</v>
      </c>
      <c r="G594" s="217">
        <v>2.1054919999999998E-2</v>
      </c>
      <c r="H594" s="217">
        <v>2.8073564999999998E-2</v>
      </c>
      <c r="I594" s="217">
        <v>3.6209024999999992E-2</v>
      </c>
      <c r="J594" s="217">
        <v>5.4004014999999989E-2</v>
      </c>
      <c r="K594" s="217">
        <v>0.11404109999999998</v>
      </c>
    </row>
    <row r="595" spans="1:11">
      <c r="A595" s="215">
        <v>8.4200000000000005E-7</v>
      </c>
      <c r="B595" s="216">
        <f t="shared" si="9"/>
        <v>2.3591956976722087E-19</v>
      </c>
      <c r="C595" s="217">
        <v>9.5405802230778287E-3</v>
      </c>
      <c r="D595" s="217">
        <v>1.1372089999999998E-2</v>
      </c>
      <c r="E595" s="217">
        <v>1.661845E-2</v>
      </c>
      <c r="F595" s="217">
        <v>1.9005419999999999E-2</v>
      </c>
      <c r="G595" s="217">
        <v>2.0818079999999996E-2</v>
      </c>
      <c r="H595" s="217">
        <v>2.839883E-2</v>
      </c>
      <c r="I595" s="217">
        <v>3.6903849999999995E-2</v>
      </c>
      <c r="J595" s="217">
        <v>5.4191969999999999E-2</v>
      </c>
      <c r="K595" s="217">
        <v>0.11290849999999998</v>
      </c>
    </row>
    <row r="596" spans="1:11">
      <c r="A596" s="215">
        <v>8.4300000000000002E-7</v>
      </c>
      <c r="B596" s="216">
        <f t="shared" si="9"/>
        <v>2.3563971262633451E-19</v>
      </c>
      <c r="C596" s="217">
        <v>9.4830243899408275E-3</v>
      </c>
      <c r="D596" s="217">
        <v>1.1504874999999998E-2</v>
      </c>
      <c r="E596" s="217">
        <v>1.6379024999999998E-2</v>
      </c>
      <c r="F596" s="217">
        <v>1.9138669999999997E-2</v>
      </c>
      <c r="G596" s="217">
        <v>2.0513754999999995E-2</v>
      </c>
      <c r="H596" s="217">
        <v>2.7763279999999998E-2</v>
      </c>
      <c r="I596" s="217">
        <v>3.5571414999999995E-2</v>
      </c>
      <c r="J596" s="217">
        <v>5.4647394999999994E-2</v>
      </c>
      <c r="K596" s="217">
        <v>0.11076159999999997</v>
      </c>
    </row>
    <row r="597" spans="1:11">
      <c r="A597" s="215">
        <v>8.4399999999999999E-7</v>
      </c>
      <c r="B597" s="216">
        <f t="shared" si="9"/>
        <v>2.3536051865402843E-19</v>
      </c>
      <c r="C597" s="217">
        <v>9.3736827531039277E-3</v>
      </c>
      <c r="D597" s="217">
        <v>1.1637659999999999E-2</v>
      </c>
      <c r="E597" s="217">
        <v>1.6139599999999997E-2</v>
      </c>
      <c r="F597" s="217">
        <v>1.9271919999999998E-2</v>
      </c>
      <c r="G597" s="217">
        <v>2.0209429999999997E-2</v>
      </c>
      <c r="H597" s="217">
        <v>2.7127729999999996E-2</v>
      </c>
      <c r="I597" s="217">
        <v>3.4238979999999995E-2</v>
      </c>
      <c r="J597" s="217">
        <v>5.510281999999999E-2</v>
      </c>
      <c r="K597" s="217">
        <v>0.10861469999999997</v>
      </c>
    </row>
    <row r="598" spans="1:11">
      <c r="A598" s="215">
        <v>8.4500000000000006E-7</v>
      </c>
      <c r="B598" s="216">
        <f t="shared" si="9"/>
        <v>2.3508198549585797E-19</v>
      </c>
      <c r="C598" s="217">
        <v>9.3282443182945551E-3</v>
      </c>
      <c r="D598" s="217">
        <v>1.1275475E-2</v>
      </c>
      <c r="E598" s="217">
        <v>1.5786199999999997E-2</v>
      </c>
      <c r="F598" s="217">
        <v>1.9226344999999999E-2</v>
      </c>
      <c r="G598" s="217">
        <v>2.0669464999999995E-2</v>
      </c>
      <c r="H598" s="217">
        <v>2.7078964999999997E-2</v>
      </c>
      <c r="I598" s="217">
        <v>3.5388799999999991E-2</v>
      </c>
      <c r="J598" s="217">
        <v>5.4533539999999991E-2</v>
      </c>
      <c r="K598" s="217">
        <v>0.10443204999999997</v>
      </c>
    </row>
    <row r="599" spans="1:11">
      <c r="A599" s="215">
        <v>8.4600000000000003E-7</v>
      </c>
      <c r="B599" s="216">
        <f t="shared" si="9"/>
        <v>2.3480411080851062E-19</v>
      </c>
      <c r="C599" s="217">
        <v>9.3001794303244831E-3</v>
      </c>
      <c r="D599" s="217">
        <v>1.0913289999999999E-2</v>
      </c>
      <c r="E599" s="217">
        <v>1.5432799999999998E-2</v>
      </c>
      <c r="F599" s="217">
        <v>1.9180769999999996E-2</v>
      </c>
      <c r="G599" s="217">
        <v>2.1129499999999992E-2</v>
      </c>
      <c r="H599" s="217">
        <v>2.7030199999999997E-2</v>
      </c>
      <c r="I599" s="217">
        <v>3.6538619999999987E-2</v>
      </c>
      <c r="J599" s="217">
        <v>5.3964259999999993E-2</v>
      </c>
      <c r="K599" s="217">
        <v>0.10024939999999997</v>
      </c>
    </row>
    <row r="600" spans="1:11">
      <c r="A600" s="215">
        <v>8.47E-7</v>
      </c>
      <c r="B600" s="216">
        <f t="shared" si="9"/>
        <v>2.3452689225974024E-19</v>
      </c>
      <c r="C600" s="217">
        <v>9.222433969114702E-3</v>
      </c>
      <c r="D600" s="217">
        <v>1.1278579999999998E-2</v>
      </c>
      <c r="E600" s="217">
        <v>1.5985204999999999E-2</v>
      </c>
      <c r="F600" s="217">
        <v>1.8981904999999997E-2</v>
      </c>
      <c r="G600" s="217">
        <v>2.0581789999999996E-2</v>
      </c>
      <c r="H600" s="217">
        <v>2.6680834999999996E-2</v>
      </c>
      <c r="I600" s="217">
        <v>3.6452519999999988E-2</v>
      </c>
      <c r="J600" s="217">
        <v>5.3922689999999995E-2</v>
      </c>
      <c r="K600" s="217">
        <v>0.10152949999999998</v>
      </c>
    </row>
    <row r="601" spans="1:11">
      <c r="A601" s="215">
        <v>8.4800000000000008E-7</v>
      </c>
      <c r="B601" s="216">
        <f t="shared" si="9"/>
        <v>2.3425032752830187E-19</v>
      </c>
      <c r="C601" s="217">
        <v>9.2885209410588209E-3</v>
      </c>
      <c r="D601" s="217">
        <v>1.1643869999999997E-2</v>
      </c>
      <c r="E601" s="217">
        <v>1.6537609999999998E-2</v>
      </c>
      <c r="F601" s="217">
        <v>1.8783039999999997E-2</v>
      </c>
      <c r="G601" s="217">
        <v>2.0034079999999999E-2</v>
      </c>
      <c r="H601" s="217">
        <v>2.6331469999999996E-2</v>
      </c>
      <c r="I601" s="217">
        <v>3.6366419999999997E-2</v>
      </c>
      <c r="J601" s="217">
        <v>5.3881119999999991E-2</v>
      </c>
      <c r="K601" s="217">
        <v>0.10280959999999999</v>
      </c>
    </row>
    <row r="602" spans="1:11">
      <c r="A602" s="215">
        <v>8.4900000000000005E-7</v>
      </c>
      <c r="B602" s="216">
        <f t="shared" si="9"/>
        <v>2.3397441430388691E-19</v>
      </c>
      <c r="C602" s="217">
        <v>9.2291288386414563E-3</v>
      </c>
      <c r="D602" s="217">
        <v>1.1677839999999998E-2</v>
      </c>
      <c r="E602" s="217">
        <v>1.6026899999999997E-2</v>
      </c>
      <c r="F602" s="217">
        <v>1.8632289999999996E-2</v>
      </c>
      <c r="G602" s="217">
        <v>1.9987149999999999E-2</v>
      </c>
      <c r="H602" s="217">
        <v>2.6330919999999994E-2</v>
      </c>
      <c r="I602" s="217">
        <v>3.5548384999999995E-2</v>
      </c>
      <c r="J602" s="217">
        <v>5.3761844999999989E-2</v>
      </c>
      <c r="K602" s="217">
        <v>0.10202839999999999</v>
      </c>
    </row>
    <row r="603" spans="1:11">
      <c r="A603" s="215">
        <v>8.5000000000000001E-7</v>
      </c>
      <c r="B603" s="216">
        <f t="shared" si="9"/>
        <v>2.3369915028705881E-19</v>
      </c>
      <c r="C603" s="217">
        <v>8.9692575224231182E-3</v>
      </c>
      <c r="D603" s="217">
        <v>1.1711809999999998E-2</v>
      </c>
      <c r="E603" s="217">
        <v>1.5516189999999997E-2</v>
      </c>
      <c r="F603" s="217">
        <v>1.8481539999999998E-2</v>
      </c>
      <c r="G603" s="217">
        <v>1.9940219999999998E-2</v>
      </c>
      <c r="H603" s="217">
        <v>2.6330369999999995E-2</v>
      </c>
      <c r="I603" s="217">
        <v>3.4730349999999993E-2</v>
      </c>
      <c r="J603" s="217">
        <v>5.3642569999999994E-2</v>
      </c>
      <c r="K603" s="217">
        <v>0.10124719999999998</v>
      </c>
    </row>
    <row r="604" spans="1:11">
      <c r="A604" s="215">
        <v>8.5099999999999998E-7</v>
      </c>
      <c r="B604" s="216">
        <f t="shared" si="9"/>
        <v>2.3342453318918921E-19</v>
      </c>
      <c r="C604" s="217">
        <v>8.9811996523574793E-3</v>
      </c>
      <c r="D604" s="217">
        <v>1.1582679999999998E-2</v>
      </c>
      <c r="E604" s="217">
        <v>1.5676959999999997E-2</v>
      </c>
      <c r="F604" s="217">
        <v>1.8331889999999997E-2</v>
      </c>
      <c r="G604" s="217">
        <v>2.0197065E-2</v>
      </c>
      <c r="H604" s="217">
        <v>2.5825584999999998E-2</v>
      </c>
      <c r="I604" s="217">
        <v>3.4356519999999995E-2</v>
      </c>
      <c r="J604" s="217">
        <v>5.3261239999999994E-2</v>
      </c>
      <c r="K604" s="217">
        <v>0.10166419999999998</v>
      </c>
    </row>
    <row r="605" spans="1:11">
      <c r="A605" s="215">
        <v>8.5200000000000006E-7</v>
      </c>
      <c r="B605" s="216">
        <f t="shared" si="9"/>
        <v>2.3315056073239436E-19</v>
      </c>
      <c r="C605" s="217">
        <v>9.2070059020388922E-3</v>
      </c>
      <c r="D605" s="217">
        <v>1.1453549999999998E-2</v>
      </c>
      <c r="E605" s="217">
        <v>1.5837729999999998E-2</v>
      </c>
      <c r="F605" s="217">
        <v>1.8182239999999999E-2</v>
      </c>
      <c r="G605" s="217">
        <v>2.0453909999999999E-2</v>
      </c>
      <c r="H605" s="217">
        <v>2.5320799999999997E-2</v>
      </c>
      <c r="I605" s="217">
        <v>3.3982689999999996E-2</v>
      </c>
      <c r="J605" s="217">
        <v>5.2879909999999995E-2</v>
      </c>
      <c r="K605" s="217">
        <v>0.10208119999999998</v>
      </c>
    </row>
    <row r="606" spans="1:11">
      <c r="A606" s="215">
        <v>8.5300000000000003E-7</v>
      </c>
      <c r="B606" s="216">
        <f t="shared" si="9"/>
        <v>2.3287723064947244E-19</v>
      </c>
      <c r="C606" s="217">
        <v>9.1796863506964747E-3</v>
      </c>
      <c r="D606" s="217">
        <v>1.1411724999999998E-2</v>
      </c>
      <c r="E606" s="217">
        <v>1.5358149999999997E-2</v>
      </c>
      <c r="F606" s="217">
        <v>1.8155444999999999E-2</v>
      </c>
      <c r="G606" s="217">
        <v>1.9695375000000001E-2</v>
      </c>
      <c r="H606" s="217">
        <v>2.5224004999999994E-2</v>
      </c>
      <c r="I606" s="217">
        <v>3.3482914999999995E-2</v>
      </c>
      <c r="J606" s="217">
        <v>5.1757609999999996E-2</v>
      </c>
      <c r="K606" s="217">
        <v>0.1025219</v>
      </c>
    </row>
    <row r="607" spans="1:11">
      <c r="A607" s="215">
        <v>8.54E-7</v>
      </c>
      <c r="B607" s="216">
        <f t="shared" si="9"/>
        <v>2.3260454068384073E-19</v>
      </c>
      <c r="C607" s="217">
        <v>8.7071051144725908E-3</v>
      </c>
      <c r="D607" s="217">
        <v>1.1369899999999997E-2</v>
      </c>
      <c r="E607" s="217">
        <v>1.4878569999999997E-2</v>
      </c>
      <c r="F607" s="217">
        <v>1.812865E-2</v>
      </c>
      <c r="G607" s="217">
        <v>1.893684E-2</v>
      </c>
      <c r="H607" s="217">
        <v>2.5127209999999994E-2</v>
      </c>
      <c r="I607" s="217">
        <v>3.2983139999999994E-2</v>
      </c>
      <c r="J607" s="217">
        <v>5.0635309999999989E-2</v>
      </c>
      <c r="K607" s="217">
        <v>0.1029626</v>
      </c>
    </row>
    <row r="608" spans="1:11">
      <c r="A608" s="215">
        <v>8.5500000000000007E-7</v>
      </c>
      <c r="B608" s="216">
        <f t="shared" si="9"/>
        <v>2.3233248858947366E-19</v>
      </c>
      <c r="C608" s="217">
        <v>8.5154787163865663E-3</v>
      </c>
      <c r="D608" s="217">
        <v>1.1461224999999998E-2</v>
      </c>
      <c r="E608" s="217">
        <v>1.4881485E-2</v>
      </c>
      <c r="F608" s="217">
        <v>1.8176039999999997E-2</v>
      </c>
      <c r="G608" s="217">
        <v>1.8908099999999997E-2</v>
      </c>
      <c r="H608" s="217">
        <v>2.5007954999999995E-2</v>
      </c>
      <c r="I608" s="217">
        <v>3.2997399999999996E-2</v>
      </c>
      <c r="J608" s="217">
        <v>5.050880499999999E-2</v>
      </c>
      <c r="K608" s="217">
        <v>0.10345604999999999</v>
      </c>
    </row>
    <row r="609" spans="1:11">
      <c r="A609" s="215">
        <v>8.5600000000000004E-7</v>
      </c>
      <c r="B609" s="216">
        <f t="shared" si="9"/>
        <v>2.3206107213084109E-19</v>
      </c>
      <c r="C609" s="217">
        <v>8.9178301012008809E-3</v>
      </c>
      <c r="D609" s="217">
        <v>1.155255E-2</v>
      </c>
      <c r="E609" s="217">
        <v>1.4884400000000001E-2</v>
      </c>
      <c r="F609" s="217">
        <v>1.8223429999999999E-2</v>
      </c>
      <c r="G609" s="217">
        <v>1.8879359999999998E-2</v>
      </c>
      <c r="H609" s="217">
        <v>2.4888699999999996E-2</v>
      </c>
      <c r="I609" s="217">
        <v>3.3011659999999998E-2</v>
      </c>
      <c r="J609" s="217">
        <v>5.0382299999999984E-2</v>
      </c>
      <c r="K609" s="217">
        <v>0.10394949999999999</v>
      </c>
    </row>
    <row r="610" spans="1:11">
      <c r="A610" s="215">
        <v>8.5700000000000001E-7</v>
      </c>
      <c r="B610" s="216">
        <f t="shared" si="9"/>
        <v>2.3179028908284714E-19</v>
      </c>
      <c r="C610" s="217">
        <v>9.2173647192267463E-3</v>
      </c>
      <c r="D610" s="217">
        <v>1.1712179999999999E-2</v>
      </c>
      <c r="E610" s="217">
        <v>1.5332294999999999E-2</v>
      </c>
      <c r="F610" s="217">
        <v>1.8114059999999998E-2</v>
      </c>
      <c r="G610" s="217">
        <v>1.9351399999999998E-2</v>
      </c>
      <c r="H610" s="217">
        <v>2.5636929999999995E-2</v>
      </c>
      <c r="I610" s="217">
        <v>3.4260184999999999E-2</v>
      </c>
      <c r="J610" s="217">
        <v>5.2733524999999989E-2</v>
      </c>
      <c r="K610" s="217">
        <v>0.10908814999999999</v>
      </c>
    </row>
    <row r="611" spans="1:11">
      <c r="A611" s="215">
        <v>8.5799999999999998E-7</v>
      </c>
      <c r="B611" s="216">
        <f t="shared" si="9"/>
        <v>2.3152013723076923E-19</v>
      </c>
      <c r="C611" s="217">
        <v>9.1319224582266691E-3</v>
      </c>
      <c r="D611" s="217">
        <v>1.1871809999999997E-2</v>
      </c>
      <c r="E611" s="217">
        <v>1.5780189999999999E-2</v>
      </c>
      <c r="F611" s="217">
        <v>1.8004689999999997E-2</v>
      </c>
      <c r="G611" s="217">
        <v>1.9823439999999998E-2</v>
      </c>
      <c r="H611" s="217">
        <v>2.6385159999999994E-2</v>
      </c>
      <c r="I611" s="217">
        <v>3.5508709999999999E-2</v>
      </c>
      <c r="J611" s="217">
        <v>5.5084749999999988E-2</v>
      </c>
      <c r="K611" s="217">
        <v>0.11422679999999999</v>
      </c>
    </row>
    <row r="612" spans="1:11">
      <c r="A612" s="215">
        <v>8.5900000000000006E-7</v>
      </c>
      <c r="B612" s="216">
        <f t="shared" si="9"/>
        <v>2.3125061437019787E-19</v>
      </c>
      <c r="C612" s="217">
        <v>8.590212323259289E-3</v>
      </c>
      <c r="D612" s="217">
        <v>1.1850074999999998E-2</v>
      </c>
      <c r="E612" s="217">
        <v>1.5483594999999999E-2</v>
      </c>
      <c r="F612" s="217">
        <v>1.7962949999999998E-2</v>
      </c>
      <c r="G612" s="217">
        <v>2.0031169999999997E-2</v>
      </c>
      <c r="H612" s="217">
        <v>2.6376394999999997E-2</v>
      </c>
      <c r="I612" s="217">
        <v>3.5938474999999998E-2</v>
      </c>
      <c r="J612" s="217">
        <v>5.5299809999999991E-2</v>
      </c>
      <c r="K612" s="217">
        <v>0.11372784999999999</v>
      </c>
    </row>
    <row r="613" spans="1:11">
      <c r="A613" s="215">
        <v>8.6000000000000002E-7</v>
      </c>
      <c r="B613" s="216">
        <f t="shared" si="9"/>
        <v>2.3098171830697673E-19</v>
      </c>
      <c r="C613" s="217">
        <v>8.0650501995359475E-3</v>
      </c>
      <c r="D613" s="217">
        <v>1.182834E-2</v>
      </c>
      <c r="E613" s="217">
        <v>1.5186999999999997E-2</v>
      </c>
      <c r="F613" s="217">
        <v>1.7921209999999996E-2</v>
      </c>
      <c r="G613" s="217">
        <v>2.0238899999999997E-2</v>
      </c>
      <c r="H613" s="217">
        <v>2.636763E-2</v>
      </c>
      <c r="I613" s="217">
        <v>3.6368239999999996E-2</v>
      </c>
      <c r="J613" s="217">
        <v>5.5514870000000001E-2</v>
      </c>
      <c r="K613" s="217">
        <v>0.11322889999999998</v>
      </c>
    </row>
    <row r="614" spans="1:11">
      <c r="A614" s="215">
        <v>8.6099999999999999E-7</v>
      </c>
      <c r="B614" s="216">
        <f t="shared" si="9"/>
        <v>2.3071344685714286E-19</v>
      </c>
      <c r="C614" s="217">
        <v>8.4369313089581784E-3</v>
      </c>
      <c r="D614" s="217">
        <v>1.192094E-2</v>
      </c>
      <c r="E614" s="217">
        <v>1.5632714999999998E-2</v>
      </c>
      <c r="F614" s="217">
        <v>1.7872174999999997E-2</v>
      </c>
      <c r="G614" s="217">
        <v>2.0704024999999997E-2</v>
      </c>
      <c r="H614" s="217">
        <v>2.6776899999999999E-2</v>
      </c>
      <c r="I614" s="217">
        <v>3.5714179999999998E-2</v>
      </c>
      <c r="J614" s="217">
        <v>5.4667275000000001E-2</v>
      </c>
      <c r="K614" s="217">
        <v>0.10873304999999997</v>
      </c>
    </row>
    <row r="615" spans="1:11">
      <c r="A615" s="215">
        <v>8.6200000000000007E-7</v>
      </c>
      <c r="B615" s="216">
        <f t="shared" si="9"/>
        <v>2.3044579784686773E-19</v>
      </c>
      <c r="C615" s="217">
        <v>9.0319847568600242E-3</v>
      </c>
      <c r="D615" s="217">
        <v>1.201354E-2</v>
      </c>
      <c r="E615" s="217">
        <v>1.6078429999999998E-2</v>
      </c>
      <c r="F615" s="217">
        <v>1.7823139999999998E-2</v>
      </c>
      <c r="G615" s="217">
        <v>2.1169149999999998E-2</v>
      </c>
      <c r="H615" s="217">
        <v>2.7186169999999999E-2</v>
      </c>
      <c r="I615" s="217">
        <v>3.506012E-2</v>
      </c>
      <c r="J615" s="217">
        <v>5.3819680000000002E-2</v>
      </c>
      <c r="K615" s="217">
        <v>0.10423719999999997</v>
      </c>
    </row>
    <row r="616" spans="1:11">
      <c r="A616" s="215">
        <v>8.6300000000000004E-7</v>
      </c>
      <c r="B616" s="216">
        <f t="shared" si="9"/>
        <v>2.3017876911239862E-19</v>
      </c>
      <c r="C616" s="217">
        <v>9.2840922044403335E-3</v>
      </c>
      <c r="D616" s="217">
        <v>1.1985045E-2</v>
      </c>
      <c r="E616" s="217">
        <v>1.5673134999999998E-2</v>
      </c>
      <c r="F616" s="217">
        <v>1.7671299999999997E-2</v>
      </c>
      <c r="G616" s="217">
        <v>2.1245185E-2</v>
      </c>
      <c r="H616" s="217">
        <v>2.6684489999999998E-2</v>
      </c>
      <c r="I616" s="217">
        <v>3.4486124999999999E-2</v>
      </c>
      <c r="J616" s="217">
        <v>5.4108834999999994E-2</v>
      </c>
      <c r="K616" s="217">
        <v>0.10453764999999998</v>
      </c>
    </row>
    <row r="617" spans="1:11">
      <c r="A617" s="215">
        <v>8.6400000000000001E-7</v>
      </c>
      <c r="B617" s="216">
        <f t="shared" si="9"/>
        <v>2.2991235849999999E-19</v>
      </c>
      <c r="C617" s="217">
        <v>9.2304188562514506E-3</v>
      </c>
      <c r="D617" s="217">
        <v>1.1956550000000002E-2</v>
      </c>
      <c r="E617" s="217">
        <v>1.5267839999999998E-2</v>
      </c>
      <c r="F617" s="217">
        <v>1.7519459999999997E-2</v>
      </c>
      <c r="G617" s="217">
        <v>2.1321219999999998E-2</v>
      </c>
      <c r="H617" s="217">
        <v>2.6182809999999997E-2</v>
      </c>
      <c r="I617" s="217">
        <v>3.3912129999999999E-2</v>
      </c>
      <c r="J617" s="217">
        <v>5.4397989999999986E-2</v>
      </c>
      <c r="K617" s="217">
        <v>0.10483809999999998</v>
      </c>
    </row>
    <row r="618" spans="1:11">
      <c r="A618" s="215">
        <v>8.6500000000000008E-7</v>
      </c>
      <c r="B618" s="216">
        <f t="shared" si="9"/>
        <v>2.2964656386589591E-19</v>
      </c>
      <c r="C618" s="217">
        <v>8.7857454113573191E-3</v>
      </c>
      <c r="D618" s="217">
        <v>1.1105614999999999E-2</v>
      </c>
      <c r="E618" s="217">
        <v>1.4873655E-2</v>
      </c>
      <c r="F618" s="217">
        <v>1.7581984999999998E-2</v>
      </c>
      <c r="G618" s="217">
        <v>2.0339129999999997E-2</v>
      </c>
      <c r="H618" s="217">
        <v>2.6277959999999996E-2</v>
      </c>
      <c r="I618" s="217">
        <v>3.3298649999999999E-2</v>
      </c>
      <c r="J618" s="217">
        <v>5.3203404999999988E-2</v>
      </c>
      <c r="K618" s="217">
        <v>0.10574855</v>
      </c>
    </row>
    <row r="619" spans="1:11">
      <c r="A619" s="215">
        <v>8.6600000000000005E-7</v>
      </c>
      <c r="B619" s="216">
        <f t="shared" si="9"/>
        <v>2.2938138307621244E-19</v>
      </c>
      <c r="C619" s="217">
        <v>7.8784659817993444E-3</v>
      </c>
      <c r="D619" s="217">
        <v>1.0254679999999999E-2</v>
      </c>
      <c r="E619" s="217">
        <v>1.4479469999999999E-2</v>
      </c>
      <c r="F619" s="217">
        <v>1.7644509999999999E-2</v>
      </c>
      <c r="G619" s="217">
        <v>1.9357039999999999E-2</v>
      </c>
      <c r="H619" s="217">
        <v>2.6373109999999998E-2</v>
      </c>
      <c r="I619" s="217">
        <v>3.268517E-2</v>
      </c>
      <c r="J619" s="217">
        <v>5.200881999999999E-2</v>
      </c>
      <c r="K619" s="217">
        <v>0.106659</v>
      </c>
    </row>
    <row r="620" spans="1:11">
      <c r="A620" s="215">
        <v>8.6700000000000002E-7</v>
      </c>
      <c r="B620" s="216">
        <f t="shared" si="9"/>
        <v>2.2911681400692041E-19</v>
      </c>
      <c r="C620" s="217">
        <v>7.5642594063758534E-3</v>
      </c>
      <c r="D620" s="217">
        <v>1.1012284999999998E-2</v>
      </c>
      <c r="E620" s="217">
        <v>1.4523529999999998E-2</v>
      </c>
      <c r="F620" s="217">
        <v>1.7771559999999999E-2</v>
      </c>
      <c r="G620" s="217">
        <v>1.9019969999999997E-2</v>
      </c>
      <c r="H620" s="217">
        <v>2.5605519999999996E-2</v>
      </c>
      <c r="I620" s="217">
        <v>3.2329074999999999E-2</v>
      </c>
      <c r="J620" s="217">
        <v>5.0056994999999993E-2</v>
      </c>
      <c r="K620" s="217">
        <v>0.10644414999999999</v>
      </c>
    </row>
    <row r="621" spans="1:11">
      <c r="A621" s="215">
        <v>8.6799999999999999E-7</v>
      </c>
      <c r="B621" s="216">
        <f t="shared" si="9"/>
        <v>2.288528545437788E-19</v>
      </c>
      <c r="C621" s="217">
        <v>8.2872432315209184E-3</v>
      </c>
      <c r="D621" s="217">
        <v>1.1769889999999998E-2</v>
      </c>
      <c r="E621" s="217">
        <v>1.4567589999999997E-2</v>
      </c>
      <c r="F621" s="217">
        <v>1.7898609999999999E-2</v>
      </c>
      <c r="G621" s="217">
        <v>1.8682899999999995E-2</v>
      </c>
      <c r="H621" s="217">
        <v>2.4837929999999994E-2</v>
      </c>
      <c r="I621" s="217">
        <v>3.1972979999999991E-2</v>
      </c>
      <c r="J621" s="217">
        <v>4.8105169999999996E-2</v>
      </c>
      <c r="K621" s="217">
        <v>0.10622929999999997</v>
      </c>
    </row>
    <row r="622" spans="1:11">
      <c r="A622" s="215">
        <v>8.6900000000000007E-7</v>
      </c>
      <c r="B622" s="216">
        <f t="shared" si="9"/>
        <v>2.2858950258227845E-19</v>
      </c>
      <c r="C622" s="217">
        <v>8.998945459170786E-3</v>
      </c>
      <c r="D622" s="217">
        <v>1.1752175E-2</v>
      </c>
      <c r="E622" s="217">
        <v>1.4805559999999997E-2</v>
      </c>
      <c r="F622" s="217">
        <v>1.7799629999999997E-2</v>
      </c>
      <c r="G622" s="217">
        <v>1.8989589999999994E-2</v>
      </c>
      <c r="H622" s="217">
        <v>2.5360064999999994E-2</v>
      </c>
      <c r="I622" s="217">
        <v>3.3688384999999987E-2</v>
      </c>
      <c r="J622" s="217">
        <v>4.9861814999999997E-2</v>
      </c>
      <c r="K622" s="217">
        <v>0.10562109999999998</v>
      </c>
    </row>
    <row r="623" spans="1:11">
      <c r="A623" s="215">
        <v>8.7000000000000003E-7</v>
      </c>
      <c r="B623" s="216">
        <f t="shared" si="9"/>
        <v>2.2832675602758618E-19</v>
      </c>
      <c r="C623" s="217">
        <v>9.3360284700011384E-3</v>
      </c>
      <c r="D623" s="217">
        <v>1.173446E-2</v>
      </c>
      <c r="E623" s="217">
        <v>1.5043529999999998E-2</v>
      </c>
      <c r="F623" s="217">
        <v>1.7700649999999995E-2</v>
      </c>
      <c r="G623" s="217">
        <v>1.9296279999999996E-2</v>
      </c>
      <c r="H623" s="217">
        <v>2.5882199999999994E-2</v>
      </c>
      <c r="I623" s="217">
        <v>3.5403789999999991E-2</v>
      </c>
      <c r="J623" s="217">
        <v>5.1618459999999998E-2</v>
      </c>
      <c r="K623" s="217">
        <v>0.10501289999999999</v>
      </c>
    </row>
    <row r="624" spans="1:11">
      <c r="A624" s="215">
        <v>8.71E-7</v>
      </c>
      <c r="B624" s="216">
        <f t="shared" si="9"/>
        <v>2.2806461279448908E-19</v>
      </c>
      <c r="C624" s="217">
        <v>9.4239382129756941E-3</v>
      </c>
      <c r="D624" s="217">
        <v>1.139748E-2</v>
      </c>
      <c r="E624" s="217">
        <v>1.5167884999999999E-2</v>
      </c>
      <c r="F624" s="217">
        <v>1.7580344999999997E-2</v>
      </c>
      <c r="G624" s="217">
        <v>1.9418519999999995E-2</v>
      </c>
      <c r="H624" s="217">
        <v>2.5961279999999996E-2</v>
      </c>
      <c r="I624" s="217">
        <v>3.5579459999999993E-2</v>
      </c>
      <c r="J624" s="217">
        <v>5.2534730000000002E-2</v>
      </c>
      <c r="K624" s="217">
        <v>0.10760409999999999</v>
      </c>
    </row>
    <row r="625" spans="1:11">
      <c r="A625" s="215">
        <v>8.7200000000000008E-7</v>
      </c>
      <c r="B625" s="216">
        <f t="shared" si="9"/>
        <v>2.2780307080733945E-19</v>
      </c>
      <c r="C625" s="217">
        <v>9.3176303943661842E-3</v>
      </c>
      <c r="D625" s="217">
        <v>1.1060499999999999E-2</v>
      </c>
      <c r="E625" s="217">
        <v>1.5292239999999999E-2</v>
      </c>
      <c r="F625" s="217">
        <v>1.746004E-2</v>
      </c>
      <c r="G625" s="217">
        <v>1.9540759999999997E-2</v>
      </c>
      <c r="H625" s="217">
        <v>2.6040359999999999E-2</v>
      </c>
      <c r="I625" s="217">
        <v>3.5755129999999996E-2</v>
      </c>
      <c r="J625" s="217">
        <v>5.3450999999999999E-2</v>
      </c>
      <c r="K625" s="217">
        <v>0.1101953</v>
      </c>
    </row>
    <row r="626" spans="1:11">
      <c r="A626" s="215">
        <v>8.7300000000000005E-7</v>
      </c>
      <c r="B626" s="216">
        <f t="shared" si="9"/>
        <v>2.2754212799999997E-19</v>
      </c>
      <c r="C626" s="217">
        <v>8.9244072473719759E-3</v>
      </c>
      <c r="D626" s="217">
        <v>1.1079679999999998E-2</v>
      </c>
      <c r="E626" s="217">
        <v>1.4779889999999999E-2</v>
      </c>
      <c r="F626" s="217">
        <v>1.7485194999999999E-2</v>
      </c>
      <c r="G626" s="217">
        <v>1.9402509999999998E-2</v>
      </c>
      <c r="H626" s="217">
        <v>2.5632179999999997E-2</v>
      </c>
      <c r="I626" s="217">
        <v>3.5841415000000001E-2</v>
      </c>
      <c r="J626" s="217">
        <v>5.373834999999999E-2</v>
      </c>
      <c r="K626" s="217">
        <v>0.11121499999999999</v>
      </c>
    </row>
    <row r="627" spans="1:11">
      <c r="A627" s="215">
        <v>8.7400000000000002E-7</v>
      </c>
      <c r="B627" s="216">
        <f t="shared" si="9"/>
        <v>2.2728178231578948E-19</v>
      </c>
      <c r="C627" s="217">
        <v>8.0888960941780559E-3</v>
      </c>
      <c r="D627" s="217">
        <v>1.1098859999999997E-2</v>
      </c>
      <c r="E627" s="217">
        <v>1.4267539999999999E-2</v>
      </c>
      <c r="F627" s="217">
        <v>1.7510349999999997E-2</v>
      </c>
      <c r="G627" s="217">
        <v>1.9264259999999995E-2</v>
      </c>
      <c r="H627" s="217">
        <v>2.5223999999999996E-2</v>
      </c>
      <c r="I627" s="217">
        <v>3.59277E-2</v>
      </c>
      <c r="J627" s="217">
        <v>5.4025699999999989E-2</v>
      </c>
      <c r="K627" s="217">
        <v>0.11223469999999999</v>
      </c>
    </row>
    <row r="628" spans="1:11">
      <c r="A628" s="215">
        <v>8.7499999999999999E-7</v>
      </c>
      <c r="B628" s="216">
        <f t="shared" si="9"/>
        <v>2.2702203170742859E-19</v>
      </c>
      <c r="C628" s="217">
        <v>7.2796042884023249E-3</v>
      </c>
      <c r="D628" s="217">
        <v>1.1052834999999999E-2</v>
      </c>
      <c r="E628" s="217">
        <v>1.4810479999999997E-2</v>
      </c>
      <c r="F628" s="217">
        <v>1.7455479999999999E-2</v>
      </c>
      <c r="G628" s="217">
        <v>1.9356124999999995E-2</v>
      </c>
      <c r="H628" s="217">
        <v>2.5202999999999996E-2</v>
      </c>
      <c r="I628" s="217">
        <v>3.4727245000000004E-2</v>
      </c>
      <c r="J628" s="217">
        <v>5.3261239999999987E-2</v>
      </c>
      <c r="K628" s="217">
        <v>0.11547779999999999</v>
      </c>
    </row>
    <row r="629" spans="1:11">
      <c r="A629" s="215">
        <v>8.7600000000000006E-7</v>
      </c>
      <c r="B629" s="216">
        <f t="shared" si="9"/>
        <v>2.267628741369863E-19</v>
      </c>
      <c r="C629" s="217">
        <v>7.5012481254414778E-3</v>
      </c>
      <c r="D629" s="217">
        <v>1.1006810000000001E-2</v>
      </c>
      <c r="E629" s="217">
        <v>1.5353419999999996E-2</v>
      </c>
      <c r="F629" s="217">
        <v>1.740061E-2</v>
      </c>
      <c r="G629" s="217">
        <v>1.9447989999999998E-2</v>
      </c>
      <c r="H629" s="217">
        <v>2.5181999999999993E-2</v>
      </c>
      <c r="I629" s="217">
        <v>3.3526790000000001E-2</v>
      </c>
      <c r="J629" s="217">
        <v>5.2496779999999986E-2</v>
      </c>
      <c r="K629" s="217">
        <v>0.11872089999999998</v>
      </c>
    </row>
    <row r="630" spans="1:11">
      <c r="A630" s="215">
        <v>8.7700000000000003E-7</v>
      </c>
      <c r="B630" s="216">
        <f t="shared" si="9"/>
        <v>2.2650430757582668E-19</v>
      </c>
      <c r="C630" s="217">
        <v>8.3966655578192346E-3</v>
      </c>
      <c r="D630" s="217">
        <v>1.1385610000000001E-2</v>
      </c>
      <c r="E630" s="217">
        <v>1.5297339999999996E-2</v>
      </c>
      <c r="F630" s="217">
        <v>1.7368164999999998E-2</v>
      </c>
      <c r="G630" s="217">
        <v>1.93896E-2</v>
      </c>
      <c r="H630" s="217">
        <v>2.5613549999999995E-2</v>
      </c>
      <c r="I630" s="217">
        <v>3.3884529999999996E-2</v>
      </c>
      <c r="J630" s="217">
        <v>5.2077499999999985E-2</v>
      </c>
      <c r="K630" s="217">
        <v>0.11507719999999999</v>
      </c>
    </row>
    <row r="631" spans="1:11">
      <c r="A631" s="215">
        <v>8.78E-7</v>
      </c>
      <c r="B631" s="216">
        <f t="shared" si="9"/>
        <v>2.262463300045558E-19</v>
      </c>
      <c r="C631" s="217">
        <v>9.0544027414439839E-3</v>
      </c>
      <c r="D631" s="217">
        <v>1.1764409999999999E-2</v>
      </c>
      <c r="E631" s="217">
        <v>1.5241259999999998E-2</v>
      </c>
      <c r="F631" s="217">
        <v>1.7335719999999999E-2</v>
      </c>
      <c r="G631" s="217">
        <v>1.9331209999999998E-2</v>
      </c>
      <c r="H631" s="217">
        <v>2.6045099999999998E-2</v>
      </c>
      <c r="I631" s="217">
        <v>3.4242269999999998E-2</v>
      </c>
      <c r="J631" s="217">
        <v>5.1658219999999991E-2</v>
      </c>
      <c r="K631" s="217">
        <v>0.11143349999999999</v>
      </c>
    </row>
    <row r="632" spans="1:11">
      <c r="A632" s="215">
        <v>8.7900000000000008E-7</v>
      </c>
      <c r="B632" s="216">
        <f t="shared" si="9"/>
        <v>2.2598893941296925E-19</v>
      </c>
      <c r="C632" s="217">
        <v>9.3808083112221601E-3</v>
      </c>
      <c r="D632" s="217">
        <v>1.1336479999999999E-2</v>
      </c>
      <c r="E632" s="217">
        <v>1.5121274999999997E-2</v>
      </c>
      <c r="F632" s="217">
        <v>1.7396604999999999E-2</v>
      </c>
      <c r="G632" s="217">
        <v>1.9173859999999997E-2</v>
      </c>
      <c r="H632" s="217">
        <v>2.5284269999999998E-2</v>
      </c>
      <c r="I632" s="217">
        <v>3.3343804999999997E-2</v>
      </c>
      <c r="J632" s="217">
        <v>5.2337739999999994E-2</v>
      </c>
      <c r="K632" s="217">
        <v>0.11339464999999999</v>
      </c>
    </row>
    <row r="633" spans="1:11">
      <c r="A633" s="215">
        <v>8.8000000000000004E-7</v>
      </c>
      <c r="B633" s="216">
        <f t="shared" si="9"/>
        <v>2.2573213379999997E-19</v>
      </c>
      <c r="C633" s="217">
        <v>9.4934589999999975E-3</v>
      </c>
      <c r="D633" s="217">
        <v>1.0908549999999998E-2</v>
      </c>
      <c r="E633" s="217">
        <v>1.5001289999999997E-2</v>
      </c>
      <c r="F633" s="217">
        <v>1.7457489999999999E-2</v>
      </c>
      <c r="G633" s="217">
        <v>1.9016509999999997E-2</v>
      </c>
      <c r="H633" s="217">
        <v>2.4523439999999997E-2</v>
      </c>
      <c r="I633" s="217">
        <v>3.2445339999999996E-2</v>
      </c>
      <c r="J633" s="217">
        <v>5.301725999999999E-2</v>
      </c>
      <c r="K633" s="217">
        <v>0.11535579999999999</v>
      </c>
    </row>
    <row r="634" spans="1:11">
      <c r="A634" s="215">
        <v>8.8100000000000001E-7</v>
      </c>
      <c r="B634" s="216">
        <f t="shared" si="9"/>
        <v>2.2547591117366628E-19</v>
      </c>
      <c r="C634" s="217">
        <v>9.4841601765371965E-3</v>
      </c>
      <c r="D634" s="217">
        <v>1.1058134999999998E-2</v>
      </c>
      <c r="E634" s="217">
        <v>1.5137114999999998E-2</v>
      </c>
      <c r="F634" s="217">
        <v>1.7318225E-2</v>
      </c>
      <c r="G634" s="217">
        <v>1.8690174999999996E-2</v>
      </c>
      <c r="H634" s="217">
        <v>2.5159534999999997E-2</v>
      </c>
      <c r="I634" s="217">
        <v>3.2321764999999995E-2</v>
      </c>
      <c r="J634" s="217">
        <v>5.2097374999999994E-2</v>
      </c>
      <c r="K634" s="217">
        <v>0.11250604999999998</v>
      </c>
    </row>
    <row r="635" spans="1:11">
      <c r="A635" s="215">
        <v>8.8199999999999998E-7</v>
      </c>
      <c r="B635" s="216">
        <f t="shared" si="9"/>
        <v>2.2522026955102039E-19</v>
      </c>
      <c r="C635" s="217">
        <v>9.3992819527042373E-3</v>
      </c>
      <c r="D635" s="217">
        <v>1.1207719999999999E-2</v>
      </c>
      <c r="E635" s="217">
        <v>1.5272939999999999E-2</v>
      </c>
      <c r="F635" s="217">
        <v>1.7178959999999997E-2</v>
      </c>
      <c r="G635" s="217">
        <v>1.8363839999999996E-2</v>
      </c>
      <c r="H635" s="217">
        <v>2.5795629999999996E-2</v>
      </c>
      <c r="I635" s="217">
        <v>3.2198189999999995E-2</v>
      </c>
      <c r="J635" s="217">
        <v>5.1177489999999999E-2</v>
      </c>
      <c r="K635" s="217">
        <v>0.10965629999999997</v>
      </c>
    </row>
    <row r="636" spans="1:11">
      <c r="A636" s="215">
        <v>8.8300000000000006E-7</v>
      </c>
      <c r="B636" s="216">
        <f t="shared" si="9"/>
        <v>2.2496520695809736E-19</v>
      </c>
      <c r="C636" s="217">
        <v>9.1801347738472046E-3</v>
      </c>
      <c r="D636" s="217">
        <v>1.0604264999999998E-2</v>
      </c>
      <c r="E636" s="217">
        <v>1.4809384999999998E-2</v>
      </c>
      <c r="F636" s="217">
        <v>1.7056099999999998E-2</v>
      </c>
      <c r="G636" s="217">
        <v>1.8850979999999996E-2</v>
      </c>
      <c r="H636" s="217">
        <v>2.5375399999999996E-2</v>
      </c>
      <c r="I636" s="217">
        <v>3.2538749999999991E-2</v>
      </c>
      <c r="J636" s="217">
        <v>5.2175084999999996E-2</v>
      </c>
      <c r="K636" s="217">
        <v>0.11012974999999997</v>
      </c>
    </row>
    <row r="637" spans="1:11">
      <c r="A637" s="215">
        <v>8.8400000000000003E-7</v>
      </c>
      <c r="B637" s="216">
        <f t="shared" si="9"/>
        <v>2.2471072142986427E-19</v>
      </c>
      <c r="C637" s="217">
        <v>8.7319813439828593E-3</v>
      </c>
      <c r="D637" s="217">
        <v>1.0000809999999999E-2</v>
      </c>
      <c r="E637" s="217">
        <v>1.4345829999999995E-2</v>
      </c>
      <c r="F637" s="217">
        <v>1.6933239999999999E-2</v>
      </c>
      <c r="G637" s="217">
        <v>1.9338119999999997E-2</v>
      </c>
      <c r="H637" s="217">
        <v>2.4955169999999995E-2</v>
      </c>
      <c r="I637" s="217">
        <v>3.2879309999999995E-2</v>
      </c>
      <c r="J637" s="217">
        <v>5.3172679999999986E-2</v>
      </c>
      <c r="K637" s="217">
        <v>0.11060319999999998</v>
      </c>
    </row>
    <row r="638" spans="1:11">
      <c r="A638" s="215">
        <v>8.85E-7</v>
      </c>
      <c r="B638" s="216">
        <f t="shared" si="9"/>
        <v>2.2445681101016948E-19</v>
      </c>
      <c r="C638" s="217">
        <v>7.9311356542583443E-3</v>
      </c>
      <c r="D638" s="217">
        <v>1.0048659999999999E-2</v>
      </c>
      <c r="E638" s="217">
        <v>1.4348194999999998E-2</v>
      </c>
      <c r="F638" s="217">
        <v>1.7084534999999998E-2</v>
      </c>
      <c r="G638" s="217">
        <v>1.9042159999999995E-2</v>
      </c>
      <c r="H638" s="217">
        <v>2.5562779999999997E-2</v>
      </c>
      <c r="I638" s="217">
        <v>3.3593144999999991E-2</v>
      </c>
      <c r="J638" s="217">
        <v>5.3252199999999986E-2</v>
      </c>
      <c r="K638" s="217">
        <v>0.10951244999999998</v>
      </c>
    </row>
    <row r="639" spans="1:11">
      <c r="A639" s="215">
        <v>8.8600000000000007E-7</v>
      </c>
      <c r="B639" s="216">
        <f t="shared" si="9"/>
        <v>2.24203473751693E-19</v>
      </c>
      <c r="C639" s="217">
        <v>6.9826707273239639E-3</v>
      </c>
      <c r="D639" s="217">
        <v>1.009651E-2</v>
      </c>
      <c r="E639" s="217">
        <v>1.4350559999999998E-2</v>
      </c>
      <c r="F639" s="217">
        <v>1.7235829999999997E-2</v>
      </c>
      <c r="G639" s="217">
        <v>1.8746199999999994E-2</v>
      </c>
      <c r="H639" s="217">
        <v>2.6170389999999998E-2</v>
      </c>
      <c r="I639" s="217">
        <v>3.4306979999999994E-2</v>
      </c>
      <c r="J639" s="217">
        <v>5.3331719999999992E-2</v>
      </c>
      <c r="K639" s="217">
        <v>0.1084217</v>
      </c>
    </row>
    <row r="640" spans="1:11">
      <c r="A640" s="215">
        <v>8.8700000000000004E-7</v>
      </c>
      <c r="B640" s="216">
        <f t="shared" si="9"/>
        <v>2.2395070771589625E-19</v>
      </c>
      <c r="C640" s="217">
        <v>6.9078658939547444E-3</v>
      </c>
      <c r="D640" s="217">
        <v>1.0340159999999998E-2</v>
      </c>
      <c r="E640" s="217">
        <v>1.4374409999999997E-2</v>
      </c>
      <c r="F640" s="217">
        <v>1.7266454999999997E-2</v>
      </c>
      <c r="G640" s="217">
        <v>1.8654884999999996E-2</v>
      </c>
      <c r="H640" s="217">
        <v>2.6055149999999999E-2</v>
      </c>
      <c r="I640" s="217">
        <v>3.3608134999999997E-2</v>
      </c>
      <c r="J640" s="217">
        <v>5.2728099999999993E-2</v>
      </c>
      <c r="K640" s="217">
        <v>0.10712340000000001</v>
      </c>
    </row>
    <row r="641" spans="1:11">
      <c r="A641" s="215">
        <v>8.8800000000000001E-7</v>
      </c>
      <c r="B641" s="216">
        <f t="shared" si="9"/>
        <v>2.2369851097297298E-19</v>
      </c>
      <c r="C641" s="217">
        <v>7.8266420046062199E-3</v>
      </c>
      <c r="D641" s="217">
        <v>1.0583809999999997E-2</v>
      </c>
      <c r="E641" s="217">
        <v>1.4398259999999998E-2</v>
      </c>
      <c r="F641" s="217">
        <v>1.7297079999999996E-2</v>
      </c>
      <c r="G641" s="217">
        <v>1.8563569999999998E-2</v>
      </c>
      <c r="H641" s="217">
        <v>2.5939909999999997E-2</v>
      </c>
      <c r="I641" s="217">
        <v>3.2909289999999994E-2</v>
      </c>
      <c r="J641" s="217">
        <v>5.2124479999999994E-2</v>
      </c>
      <c r="K641" s="217">
        <v>0.10582510000000001</v>
      </c>
    </row>
    <row r="642" spans="1:11">
      <c r="A642" s="215">
        <v>8.8899999999999998E-7</v>
      </c>
      <c r="B642" s="216">
        <f t="shared" si="9"/>
        <v>2.2344688160179977E-19</v>
      </c>
      <c r="C642" s="217">
        <v>8.5816559010101056E-3</v>
      </c>
      <c r="D642" s="217">
        <v>1.0728459999999999E-2</v>
      </c>
      <c r="E642" s="217">
        <v>1.4490754999999998E-2</v>
      </c>
      <c r="F642" s="217">
        <v>1.7279579999999996E-2</v>
      </c>
      <c r="G642" s="217">
        <v>1.876512E-2</v>
      </c>
      <c r="H642" s="217">
        <v>2.5566979999999996E-2</v>
      </c>
      <c r="I642" s="217">
        <v>3.3433560000000001E-2</v>
      </c>
      <c r="J642" s="217">
        <v>5.1873274999999996E-2</v>
      </c>
      <c r="K642" s="217">
        <v>0.10554464999999999</v>
      </c>
    </row>
    <row r="643" spans="1:11">
      <c r="A643" s="215">
        <v>8.9000000000000006E-7</v>
      </c>
      <c r="B643" s="216">
        <f t="shared" ref="B643:B706" si="10">h_planck*c_light/A643</f>
        <v>2.231958176898876E-19</v>
      </c>
      <c r="C643" s="217">
        <v>8.9857652542600936E-3</v>
      </c>
      <c r="D643" s="217">
        <v>1.0873109999999998E-2</v>
      </c>
      <c r="E643" s="217">
        <v>1.4583249999999997E-2</v>
      </c>
      <c r="F643" s="217">
        <v>1.7262079999999999E-2</v>
      </c>
      <c r="G643" s="217">
        <v>1.8966670000000001E-2</v>
      </c>
      <c r="H643" s="217">
        <v>2.5194049999999999E-2</v>
      </c>
      <c r="I643" s="217">
        <v>3.3957830000000001E-2</v>
      </c>
      <c r="J643" s="217">
        <v>5.1622069999999999E-2</v>
      </c>
      <c r="K643" s="217">
        <v>0.10526419999999997</v>
      </c>
    </row>
    <row r="644" spans="1:11">
      <c r="A644" s="215">
        <v>8.9100000000000002E-7</v>
      </c>
      <c r="B644" s="216">
        <f t="shared" si="10"/>
        <v>2.229453173333333E-19</v>
      </c>
      <c r="C644" s="217">
        <v>9.1616739569892469E-3</v>
      </c>
      <c r="D644" s="217">
        <v>1.0966444999999998E-2</v>
      </c>
      <c r="E644" s="217">
        <v>1.4564314999999998E-2</v>
      </c>
      <c r="F644" s="217">
        <v>1.7223434999999999E-2</v>
      </c>
      <c r="G644" s="217">
        <v>1.8778765000000003E-2</v>
      </c>
      <c r="H644" s="217">
        <v>2.5716004999999997E-2</v>
      </c>
      <c r="I644" s="217">
        <v>3.4253234999999993E-2</v>
      </c>
      <c r="J644" s="217">
        <v>5.1562429999999999E-2</v>
      </c>
      <c r="K644" s="217">
        <v>0.10443749999999997</v>
      </c>
    </row>
    <row r="645" spans="1:11">
      <c r="A645" s="215">
        <v>8.9199999999999999E-7</v>
      </c>
      <c r="B645" s="216">
        <f t="shared" si="10"/>
        <v>2.2269537863677128E-19</v>
      </c>
      <c r="C645" s="217">
        <v>9.2269978484950214E-3</v>
      </c>
      <c r="D645" s="217">
        <v>1.1059779999999996E-2</v>
      </c>
      <c r="E645" s="217">
        <v>1.4545379999999998E-2</v>
      </c>
      <c r="F645" s="217">
        <v>1.7184789999999998E-2</v>
      </c>
      <c r="G645" s="217">
        <v>1.8590860000000001E-2</v>
      </c>
      <c r="H645" s="217">
        <v>2.6237959999999994E-2</v>
      </c>
      <c r="I645" s="217">
        <v>3.4548639999999992E-2</v>
      </c>
      <c r="J645" s="217">
        <v>5.150279E-2</v>
      </c>
      <c r="K645" s="217">
        <v>0.10361079999999998</v>
      </c>
    </row>
    <row r="646" spans="1:11">
      <c r="A646" s="215">
        <v>8.9300000000000007E-7</v>
      </c>
      <c r="B646" s="216">
        <f t="shared" si="10"/>
        <v>2.2244599971332585E-19</v>
      </c>
      <c r="C646" s="217">
        <v>9.2513424426559354E-3</v>
      </c>
      <c r="D646" s="217">
        <v>1.1310729999999998E-2</v>
      </c>
      <c r="E646" s="217">
        <v>1.4375504999999998E-2</v>
      </c>
      <c r="F646" s="217">
        <v>1.6739295000000001E-2</v>
      </c>
      <c r="G646" s="217">
        <v>1.87493E-2</v>
      </c>
      <c r="H646" s="217">
        <v>2.5013249999999997E-2</v>
      </c>
      <c r="I646" s="217">
        <v>3.4310999999999994E-2</v>
      </c>
      <c r="J646" s="217">
        <v>5.1408814999999997E-2</v>
      </c>
      <c r="K646" s="217">
        <v>0.10415709999999997</v>
      </c>
    </row>
    <row r="647" spans="1:11">
      <c r="A647" s="215">
        <v>8.9400000000000004E-7</v>
      </c>
      <c r="B647" s="216">
        <f t="shared" si="10"/>
        <v>2.2219717868456373E-19</v>
      </c>
      <c r="C647" s="217">
        <v>9.2690155889447248E-3</v>
      </c>
      <c r="D647" s="217">
        <v>1.1561679999999998E-2</v>
      </c>
      <c r="E647" s="217">
        <v>1.4205629999999999E-2</v>
      </c>
      <c r="F647" s="217">
        <v>1.6293800000000001E-2</v>
      </c>
      <c r="G647" s="217">
        <v>1.8907739999999999E-2</v>
      </c>
      <c r="H647" s="217">
        <v>2.378854E-2</v>
      </c>
      <c r="I647" s="217">
        <v>3.4073359999999997E-2</v>
      </c>
      <c r="J647" s="217">
        <v>5.1314839999999994E-2</v>
      </c>
      <c r="K647" s="217">
        <v>0.10470339999999997</v>
      </c>
    </row>
    <row r="648" spans="1:11">
      <c r="A648" s="215">
        <v>8.9500000000000001E-7</v>
      </c>
      <c r="B648" s="216">
        <f t="shared" si="10"/>
        <v>2.2194891368044694E-19</v>
      </c>
      <c r="C648" s="217">
        <v>9.2424967349397577E-3</v>
      </c>
      <c r="D648" s="217">
        <v>1.1178309999999999E-2</v>
      </c>
      <c r="E648" s="217">
        <v>1.4482199999999997E-2</v>
      </c>
      <c r="F648" s="217">
        <v>1.583919E-2</v>
      </c>
      <c r="G648" s="217">
        <v>1.846735E-2</v>
      </c>
      <c r="H648" s="217">
        <v>2.5262905000000002E-2</v>
      </c>
      <c r="I648" s="217">
        <v>3.4017789999999992E-2</v>
      </c>
      <c r="J648" s="217">
        <v>5.1996169999999994E-2</v>
      </c>
      <c r="K648" s="217">
        <v>0.10545359999999998</v>
      </c>
    </row>
    <row r="649" spans="1:11">
      <c r="A649" s="215">
        <v>8.9600000000000008E-7</v>
      </c>
      <c r="B649" s="216">
        <f t="shared" si="10"/>
        <v>2.217012028392857E-19</v>
      </c>
      <c r="C649" s="217">
        <v>9.1637476877853147E-3</v>
      </c>
      <c r="D649" s="217">
        <v>1.0794939999999999E-2</v>
      </c>
      <c r="E649" s="217">
        <v>1.4758769999999997E-2</v>
      </c>
      <c r="F649" s="217">
        <v>1.5384579999999998E-2</v>
      </c>
      <c r="G649" s="217">
        <v>1.8026959999999998E-2</v>
      </c>
      <c r="H649" s="217">
        <v>2.673727E-2</v>
      </c>
      <c r="I649" s="217">
        <v>3.3962219999999994E-2</v>
      </c>
      <c r="J649" s="217">
        <v>5.2677499999999988E-2</v>
      </c>
      <c r="K649" s="217">
        <v>0.10620379999999999</v>
      </c>
    </row>
    <row r="650" spans="1:11">
      <c r="A650" s="215">
        <v>8.9700000000000005E-7</v>
      </c>
      <c r="B650" s="216">
        <f t="shared" si="10"/>
        <v>2.214540443076923E-19</v>
      </c>
      <c r="C650" s="217">
        <v>9.0216132238905393E-3</v>
      </c>
      <c r="D650" s="217">
        <v>1.045687E-2</v>
      </c>
      <c r="E650" s="217">
        <v>1.4677744999999999E-2</v>
      </c>
      <c r="F650" s="217">
        <v>1.5220159999999998E-2</v>
      </c>
      <c r="G650" s="217">
        <v>1.7590939999999999E-2</v>
      </c>
      <c r="H650" s="217">
        <v>2.6278324999999998E-2</v>
      </c>
      <c r="I650" s="217">
        <v>3.3652004999999999E-2</v>
      </c>
      <c r="J650" s="217">
        <v>5.2596174999999988E-2</v>
      </c>
      <c r="K650" s="217">
        <v>0.10626754999999999</v>
      </c>
    </row>
    <row r="651" spans="1:11">
      <c r="A651" s="215">
        <v>8.9800000000000002E-7</v>
      </c>
      <c r="B651" s="216">
        <f t="shared" si="10"/>
        <v>2.2120743624053451E-19</v>
      </c>
      <c r="C651" s="217">
        <v>8.7872128002443872E-3</v>
      </c>
      <c r="D651" s="217">
        <v>1.0118799999999999E-2</v>
      </c>
      <c r="E651" s="217">
        <v>1.4596719999999999E-2</v>
      </c>
      <c r="F651" s="217">
        <v>1.5055739999999998E-2</v>
      </c>
      <c r="G651" s="217">
        <v>1.7154919999999997E-2</v>
      </c>
      <c r="H651" s="217">
        <v>2.5819379999999996E-2</v>
      </c>
      <c r="I651" s="217">
        <v>3.3341789999999996E-2</v>
      </c>
      <c r="J651" s="217">
        <v>5.2514849999999988E-2</v>
      </c>
      <c r="K651" s="217">
        <v>0.10633129999999999</v>
      </c>
    </row>
    <row r="652" spans="1:11">
      <c r="A652" s="215">
        <v>8.9899999999999999E-7</v>
      </c>
      <c r="B652" s="216">
        <f t="shared" si="10"/>
        <v>2.2096137680088986E-19</v>
      </c>
      <c r="C652" s="217">
        <v>8.3779780476190072E-3</v>
      </c>
      <c r="D652" s="217">
        <v>9.6094070000000004E-3</v>
      </c>
      <c r="E652" s="217">
        <v>1.4327074999999998E-2</v>
      </c>
      <c r="F652" s="217">
        <v>1.5417384999999999E-2</v>
      </c>
      <c r="G652" s="217">
        <v>1.7116719999999995E-2</v>
      </c>
      <c r="H652" s="217">
        <v>2.5550364999999998E-2</v>
      </c>
      <c r="I652" s="217">
        <v>3.2620639999999992E-2</v>
      </c>
      <c r="J652" s="217">
        <v>5.1316644999999994E-2</v>
      </c>
      <c r="K652" s="217">
        <v>0.10686664999999998</v>
      </c>
    </row>
    <row r="653" spans="1:11">
      <c r="A653" s="215">
        <v>9.0000000000000007E-7</v>
      </c>
      <c r="B653" s="216">
        <f t="shared" si="10"/>
        <v>2.2071586416E-19</v>
      </c>
      <c r="C653" s="217">
        <v>7.6818554569242185E-3</v>
      </c>
      <c r="D653" s="217">
        <v>9.100014E-3</v>
      </c>
      <c r="E653" s="217">
        <v>1.4057429999999999E-2</v>
      </c>
      <c r="F653" s="217">
        <v>1.5779029999999999E-2</v>
      </c>
      <c r="G653" s="217">
        <v>1.7078519999999996E-2</v>
      </c>
      <c r="H653" s="217">
        <v>2.5281349999999998E-2</v>
      </c>
      <c r="I653" s="217">
        <v>3.1899489999999996E-2</v>
      </c>
      <c r="J653" s="217">
        <v>5.0118439999999993E-2</v>
      </c>
      <c r="K653" s="217">
        <v>0.10740199999999997</v>
      </c>
    </row>
    <row r="654" spans="1:11">
      <c r="A654" s="215">
        <v>9.0100000000000003E-7</v>
      </c>
      <c r="B654" s="216">
        <f t="shared" si="10"/>
        <v>2.2047089649722529E-19</v>
      </c>
      <c r="C654" s="217">
        <v>6.7983491810325227E-3</v>
      </c>
      <c r="D654" s="217">
        <v>9.2647584999999994E-3</v>
      </c>
      <c r="E654" s="217">
        <v>1.419544E-2</v>
      </c>
      <c r="F654" s="217">
        <v>1.6502144999999999E-2</v>
      </c>
      <c r="G654" s="217">
        <v>1.7745009999999999E-2</v>
      </c>
      <c r="H654" s="217">
        <v>2.5518219999999998E-2</v>
      </c>
      <c r="I654" s="217">
        <v>3.2219759999999993E-2</v>
      </c>
      <c r="J654" s="217">
        <v>5.0752784999999995E-2</v>
      </c>
      <c r="K654" s="217">
        <v>0.10963624999999999</v>
      </c>
    </row>
    <row r="655" spans="1:11">
      <c r="A655" s="215">
        <v>9.02E-7</v>
      </c>
      <c r="B655" s="216">
        <f t="shared" si="10"/>
        <v>2.2022647200000001E-19</v>
      </c>
      <c r="C655" s="217">
        <v>6.5280537144754344E-3</v>
      </c>
      <c r="D655" s="217">
        <v>9.4295029999999988E-3</v>
      </c>
      <c r="E655" s="217">
        <v>1.4333450000000001E-2</v>
      </c>
      <c r="F655" s="217">
        <v>1.7225259999999999E-2</v>
      </c>
      <c r="G655" s="217">
        <v>1.8411499999999997E-2</v>
      </c>
      <c r="H655" s="217">
        <v>2.5755089999999998E-2</v>
      </c>
      <c r="I655" s="217">
        <v>3.2540029999999991E-2</v>
      </c>
      <c r="J655" s="217">
        <v>5.1387129999999996E-2</v>
      </c>
      <c r="K655" s="217">
        <v>0.1118705</v>
      </c>
    </row>
    <row r="656" spans="1:11">
      <c r="A656" s="215">
        <v>9.0300000000000008E-7</v>
      </c>
      <c r="B656" s="216">
        <f t="shared" si="10"/>
        <v>2.1998258886378738E-19</v>
      </c>
      <c r="C656" s="217">
        <v>7.2092032243228736E-3</v>
      </c>
      <c r="D656" s="217">
        <v>1.0038616499999998E-2</v>
      </c>
      <c r="E656" s="217">
        <v>1.4462900000000001E-2</v>
      </c>
      <c r="F656" s="217">
        <v>1.7126279999999997E-2</v>
      </c>
      <c r="G656" s="217">
        <v>1.9267719999999995E-2</v>
      </c>
      <c r="H656" s="217">
        <v>2.5881284999999997E-2</v>
      </c>
      <c r="I656" s="217">
        <v>3.3708859999999993E-2</v>
      </c>
      <c r="J656" s="217">
        <v>5.2872679999999991E-2</v>
      </c>
      <c r="K656" s="217">
        <v>0.11382799999999998</v>
      </c>
    </row>
    <row r="657" spans="1:11">
      <c r="A657" s="215">
        <v>9.0400000000000005E-7</v>
      </c>
      <c r="B657" s="216">
        <f t="shared" si="10"/>
        <v>2.1973924529203539E-19</v>
      </c>
      <c r="C657" s="217">
        <v>7.988488338266167E-3</v>
      </c>
      <c r="D657" s="217">
        <v>1.0647729999999998E-2</v>
      </c>
      <c r="E657" s="217">
        <v>1.4592349999999999E-2</v>
      </c>
      <c r="F657" s="217">
        <v>1.7027299999999995E-2</v>
      </c>
      <c r="G657" s="217">
        <v>2.0123939999999996E-2</v>
      </c>
      <c r="H657" s="217">
        <v>2.6007479999999993E-2</v>
      </c>
      <c r="I657" s="217">
        <v>3.4877689999999996E-2</v>
      </c>
      <c r="J657" s="217">
        <v>5.4358229999999987E-2</v>
      </c>
      <c r="K657" s="217">
        <v>0.11578549999999999</v>
      </c>
    </row>
    <row r="658" spans="1:11">
      <c r="A658" s="215">
        <v>9.0500000000000002E-7</v>
      </c>
      <c r="B658" s="216">
        <f t="shared" si="10"/>
        <v>2.1949643949613257E-19</v>
      </c>
      <c r="C658" s="217">
        <v>8.4284105050148796E-3</v>
      </c>
      <c r="D658" s="217">
        <v>1.0392944999999997E-2</v>
      </c>
      <c r="E658" s="217">
        <v>1.4580154999999997E-2</v>
      </c>
      <c r="F658" s="217">
        <v>1.6412829999999996E-2</v>
      </c>
      <c r="G658" s="217">
        <v>1.976377E-2</v>
      </c>
      <c r="H658" s="217">
        <v>2.6018254999999997E-2</v>
      </c>
      <c r="I658" s="217">
        <v>3.4264939999999994E-2</v>
      </c>
      <c r="J658" s="217">
        <v>5.3904614999999989E-2</v>
      </c>
      <c r="K658" s="217">
        <v>0.11204714999999998</v>
      </c>
    </row>
    <row r="659" spans="1:11">
      <c r="A659" s="215">
        <v>9.0599999999999999E-7</v>
      </c>
      <c r="B659" s="216">
        <f t="shared" si="10"/>
        <v>2.1925416969536424E-19</v>
      </c>
      <c r="C659" s="217">
        <v>8.5863557256110942E-3</v>
      </c>
      <c r="D659" s="217">
        <v>1.0138159999999998E-2</v>
      </c>
      <c r="E659" s="217">
        <v>1.4567959999999996E-2</v>
      </c>
      <c r="F659" s="217">
        <v>1.5798360000000001E-2</v>
      </c>
      <c r="G659" s="217">
        <v>1.94036E-2</v>
      </c>
      <c r="H659" s="217">
        <v>2.6029029999999998E-2</v>
      </c>
      <c r="I659" s="217">
        <v>3.3652189999999998E-2</v>
      </c>
      <c r="J659" s="217">
        <v>5.3450999999999999E-2</v>
      </c>
      <c r="K659" s="217">
        <v>0.10830879999999998</v>
      </c>
    </row>
    <row r="660" spans="1:11">
      <c r="A660" s="215">
        <v>9.0700000000000006E-7</v>
      </c>
      <c r="B660" s="216">
        <f t="shared" si="10"/>
        <v>2.190124341168688E-19</v>
      </c>
      <c r="C660" s="217">
        <v>8.6786357760175944E-3</v>
      </c>
      <c r="D660" s="217">
        <v>1.0348014999999999E-2</v>
      </c>
      <c r="E660" s="217">
        <v>1.3995884999999996E-2</v>
      </c>
      <c r="F660" s="217">
        <v>1.6024205E-2</v>
      </c>
      <c r="G660" s="217">
        <v>1.8452064999999997E-2</v>
      </c>
      <c r="H660" s="217">
        <v>2.5123739999999999E-2</v>
      </c>
      <c r="I660" s="217">
        <v>3.2915685E-2</v>
      </c>
      <c r="J660" s="217">
        <v>5.1795565000000002E-2</v>
      </c>
      <c r="K660" s="217">
        <v>0.10924109999999998</v>
      </c>
    </row>
    <row r="661" spans="1:11">
      <c r="A661" s="215">
        <v>9.0800000000000003E-7</v>
      </c>
      <c r="B661" s="216">
        <f t="shared" si="10"/>
        <v>2.1877123099559471E-19</v>
      </c>
      <c r="C661" s="217">
        <v>8.7314323545054917E-3</v>
      </c>
      <c r="D661" s="217">
        <v>1.0557869999999999E-2</v>
      </c>
      <c r="E661" s="217">
        <v>1.3423809999999998E-2</v>
      </c>
      <c r="F661" s="217">
        <v>1.6250049999999995E-2</v>
      </c>
      <c r="G661" s="217">
        <v>1.7500529999999997E-2</v>
      </c>
      <c r="H661" s="217">
        <v>2.4218449999999996E-2</v>
      </c>
      <c r="I661" s="217">
        <v>3.2179180000000002E-2</v>
      </c>
      <c r="J661" s="217">
        <v>5.0140129999999998E-2</v>
      </c>
      <c r="K661" s="217">
        <v>0.11017339999999998</v>
      </c>
    </row>
    <row r="662" spans="1:11">
      <c r="A662" s="215">
        <v>9.09E-7</v>
      </c>
      <c r="B662" s="216">
        <f t="shared" si="10"/>
        <v>2.1853055857425743E-19</v>
      </c>
      <c r="C662" s="217">
        <v>8.7194113300395233E-3</v>
      </c>
      <c r="D662" s="217">
        <v>1.064828E-2</v>
      </c>
      <c r="E662" s="217">
        <v>1.3819089999999999E-2</v>
      </c>
      <c r="F662" s="217">
        <v>1.6526754999999997E-2</v>
      </c>
      <c r="G662" s="217">
        <v>1.7382294999999999E-2</v>
      </c>
      <c r="H662" s="217">
        <v>2.4660774999999996E-2</v>
      </c>
      <c r="I662" s="217">
        <v>3.2572749999999998E-2</v>
      </c>
      <c r="J662" s="217">
        <v>5.1195559999999994E-2</v>
      </c>
      <c r="K662" s="217">
        <v>0.11070514999999997</v>
      </c>
    </row>
    <row r="663" spans="1:11">
      <c r="A663" s="215">
        <v>9.1000000000000008E-7</v>
      </c>
      <c r="B663" s="216">
        <f t="shared" si="10"/>
        <v>2.1829041510329666E-19</v>
      </c>
      <c r="C663" s="217">
        <v>8.722549349161092E-3</v>
      </c>
      <c r="D663" s="217">
        <v>1.0738689999999999E-2</v>
      </c>
      <c r="E663" s="217">
        <v>1.4214369999999999E-2</v>
      </c>
      <c r="F663" s="217">
        <v>1.6803459999999999E-2</v>
      </c>
      <c r="G663" s="217">
        <v>1.7264059999999998E-2</v>
      </c>
      <c r="H663" s="217">
        <v>2.51031E-2</v>
      </c>
      <c r="I663" s="217">
        <v>3.2966319999999993E-2</v>
      </c>
      <c r="J663" s="217">
        <v>5.225098999999999E-2</v>
      </c>
      <c r="K663" s="217">
        <v>0.11123689999999999</v>
      </c>
    </row>
    <row r="664" spans="1:11">
      <c r="A664" s="215">
        <v>9.1100000000000004E-7</v>
      </c>
      <c r="B664" s="216">
        <f t="shared" si="10"/>
        <v>2.1805079884083424E-19</v>
      </c>
      <c r="C664" s="217">
        <v>8.733982999999999E-3</v>
      </c>
      <c r="D664" s="217">
        <v>1.0589654999999998E-2</v>
      </c>
      <c r="E664" s="217">
        <v>1.3952005E-2</v>
      </c>
      <c r="F664" s="217">
        <v>1.6548444999999998E-2</v>
      </c>
      <c r="G664" s="217">
        <v>1.7126539999999996E-2</v>
      </c>
      <c r="H664" s="217">
        <v>2.4755009999999997E-2</v>
      </c>
      <c r="I664" s="217">
        <v>3.2900694999999994E-2</v>
      </c>
      <c r="J664" s="217">
        <v>5.1730504999999989E-2</v>
      </c>
      <c r="K664" s="217">
        <v>0.11404839999999998</v>
      </c>
    </row>
    <row r="665" spans="1:11">
      <c r="A665" s="215">
        <v>9.1200000000000001E-7</v>
      </c>
      <c r="B665" s="216">
        <f t="shared" si="10"/>
        <v>2.1781170805263159E-19</v>
      </c>
      <c r="C665" s="217">
        <v>8.733982999999999E-3</v>
      </c>
      <c r="D665" s="217">
        <v>1.0440619999999998E-2</v>
      </c>
      <c r="E665" s="217">
        <v>1.3689639999999999E-2</v>
      </c>
      <c r="F665" s="217">
        <v>1.6293429999999998E-2</v>
      </c>
      <c r="G665" s="217">
        <v>1.6989019999999997E-2</v>
      </c>
      <c r="H665" s="217">
        <v>2.4406919999999995E-2</v>
      </c>
      <c r="I665" s="217">
        <v>3.2835069999999994E-2</v>
      </c>
      <c r="J665" s="217">
        <v>5.1210019999999988E-2</v>
      </c>
      <c r="K665" s="217">
        <v>0.11685989999999997</v>
      </c>
    </row>
    <row r="666" spans="1:11">
      <c r="A666" s="215">
        <v>9.1299999999999998E-7</v>
      </c>
      <c r="B666" s="216">
        <f t="shared" si="10"/>
        <v>2.1757314101204821E-19</v>
      </c>
      <c r="C666" s="217">
        <v>8.7276306728624516E-3</v>
      </c>
      <c r="D666" s="217">
        <v>1.0415779999999998E-2</v>
      </c>
      <c r="E666" s="217">
        <v>1.3824554999999999E-2</v>
      </c>
      <c r="F666" s="217">
        <v>1.6046439999999995E-2</v>
      </c>
      <c r="G666" s="217">
        <v>1.6285599999999997E-2</v>
      </c>
      <c r="H666" s="217">
        <v>2.4552294999999998E-2</v>
      </c>
      <c r="I666" s="217">
        <v>3.2176439999999994E-2</v>
      </c>
      <c r="J666" s="217">
        <v>4.9735309999999991E-2</v>
      </c>
      <c r="K666" s="217">
        <v>0.11704744999999998</v>
      </c>
    </row>
    <row r="667" spans="1:11">
      <c r="A667" s="215">
        <v>9.1400000000000006E-7</v>
      </c>
      <c r="B667" s="216">
        <f t="shared" si="10"/>
        <v>2.1733509599999996E-19</v>
      </c>
      <c r="C667" s="217">
        <v>8.7048166655014185E-3</v>
      </c>
      <c r="D667" s="217">
        <v>1.0390939999999998E-2</v>
      </c>
      <c r="E667" s="217">
        <v>1.3959469999999998E-2</v>
      </c>
      <c r="F667" s="217">
        <v>1.5799449999999996E-2</v>
      </c>
      <c r="G667" s="217">
        <v>1.5582179999999996E-2</v>
      </c>
      <c r="H667" s="217">
        <v>2.4697670000000001E-2</v>
      </c>
      <c r="I667" s="217">
        <v>3.1517809999999993E-2</v>
      </c>
      <c r="J667" s="217">
        <v>4.8260599999999994E-2</v>
      </c>
      <c r="K667" s="217">
        <v>0.11723499999999999</v>
      </c>
    </row>
    <row r="668" spans="1:11">
      <c r="A668" s="215">
        <v>9.1500000000000003E-7</v>
      </c>
      <c r="B668" s="216">
        <f t="shared" si="10"/>
        <v>2.1709757130491801E-19</v>
      </c>
      <c r="C668" s="217">
        <v>8.663299974683545E-3</v>
      </c>
      <c r="D668" s="217">
        <v>1.0160989999999998E-2</v>
      </c>
      <c r="E668" s="217">
        <v>1.3908854999999998E-2</v>
      </c>
      <c r="F668" s="217">
        <v>1.5975349999999999E-2</v>
      </c>
      <c r="G668" s="217">
        <v>1.5863584999999999E-2</v>
      </c>
      <c r="H668" s="217">
        <v>2.4399619999999997E-2</v>
      </c>
      <c r="I668" s="217">
        <v>3.0651694999999996E-2</v>
      </c>
      <c r="J668" s="217">
        <v>4.8710604999999997E-2</v>
      </c>
      <c r="K668" s="217">
        <v>0.11566169999999998</v>
      </c>
    </row>
    <row r="669" spans="1:11">
      <c r="A669" s="215">
        <v>9.16E-7</v>
      </c>
      <c r="B669" s="216">
        <f t="shared" si="10"/>
        <v>2.168605652227074E-19</v>
      </c>
      <c r="C669" s="217">
        <v>8.6013121599695045E-3</v>
      </c>
      <c r="D669" s="217">
        <v>9.9310399999999986E-3</v>
      </c>
      <c r="E669" s="217">
        <v>1.3858239999999997E-2</v>
      </c>
      <c r="F669" s="217">
        <v>1.6151249999999999E-2</v>
      </c>
      <c r="G669" s="217">
        <v>1.6144990000000001E-2</v>
      </c>
      <c r="H669" s="217">
        <v>2.4101569999999996E-2</v>
      </c>
      <c r="I669" s="217">
        <v>2.9785579999999999E-2</v>
      </c>
      <c r="J669" s="217">
        <v>4.916061E-2</v>
      </c>
      <c r="K669" s="217">
        <v>0.11408839999999998</v>
      </c>
    </row>
    <row r="670" spans="1:11">
      <c r="A670" s="215">
        <v>9.1700000000000007E-7</v>
      </c>
      <c r="B670" s="216">
        <f t="shared" si="10"/>
        <v>2.1662407605670662E-19</v>
      </c>
      <c r="C670" s="217">
        <v>8.5099258963116133E-3</v>
      </c>
      <c r="D670" s="217">
        <v>9.8360654999999977E-3</v>
      </c>
      <c r="E670" s="217">
        <v>1.3972034999999997E-2</v>
      </c>
      <c r="F670" s="217">
        <v>1.6449099999999998E-2</v>
      </c>
      <c r="G670" s="217">
        <v>1.6567735E-2</v>
      </c>
      <c r="H670" s="217">
        <v>2.4055544999999998E-2</v>
      </c>
      <c r="I670" s="217">
        <v>3.0448234999999997E-2</v>
      </c>
      <c r="J670" s="217">
        <v>4.9438924999999995E-2</v>
      </c>
      <c r="K670" s="217">
        <v>0.11329994999999998</v>
      </c>
    </row>
    <row r="671" spans="1:11">
      <c r="A671" s="215">
        <v>9.1800000000000004E-7</v>
      </c>
      <c r="B671" s="216">
        <f t="shared" si="10"/>
        <v>2.1638810211764705E-19</v>
      </c>
      <c r="C671" s="217">
        <v>8.3834290902173834E-3</v>
      </c>
      <c r="D671" s="217">
        <v>9.7410909999999986E-3</v>
      </c>
      <c r="E671" s="217">
        <v>1.4085829999999999E-2</v>
      </c>
      <c r="F671" s="217">
        <v>1.6746949999999997E-2</v>
      </c>
      <c r="G671" s="217">
        <v>1.6990479999999999E-2</v>
      </c>
      <c r="H671" s="217">
        <v>2.4009519999999996E-2</v>
      </c>
      <c r="I671" s="217">
        <v>3.1110889999999995E-2</v>
      </c>
      <c r="J671" s="217">
        <v>4.9717239999999996E-2</v>
      </c>
      <c r="K671" s="217">
        <v>0.11251149999999997</v>
      </c>
    </row>
    <row r="672" spans="1:11">
      <c r="A672" s="215">
        <v>9.1900000000000001E-7</v>
      </c>
      <c r="B672" s="216">
        <f t="shared" si="10"/>
        <v>2.1615264172361261E-19</v>
      </c>
      <c r="C672" s="217">
        <v>8.2103818719869662E-3</v>
      </c>
      <c r="D672" s="217">
        <v>9.4963489999999977E-3</v>
      </c>
      <c r="E672" s="217">
        <v>1.3743534999999998E-2</v>
      </c>
      <c r="F672" s="217">
        <v>1.6788689999999995E-2</v>
      </c>
      <c r="G672" s="217">
        <v>1.7174744999999998E-2</v>
      </c>
      <c r="H672" s="217">
        <v>2.4291500000000001E-2</v>
      </c>
      <c r="I672" s="217">
        <v>3.1682324999999997E-2</v>
      </c>
      <c r="J672" s="217">
        <v>5.0378689999999997E-2</v>
      </c>
      <c r="K672" s="217">
        <v>0.11450174999999999</v>
      </c>
    </row>
    <row r="673" spans="1:11">
      <c r="A673" s="215">
        <v>9.2000000000000009E-7</v>
      </c>
      <c r="B673" s="216">
        <f t="shared" si="10"/>
        <v>2.1591769319999998E-19</v>
      </c>
      <c r="C673" s="217">
        <v>7.9115524841088924E-3</v>
      </c>
      <c r="D673" s="217">
        <v>9.2516069999999985E-3</v>
      </c>
      <c r="E673" s="217">
        <v>1.3401239999999998E-2</v>
      </c>
      <c r="F673" s="217">
        <v>1.6830429999999997E-2</v>
      </c>
      <c r="G673" s="217">
        <v>1.7359010000000001E-2</v>
      </c>
      <c r="H673" s="217">
        <v>2.4573480000000002E-2</v>
      </c>
      <c r="I673" s="217">
        <v>3.2253759999999992E-2</v>
      </c>
      <c r="J673" s="217">
        <v>5.1040139999999998E-2</v>
      </c>
      <c r="K673" s="217">
        <v>0.116492</v>
      </c>
    </row>
    <row r="674" spans="1:11">
      <c r="A674" s="215">
        <v>9.2100000000000005E-7</v>
      </c>
      <c r="B674" s="216">
        <f t="shared" si="10"/>
        <v>2.1568325487947881E-19</v>
      </c>
      <c r="C674" s="217">
        <v>7.3818326306891949E-3</v>
      </c>
      <c r="D674" s="217">
        <v>8.9476889999999983E-3</v>
      </c>
      <c r="E674" s="217">
        <v>1.3041644999999998E-2</v>
      </c>
      <c r="F674" s="217">
        <v>1.6995399999999997E-2</v>
      </c>
      <c r="G674" s="217">
        <v>1.7392665000000002E-2</v>
      </c>
      <c r="H674" s="217">
        <v>2.3932999999999996E-2</v>
      </c>
      <c r="I674" s="217">
        <v>3.2196729999999993E-2</v>
      </c>
      <c r="J674" s="217">
        <v>5.1452189999999995E-2</v>
      </c>
      <c r="K674" s="217">
        <v>0.11408474999999998</v>
      </c>
    </row>
    <row r="675" spans="1:11">
      <c r="A675" s="215">
        <v>9.2200000000000002E-7</v>
      </c>
      <c r="B675" s="216">
        <f t="shared" si="10"/>
        <v>2.1544932510195226E-19</v>
      </c>
      <c r="C675" s="217">
        <v>6.5971670928772581E-3</v>
      </c>
      <c r="D675" s="217">
        <v>8.6437709999999997E-3</v>
      </c>
      <c r="E675" s="217">
        <v>1.2682049999999999E-2</v>
      </c>
      <c r="F675" s="217">
        <v>1.7160369999999998E-2</v>
      </c>
      <c r="G675" s="217">
        <v>1.7426319999999999E-2</v>
      </c>
      <c r="H675" s="217">
        <v>2.3292519999999994E-2</v>
      </c>
      <c r="I675" s="217">
        <v>3.2139699999999993E-2</v>
      </c>
      <c r="J675" s="217">
        <v>5.1864239999999999E-2</v>
      </c>
      <c r="K675" s="217">
        <v>0.11167749999999999</v>
      </c>
    </row>
    <row r="676" spans="1:11">
      <c r="A676" s="215">
        <v>9.2299999999999999E-7</v>
      </c>
      <c r="B676" s="216">
        <f t="shared" si="10"/>
        <v>2.1521590221451789E-19</v>
      </c>
      <c r="C676" s="217">
        <v>6.0367122993403351E-3</v>
      </c>
      <c r="D676" s="217">
        <v>8.7597495000000004E-3</v>
      </c>
      <c r="E676" s="217">
        <v>1.2752694999999998E-2</v>
      </c>
      <c r="F676" s="217">
        <v>1.7161645E-2</v>
      </c>
      <c r="G676" s="217">
        <v>1.6982109999999998E-2</v>
      </c>
      <c r="H676" s="217">
        <v>2.3281379999999997E-2</v>
      </c>
      <c r="I676" s="217">
        <v>3.2207699999999992E-2</v>
      </c>
      <c r="J676" s="217">
        <v>5.0929894999999996E-2</v>
      </c>
      <c r="K676" s="217">
        <v>0.10997859999999998</v>
      </c>
    </row>
    <row r="677" spans="1:11">
      <c r="A677" s="215">
        <v>9.2400000000000007E-7</v>
      </c>
      <c r="B677" s="216">
        <f t="shared" si="10"/>
        <v>2.1498298457142854E-19</v>
      </c>
      <c r="C677" s="217">
        <v>6.3449670423509335E-3</v>
      </c>
      <c r="D677" s="217">
        <v>8.8757279999999994E-3</v>
      </c>
      <c r="E677" s="217">
        <v>1.2823339999999999E-2</v>
      </c>
      <c r="F677" s="217">
        <v>1.7162920000000002E-2</v>
      </c>
      <c r="G677" s="217">
        <v>1.6537899999999998E-2</v>
      </c>
      <c r="H677" s="217">
        <v>2.3270240000000001E-2</v>
      </c>
      <c r="I677" s="217">
        <v>3.2275699999999997E-2</v>
      </c>
      <c r="J677" s="217">
        <v>4.9995549999999993E-2</v>
      </c>
      <c r="K677" s="217">
        <v>0.10827969999999999</v>
      </c>
    </row>
    <row r="678" spans="1:11">
      <c r="A678" s="215">
        <v>9.2500000000000004E-7</v>
      </c>
      <c r="B678" s="216">
        <f t="shared" si="10"/>
        <v>2.1475057053405405E-19</v>
      </c>
      <c r="C678" s="217">
        <v>7.0693543119265704E-3</v>
      </c>
      <c r="D678" s="217">
        <v>9.2150784999999978E-3</v>
      </c>
      <c r="E678" s="217">
        <v>1.2858844999999999E-2</v>
      </c>
      <c r="F678" s="217">
        <v>1.701035E-2</v>
      </c>
      <c r="G678" s="217">
        <v>1.6804569999999998E-2</v>
      </c>
      <c r="H678" s="217">
        <v>2.3342744999999998E-2</v>
      </c>
      <c r="I678" s="217">
        <v>3.1588184999999998E-2</v>
      </c>
      <c r="J678" s="217">
        <v>4.9035904999999991E-2</v>
      </c>
      <c r="K678" s="217">
        <v>0.1074821</v>
      </c>
    </row>
    <row r="679" spans="1:11">
      <c r="A679" s="215">
        <v>9.2600000000000001E-7</v>
      </c>
      <c r="B679" s="216">
        <f t="shared" si="10"/>
        <v>2.1451865847084234E-19</v>
      </c>
      <c r="C679" s="217">
        <v>7.5426522943396069E-3</v>
      </c>
      <c r="D679" s="217">
        <v>9.554428999999998E-3</v>
      </c>
      <c r="E679" s="217">
        <v>1.2894349999999999E-2</v>
      </c>
      <c r="F679" s="217">
        <v>1.6857779999999999E-2</v>
      </c>
      <c r="G679" s="217">
        <v>1.7071239999999998E-2</v>
      </c>
      <c r="H679" s="217">
        <v>2.3415249999999995E-2</v>
      </c>
      <c r="I679" s="217">
        <v>3.0900669999999998E-2</v>
      </c>
      <c r="J679" s="217">
        <v>4.8076259999999996E-2</v>
      </c>
      <c r="K679" s="217">
        <v>0.10668449999999999</v>
      </c>
    </row>
    <row r="680" spans="1:11">
      <c r="A680" s="215">
        <v>9.2700000000000008E-7</v>
      </c>
      <c r="B680" s="216">
        <f t="shared" si="10"/>
        <v>2.1428724675728154E-19</v>
      </c>
      <c r="C680" s="217">
        <v>7.8233860440542879E-3</v>
      </c>
      <c r="D680" s="217">
        <v>1.0016514499999999E-2</v>
      </c>
      <c r="E680" s="217">
        <v>1.3351714999999998E-2</v>
      </c>
      <c r="F680" s="217">
        <v>1.6553004999999999E-2</v>
      </c>
      <c r="G680" s="217">
        <v>1.8192854999999997E-2</v>
      </c>
      <c r="H680" s="217">
        <v>2.3094369999999996E-2</v>
      </c>
      <c r="I680" s="217">
        <v>3.0827729999999998E-2</v>
      </c>
      <c r="J680" s="217">
        <v>5.0409409999999995E-2</v>
      </c>
      <c r="K680" s="217">
        <v>0.10366724999999999</v>
      </c>
    </row>
    <row r="681" spans="1:11">
      <c r="A681" s="215">
        <v>9.2800000000000005E-7</v>
      </c>
      <c r="B681" s="216">
        <f t="shared" si="10"/>
        <v>2.1405633377586204E-19</v>
      </c>
      <c r="C681" s="217">
        <v>8.051479220060203E-3</v>
      </c>
      <c r="D681" s="217">
        <v>1.0478599999999999E-2</v>
      </c>
      <c r="E681" s="217">
        <v>1.3809079999999998E-2</v>
      </c>
      <c r="F681" s="217">
        <v>1.6248229999999999E-2</v>
      </c>
      <c r="G681" s="217">
        <v>1.9314469999999997E-2</v>
      </c>
      <c r="H681" s="217">
        <v>2.2773489999999997E-2</v>
      </c>
      <c r="I681" s="217">
        <v>3.0754789999999994E-2</v>
      </c>
      <c r="J681" s="217">
        <v>5.2742559999999994E-2</v>
      </c>
      <c r="K681" s="217">
        <v>0.10064999999999998</v>
      </c>
    </row>
    <row r="682" spans="1:11">
      <c r="A682" s="215">
        <v>9.2900000000000002E-7</v>
      </c>
      <c r="B682" s="216">
        <f t="shared" si="10"/>
        <v>2.1382591791603874E-19</v>
      </c>
      <c r="C682" s="217">
        <v>8.1371987687929564E-3</v>
      </c>
      <c r="D682" s="217">
        <v>1.0464905E-2</v>
      </c>
      <c r="E682" s="217">
        <v>1.4350924999999997E-2</v>
      </c>
      <c r="F682" s="217">
        <v>1.498356E-2</v>
      </c>
      <c r="G682" s="217">
        <v>1.7973114999999998E-2</v>
      </c>
      <c r="H682" s="217">
        <v>2.3397894999999998E-2</v>
      </c>
      <c r="I682" s="217">
        <v>3.0301994999999995E-2</v>
      </c>
      <c r="J682" s="217">
        <v>5.2079299999999995E-2</v>
      </c>
      <c r="K682" s="217">
        <v>9.8217229999999989E-2</v>
      </c>
    </row>
    <row r="683" spans="1:11">
      <c r="A683" s="215">
        <v>9.2999999999999999E-7</v>
      </c>
      <c r="B683" s="216">
        <f t="shared" si="10"/>
        <v>2.1359599757419356E-19</v>
      </c>
      <c r="C683" s="217">
        <v>8.166075003540392E-3</v>
      </c>
      <c r="D683" s="217">
        <v>1.0451209999999999E-2</v>
      </c>
      <c r="E683" s="217">
        <v>1.4892769999999998E-2</v>
      </c>
      <c r="F683" s="217">
        <v>1.3718889999999999E-2</v>
      </c>
      <c r="G683" s="217">
        <v>1.6631759999999999E-2</v>
      </c>
      <c r="H683" s="217">
        <v>2.40223E-2</v>
      </c>
      <c r="I683" s="217">
        <v>2.9849199999999996E-2</v>
      </c>
      <c r="J683" s="217">
        <v>5.1416039999999996E-2</v>
      </c>
      <c r="K683" s="217">
        <v>9.5784459999999988E-2</v>
      </c>
    </row>
    <row r="684" spans="1:11">
      <c r="A684" s="215">
        <v>9.3100000000000006E-7</v>
      </c>
      <c r="B684" s="216">
        <f t="shared" si="10"/>
        <v>2.1336657115359826E-19</v>
      </c>
      <c r="C684" s="217">
        <v>8.1700119054662363E-3</v>
      </c>
      <c r="D684" s="217">
        <v>9.9427299999999986E-3</v>
      </c>
      <c r="E684" s="217">
        <v>1.4298124999999998E-2</v>
      </c>
      <c r="F684" s="217">
        <v>1.2772664999999999E-2</v>
      </c>
      <c r="G684" s="217">
        <v>1.5384269999999999E-2</v>
      </c>
      <c r="H684" s="217">
        <v>2.4635024999999998E-2</v>
      </c>
      <c r="I684" s="217">
        <v>3.0138204999999994E-2</v>
      </c>
      <c r="J684" s="217">
        <v>5.1020254999999994E-2</v>
      </c>
      <c r="K684" s="217">
        <v>9.0206954999999991E-2</v>
      </c>
    </row>
    <row r="685" spans="1:11">
      <c r="A685" s="215">
        <v>9.3200000000000003E-7</v>
      </c>
      <c r="B685" s="216">
        <f t="shared" si="10"/>
        <v>2.1313763706437766E-19</v>
      </c>
      <c r="C685" s="217">
        <v>8.1586966976445376E-3</v>
      </c>
      <c r="D685" s="217">
        <v>9.4342499999999982E-3</v>
      </c>
      <c r="E685" s="217">
        <v>1.3703479999999997E-2</v>
      </c>
      <c r="F685" s="217">
        <v>1.1826439999999999E-2</v>
      </c>
      <c r="G685" s="217">
        <v>1.4136779999999998E-2</v>
      </c>
      <c r="H685" s="217">
        <v>2.5247749999999999E-2</v>
      </c>
      <c r="I685" s="217">
        <v>3.0427209999999993E-2</v>
      </c>
      <c r="J685" s="217">
        <v>5.0624469999999991E-2</v>
      </c>
      <c r="K685" s="217">
        <v>8.4629449999999995E-2</v>
      </c>
    </row>
    <row r="686" spans="1:11">
      <c r="A686" s="215">
        <v>9.33E-7</v>
      </c>
      <c r="B686" s="216">
        <f t="shared" si="10"/>
        <v>2.1290919372347266E-19</v>
      </c>
      <c r="C686" s="217">
        <v>8.141763494545453E-3</v>
      </c>
      <c r="D686" s="217">
        <v>9.6705904999999995E-3</v>
      </c>
      <c r="E686" s="217">
        <v>1.4644064999999998E-2</v>
      </c>
      <c r="F686" s="217">
        <v>1.2386224999999999E-2</v>
      </c>
      <c r="G686" s="217">
        <v>1.3524675E-2</v>
      </c>
      <c r="H686" s="217">
        <v>2.5664144999999999E-2</v>
      </c>
      <c r="I686" s="217">
        <v>3.0381509999999994E-2</v>
      </c>
      <c r="J686" s="217">
        <v>5.2375689999999989E-2</v>
      </c>
      <c r="K686" s="217">
        <v>9.0055814999999997E-2</v>
      </c>
    </row>
    <row r="687" spans="1:11">
      <c r="A687" s="215">
        <v>9.3400000000000008E-7</v>
      </c>
      <c r="B687" s="216">
        <f t="shared" si="10"/>
        <v>2.1268123955460384E-19</v>
      </c>
      <c r="C687" s="217">
        <v>8.1248477426800574E-3</v>
      </c>
      <c r="D687" s="217">
        <v>9.906930999999999E-3</v>
      </c>
      <c r="E687" s="217">
        <v>1.5584649999999999E-2</v>
      </c>
      <c r="F687" s="217">
        <v>1.2946009999999999E-2</v>
      </c>
      <c r="G687" s="217">
        <v>1.291257E-2</v>
      </c>
      <c r="H687" s="217">
        <v>2.6080539999999999E-2</v>
      </c>
      <c r="I687" s="217">
        <v>3.0335809999999998E-2</v>
      </c>
      <c r="J687" s="217">
        <v>5.4126909999999993E-2</v>
      </c>
      <c r="K687" s="217">
        <v>9.548218E-2</v>
      </c>
    </row>
    <row r="688" spans="1:11">
      <c r="A688" s="215">
        <v>9.3500000000000005E-7</v>
      </c>
      <c r="B688" s="216">
        <f t="shared" si="10"/>
        <v>2.1245377298823529E-19</v>
      </c>
      <c r="C688" s="217">
        <v>8.1034702186165656E-3</v>
      </c>
      <c r="D688" s="217">
        <v>9.8694889999999987E-3</v>
      </c>
      <c r="E688" s="217">
        <v>1.4616754999999999E-2</v>
      </c>
      <c r="F688" s="217">
        <v>1.4213599999999998E-2</v>
      </c>
      <c r="G688" s="217">
        <v>1.2923119999999998E-2</v>
      </c>
      <c r="H688" s="217">
        <v>2.5435854999999997E-2</v>
      </c>
      <c r="I688" s="217">
        <v>2.8661174999999997E-2</v>
      </c>
      <c r="J688" s="217">
        <v>5.0360614999999991E-2</v>
      </c>
      <c r="K688" s="217">
        <v>9.3985379999999993E-2</v>
      </c>
    </row>
    <row r="689" spans="1:11">
      <c r="A689" s="215">
        <v>9.3600000000000002E-7</v>
      </c>
      <c r="B689" s="216">
        <f t="shared" si="10"/>
        <v>2.1222679246153846E-19</v>
      </c>
      <c r="C689" s="217">
        <v>8.0781517044145844E-3</v>
      </c>
      <c r="D689" s="217">
        <v>9.8320469999999965E-3</v>
      </c>
      <c r="E689" s="217">
        <v>1.3648859999999997E-2</v>
      </c>
      <c r="F689" s="217">
        <v>1.5481189999999997E-2</v>
      </c>
      <c r="G689" s="217">
        <v>1.2933669999999996E-2</v>
      </c>
      <c r="H689" s="217">
        <v>2.4791169999999994E-2</v>
      </c>
      <c r="I689" s="217">
        <v>2.6986539999999993E-2</v>
      </c>
      <c r="J689" s="217">
        <v>4.6594319999999988E-2</v>
      </c>
      <c r="K689" s="217">
        <v>9.2488579999999987E-2</v>
      </c>
    </row>
    <row r="690" spans="1:11">
      <c r="A690" s="215">
        <v>9.3699999999999999E-7</v>
      </c>
      <c r="B690" s="216">
        <f t="shared" si="10"/>
        <v>2.1200029641835646E-19</v>
      </c>
      <c r="C690" s="217">
        <v>8.0528598162352173E-3</v>
      </c>
      <c r="D690" s="217">
        <v>9.8800824999999981E-3</v>
      </c>
      <c r="E690" s="217">
        <v>1.4256794999999999E-2</v>
      </c>
      <c r="F690" s="217">
        <v>1.6211954999999997E-2</v>
      </c>
      <c r="G690" s="217">
        <v>1.5142704999999996E-2</v>
      </c>
      <c r="H690" s="217">
        <v>2.4700954999999997E-2</v>
      </c>
      <c r="I690" s="217">
        <v>2.7885734999999995E-2</v>
      </c>
      <c r="J690" s="217">
        <v>4.7496134999999988E-2</v>
      </c>
      <c r="K690" s="217">
        <v>9.387247999999998E-2</v>
      </c>
    </row>
    <row r="691" spans="1:11">
      <c r="A691" s="215">
        <v>9.3800000000000006E-7</v>
      </c>
      <c r="B691" s="216">
        <f t="shared" si="10"/>
        <v>2.1177428330916842E-19</v>
      </c>
      <c r="C691" s="217">
        <v>8.0155211879323184E-3</v>
      </c>
      <c r="D691" s="217">
        <v>9.9281179999999979E-3</v>
      </c>
      <c r="E691" s="217">
        <v>1.486473E-2</v>
      </c>
      <c r="F691" s="217">
        <v>1.6942719999999998E-2</v>
      </c>
      <c r="G691" s="217">
        <v>1.7351739999999997E-2</v>
      </c>
      <c r="H691" s="217">
        <v>2.4610739999999999E-2</v>
      </c>
      <c r="I691" s="217">
        <v>2.8784929999999997E-2</v>
      </c>
      <c r="J691" s="217">
        <v>4.8397949999999988E-2</v>
      </c>
      <c r="K691" s="217">
        <v>9.5256379999999988E-2</v>
      </c>
    </row>
    <row r="692" spans="1:11">
      <c r="A692" s="215">
        <v>9.3900000000000003E-7</v>
      </c>
      <c r="B692" s="216">
        <f t="shared" si="10"/>
        <v>2.115487515910543E-19</v>
      </c>
      <c r="C692" s="217">
        <v>7.960375737267409E-3</v>
      </c>
      <c r="D692" s="217">
        <v>9.8532339999999989E-3</v>
      </c>
      <c r="E692" s="217">
        <v>1.4982714999999999E-2</v>
      </c>
      <c r="F692" s="217">
        <v>1.6464229999999996E-2</v>
      </c>
      <c r="G692" s="217">
        <v>1.8730379999999998E-2</v>
      </c>
      <c r="H692" s="217">
        <v>2.5047584999999997E-2</v>
      </c>
      <c r="I692" s="217">
        <v>3.0565779999999994E-2</v>
      </c>
      <c r="J692" s="217">
        <v>5.2245569999999991E-2</v>
      </c>
      <c r="K692" s="217">
        <v>0.10024754</v>
      </c>
    </row>
    <row r="693" spans="1:11">
      <c r="A693" s="215">
        <v>9.4E-7</v>
      </c>
      <c r="B693" s="216">
        <f t="shared" si="10"/>
        <v>2.1132369972765957E-19</v>
      </c>
      <c r="C693" s="217">
        <v>7.900843337121613E-3</v>
      </c>
      <c r="D693" s="217">
        <v>9.7783499999999999E-3</v>
      </c>
      <c r="E693" s="217">
        <v>1.5100699999999998E-2</v>
      </c>
      <c r="F693" s="217">
        <v>1.5985739999999998E-2</v>
      </c>
      <c r="G693" s="217">
        <v>2.0109019999999998E-2</v>
      </c>
      <c r="H693" s="217">
        <v>2.5484429999999995E-2</v>
      </c>
      <c r="I693" s="217">
        <v>3.2346629999999994E-2</v>
      </c>
      <c r="J693" s="217">
        <v>5.6093189999999987E-2</v>
      </c>
      <c r="K693" s="217">
        <v>0.1052387</v>
      </c>
    </row>
    <row r="694" spans="1:11">
      <c r="A694" s="215">
        <v>9.4100000000000007E-7</v>
      </c>
      <c r="B694" s="216">
        <f t="shared" si="10"/>
        <v>2.1109912618916046E-19</v>
      </c>
      <c r="C694" s="217">
        <v>7.8465012569761249E-3</v>
      </c>
      <c r="D694" s="217">
        <v>9.0393759999999983E-3</v>
      </c>
      <c r="E694" s="217">
        <v>1.4176684999999998E-2</v>
      </c>
      <c r="F694" s="217">
        <v>1.5355229999999997E-2</v>
      </c>
      <c r="G694" s="217">
        <v>1.8774214999999997E-2</v>
      </c>
      <c r="H694" s="217">
        <v>2.4393224999999998E-2</v>
      </c>
      <c r="I694" s="217">
        <v>3.0563039999999993E-2</v>
      </c>
      <c r="J694" s="217">
        <v>5.300822999999999E-2</v>
      </c>
      <c r="K694" s="217">
        <v>9.8801725000000007E-2</v>
      </c>
    </row>
    <row r="695" spans="1:11">
      <c r="A695" s="215">
        <v>9.4200000000000004E-7</v>
      </c>
      <c r="B695" s="216">
        <f t="shared" si="10"/>
        <v>2.1087502945222929E-19</v>
      </c>
      <c r="C695" s="217">
        <v>7.8519061321473942E-3</v>
      </c>
      <c r="D695" s="217">
        <v>8.3004019999999984E-3</v>
      </c>
      <c r="E695" s="217">
        <v>1.3252669999999998E-2</v>
      </c>
      <c r="F695" s="217">
        <v>1.4724719999999998E-2</v>
      </c>
      <c r="G695" s="217">
        <v>1.7439409999999995E-2</v>
      </c>
      <c r="H695" s="217">
        <v>2.3302019999999996E-2</v>
      </c>
      <c r="I695" s="217">
        <v>2.8779449999999995E-2</v>
      </c>
      <c r="J695" s="217">
        <v>4.9923269999999999E-2</v>
      </c>
      <c r="K695" s="217">
        <v>9.2364749999999995E-2</v>
      </c>
    </row>
    <row r="696" spans="1:11">
      <c r="A696" s="215">
        <v>9.4300000000000001E-7</v>
      </c>
      <c r="B696" s="216">
        <f t="shared" si="10"/>
        <v>2.10651408E-19</v>
      </c>
      <c r="C696" s="217">
        <v>7.8525098842695418E-3</v>
      </c>
      <c r="D696" s="217">
        <v>8.6234974999999988E-3</v>
      </c>
      <c r="E696" s="217">
        <v>1.3181839999999998E-2</v>
      </c>
      <c r="F696" s="217">
        <v>1.5009079999999998E-2</v>
      </c>
      <c r="G696" s="217">
        <v>1.6932809999999996E-2</v>
      </c>
      <c r="H696" s="217">
        <v>2.2798324999999994E-2</v>
      </c>
      <c r="I696" s="217">
        <v>2.8218249999999997E-2</v>
      </c>
      <c r="J696" s="217">
        <v>4.7355174999999999E-2</v>
      </c>
      <c r="K696" s="217">
        <v>9.0221519999999999E-2</v>
      </c>
    </row>
    <row r="697" spans="1:11">
      <c r="A697" s="215">
        <v>9.4399999999999998E-7</v>
      </c>
      <c r="B697" s="216">
        <f t="shared" si="10"/>
        <v>2.1042826032203389E-19</v>
      </c>
      <c r="C697" s="217">
        <v>7.8248301021874647E-3</v>
      </c>
      <c r="D697" s="217">
        <v>8.9465929999999992E-3</v>
      </c>
      <c r="E697" s="217">
        <v>1.3111009999999999E-2</v>
      </c>
      <c r="F697" s="217">
        <v>1.5293439999999998E-2</v>
      </c>
      <c r="G697" s="217">
        <v>1.6426209999999997E-2</v>
      </c>
      <c r="H697" s="217">
        <v>2.2294629999999996E-2</v>
      </c>
      <c r="I697" s="217">
        <v>2.7657049999999999E-2</v>
      </c>
      <c r="J697" s="217">
        <v>4.4787079999999993E-2</v>
      </c>
      <c r="K697" s="217">
        <v>8.807828999999999E-2</v>
      </c>
    </row>
    <row r="698" spans="1:11">
      <c r="A698" s="215">
        <v>9.4500000000000006E-7</v>
      </c>
      <c r="B698" s="216">
        <f t="shared" si="10"/>
        <v>2.1020558491428571E-19</v>
      </c>
      <c r="C698" s="217">
        <v>7.789542686622318E-3</v>
      </c>
      <c r="D698" s="217">
        <v>9.1496924999999989E-3</v>
      </c>
      <c r="E698" s="217">
        <v>1.3470239999999998E-2</v>
      </c>
      <c r="F698" s="217">
        <v>1.5563034999999999E-2</v>
      </c>
      <c r="G698" s="217">
        <v>1.6342169999999996E-2</v>
      </c>
      <c r="H698" s="217">
        <v>2.2755584999999998E-2</v>
      </c>
      <c r="I698" s="217">
        <v>2.8078589999999997E-2</v>
      </c>
      <c r="J698" s="217">
        <v>4.6574444999999992E-2</v>
      </c>
      <c r="K698" s="217">
        <v>9.5336494999999993E-2</v>
      </c>
    </row>
    <row r="699" spans="1:11">
      <c r="A699" s="215">
        <v>9.4600000000000003E-7</v>
      </c>
      <c r="B699" s="216">
        <f t="shared" si="10"/>
        <v>2.0998338027906976E-19</v>
      </c>
      <c r="C699" s="217">
        <v>7.7477582313857851E-3</v>
      </c>
      <c r="D699" s="217">
        <v>9.3527919999999987E-3</v>
      </c>
      <c r="E699" s="217">
        <v>1.3829469999999996E-2</v>
      </c>
      <c r="F699" s="217">
        <v>1.583263E-2</v>
      </c>
      <c r="G699" s="217">
        <v>1.6258129999999999E-2</v>
      </c>
      <c r="H699" s="217">
        <v>2.3216540000000001E-2</v>
      </c>
      <c r="I699" s="217">
        <v>2.8500129999999995E-2</v>
      </c>
      <c r="J699" s="217">
        <v>4.8361809999999991E-2</v>
      </c>
      <c r="K699" s="217">
        <v>0.1025947</v>
      </c>
    </row>
    <row r="700" spans="1:11">
      <c r="A700" s="215">
        <v>9.47E-7</v>
      </c>
      <c r="B700" s="216">
        <f t="shared" si="10"/>
        <v>2.0976164492502639E-19</v>
      </c>
      <c r="C700" s="217">
        <v>7.6981255414603333E-3</v>
      </c>
      <c r="D700" s="217">
        <v>9.311696999999999E-3</v>
      </c>
      <c r="E700" s="217">
        <v>1.3518854999999996E-2</v>
      </c>
      <c r="F700" s="217">
        <v>1.5480274999999998E-2</v>
      </c>
      <c r="G700" s="217">
        <v>1.6935539999999999E-2</v>
      </c>
      <c r="H700" s="217">
        <v>2.4056454999999997E-2</v>
      </c>
      <c r="I700" s="217">
        <v>2.8743799999999996E-2</v>
      </c>
      <c r="J700" s="217">
        <v>4.8708799999999997E-2</v>
      </c>
      <c r="K700" s="217">
        <v>0.10302624999999999</v>
      </c>
    </row>
    <row r="701" spans="1:11">
      <c r="A701" s="215">
        <v>9.4800000000000007E-7</v>
      </c>
      <c r="B701" s="216">
        <f t="shared" si="10"/>
        <v>2.0954037736708859E-19</v>
      </c>
      <c r="C701" s="217">
        <v>7.6373712867368448E-3</v>
      </c>
      <c r="D701" s="217">
        <v>9.2706019999999993E-3</v>
      </c>
      <c r="E701" s="217">
        <v>1.3208239999999998E-2</v>
      </c>
      <c r="F701" s="217">
        <v>1.5127919999999998E-2</v>
      </c>
      <c r="G701" s="217">
        <v>1.7612949999999995E-2</v>
      </c>
      <c r="H701" s="217">
        <v>2.4896369999999998E-2</v>
      </c>
      <c r="I701" s="217">
        <v>2.8987469999999998E-2</v>
      </c>
      <c r="J701" s="217">
        <v>4.9055789999999995E-2</v>
      </c>
      <c r="K701" s="217">
        <v>0.10345779999999999</v>
      </c>
    </row>
    <row r="702" spans="1:11">
      <c r="A702" s="215">
        <v>9.4900000000000004E-7</v>
      </c>
      <c r="B702" s="216">
        <f t="shared" si="10"/>
        <v>2.0931957612644889E-19</v>
      </c>
      <c r="C702" s="217">
        <v>7.55580179810726E-3</v>
      </c>
      <c r="D702" s="217">
        <v>8.6037719999999991E-3</v>
      </c>
      <c r="E702" s="217">
        <v>1.3429819999999999E-2</v>
      </c>
      <c r="F702" s="217">
        <v>1.4882389999999997E-2</v>
      </c>
      <c r="G702" s="217">
        <v>1.7477974999999996E-2</v>
      </c>
      <c r="H702" s="217">
        <v>2.4100469999999999E-2</v>
      </c>
      <c r="I702" s="217">
        <v>2.9241384999999998E-2</v>
      </c>
      <c r="J702" s="217">
        <v>4.8213614999999994E-2</v>
      </c>
      <c r="K702" s="217">
        <v>0.10069365499999999</v>
      </c>
    </row>
    <row r="703" spans="1:11">
      <c r="A703" s="215">
        <v>9.5000000000000001E-7</v>
      </c>
      <c r="B703" s="216">
        <f t="shared" si="10"/>
        <v>2.0909923973052632E-19</v>
      </c>
      <c r="C703" s="217">
        <v>7.4387016646706577E-3</v>
      </c>
      <c r="D703" s="217">
        <v>7.9369419999999972E-3</v>
      </c>
      <c r="E703" s="217">
        <v>1.3651399999999998E-2</v>
      </c>
      <c r="F703" s="217">
        <v>1.4636859999999996E-2</v>
      </c>
      <c r="G703" s="217">
        <v>1.7342999999999997E-2</v>
      </c>
      <c r="H703" s="217">
        <v>2.330457E-2</v>
      </c>
      <c r="I703" s="217">
        <v>2.9495299999999999E-2</v>
      </c>
      <c r="J703" s="217">
        <v>4.7371439999999994E-2</v>
      </c>
      <c r="K703" s="217">
        <v>9.7929509999999984E-2</v>
      </c>
    </row>
    <row r="704" spans="1:11">
      <c r="A704" s="215">
        <v>9.5100000000000009E-7</v>
      </c>
      <c r="B704" s="216">
        <f t="shared" si="10"/>
        <v>2.0887936671293372E-19</v>
      </c>
      <c r="C704" s="217">
        <v>7.2538398237145738E-3</v>
      </c>
      <c r="D704" s="217">
        <v>7.7634309999999977E-3</v>
      </c>
      <c r="E704" s="217">
        <v>1.4283919999999999E-2</v>
      </c>
      <c r="F704" s="217">
        <v>1.4569779999999997E-2</v>
      </c>
      <c r="G704" s="217">
        <v>1.7355369999999995E-2</v>
      </c>
      <c r="H704" s="217">
        <v>2.4938555000000001E-2</v>
      </c>
      <c r="I704" s="217">
        <v>2.9672979999999995E-2</v>
      </c>
      <c r="J704" s="217">
        <v>4.7649754999999995E-2</v>
      </c>
      <c r="K704" s="217">
        <v>9.9617504999999995E-2</v>
      </c>
    </row>
    <row r="705" spans="1:11">
      <c r="A705" s="215">
        <v>9.5200000000000005E-7</v>
      </c>
      <c r="B705" s="216">
        <f t="shared" si="10"/>
        <v>2.0865995561344535E-19</v>
      </c>
      <c r="C705" s="217">
        <v>6.94582589987419E-3</v>
      </c>
      <c r="D705" s="217">
        <v>7.5899199999999991E-3</v>
      </c>
      <c r="E705" s="217">
        <v>1.4916439999999998E-2</v>
      </c>
      <c r="F705" s="217">
        <v>1.4502699999999999E-2</v>
      </c>
      <c r="G705" s="217">
        <v>1.7367739999999996E-2</v>
      </c>
      <c r="H705" s="217">
        <v>2.6572539999999999E-2</v>
      </c>
      <c r="I705" s="217">
        <v>2.9850659999999994E-2</v>
      </c>
      <c r="J705" s="217">
        <v>4.7928069999999996E-2</v>
      </c>
      <c r="K705" s="217">
        <v>0.10130550000000001</v>
      </c>
    </row>
    <row r="706" spans="1:11">
      <c r="A706" s="215">
        <v>9.5300000000000002E-7</v>
      </c>
      <c r="B706" s="216">
        <f t="shared" si="10"/>
        <v>2.0844100497796432E-19</v>
      </c>
      <c r="C706" s="217">
        <v>6.4284182976227702E-3</v>
      </c>
      <c r="D706" s="217">
        <v>7.5771349999999987E-3</v>
      </c>
      <c r="E706" s="217">
        <v>1.3701655E-2</v>
      </c>
      <c r="F706" s="217">
        <v>1.4611704999999999E-2</v>
      </c>
      <c r="G706" s="217">
        <v>1.7125084999999998E-2</v>
      </c>
      <c r="H706" s="217">
        <v>2.5261260000000001E-2</v>
      </c>
      <c r="I706" s="217">
        <v>2.9751399999999994E-2</v>
      </c>
      <c r="J706" s="217">
        <v>4.9485909999999994E-2</v>
      </c>
      <c r="K706" s="217">
        <v>0.10029307</v>
      </c>
    </row>
    <row r="707" spans="1:11">
      <c r="A707" s="215">
        <v>9.540000000000001E-7</v>
      </c>
      <c r="B707" s="216">
        <f t="shared" ref="B707:B770" si="11">h_planck*c_light/A707</f>
        <v>2.0822251335849054E-19</v>
      </c>
      <c r="C707" s="217">
        <v>5.7528899307241286E-3</v>
      </c>
      <c r="D707" s="217">
        <v>7.5643499999999983E-3</v>
      </c>
      <c r="E707" s="217">
        <v>1.2486870000000001E-2</v>
      </c>
      <c r="F707" s="217">
        <v>1.4720709999999998E-2</v>
      </c>
      <c r="G707" s="217">
        <v>1.6882429999999997E-2</v>
      </c>
      <c r="H707" s="217">
        <v>2.3949979999999999E-2</v>
      </c>
      <c r="I707" s="217">
        <v>2.9652139999999994E-2</v>
      </c>
      <c r="J707" s="217">
        <v>5.1043749999999999E-2</v>
      </c>
      <c r="K707" s="217">
        <v>9.9280639999999989E-2</v>
      </c>
    </row>
    <row r="708" spans="1:11">
      <c r="A708" s="215">
        <v>9.5499999999999996E-7</v>
      </c>
      <c r="B708" s="216">
        <f t="shared" si="11"/>
        <v>2.0800447931308901E-19</v>
      </c>
      <c r="C708" s="217">
        <v>5.4739007801003301E-3</v>
      </c>
      <c r="D708" s="217">
        <v>7.979314999999999E-3</v>
      </c>
      <c r="E708" s="217">
        <v>1.2545134999999999E-2</v>
      </c>
      <c r="F708" s="217">
        <v>1.4876739999999999E-2</v>
      </c>
      <c r="G708" s="217">
        <v>1.7142729999999995E-2</v>
      </c>
      <c r="H708" s="217">
        <v>2.4785874999999999E-2</v>
      </c>
      <c r="I708" s="217">
        <v>2.9834389999999995E-2</v>
      </c>
      <c r="J708" s="217">
        <v>5.0340734999999998E-2</v>
      </c>
      <c r="K708" s="217">
        <v>9.8512204999999992E-2</v>
      </c>
    </row>
    <row r="709" spans="1:11">
      <c r="A709" s="215">
        <v>9.5600000000000004E-7</v>
      </c>
      <c r="B709" s="216">
        <f t="shared" si="11"/>
        <v>2.0778690140585772E-19</v>
      </c>
      <c r="C709" s="217">
        <v>5.9107655887020993E-3</v>
      </c>
      <c r="D709" s="217">
        <v>8.3942799999999988E-3</v>
      </c>
      <c r="E709" s="217">
        <v>1.2603399999999999E-2</v>
      </c>
      <c r="F709" s="217">
        <v>1.5032769999999999E-2</v>
      </c>
      <c r="G709" s="217">
        <v>1.7403029999999996E-2</v>
      </c>
      <c r="H709" s="217">
        <v>2.5621769999999995E-2</v>
      </c>
      <c r="I709" s="217">
        <v>3.0016639999999997E-2</v>
      </c>
      <c r="J709" s="217">
        <v>4.9637719999999996E-2</v>
      </c>
      <c r="K709" s="217">
        <v>9.774376999999998E-2</v>
      </c>
    </row>
    <row r="710" spans="1:11">
      <c r="A710" s="215">
        <v>9.5700000000000011E-7</v>
      </c>
      <c r="B710" s="216">
        <f t="shared" si="11"/>
        <v>2.0756977820689652E-19</v>
      </c>
      <c r="C710" s="217">
        <v>6.515083754876398E-3</v>
      </c>
      <c r="D710" s="217">
        <v>8.6284289999999982E-3</v>
      </c>
      <c r="E710" s="217">
        <v>1.2948425E-2</v>
      </c>
      <c r="F710" s="217">
        <v>1.4917389999999999E-2</v>
      </c>
      <c r="G710" s="217">
        <v>1.6826214999999999E-2</v>
      </c>
      <c r="H710" s="217">
        <v>2.4517044999999998E-2</v>
      </c>
      <c r="I710" s="217">
        <v>3.0105849999999997E-2</v>
      </c>
      <c r="J710" s="217">
        <v>4.8616629999999994E-2</v>
      </c>
      <c r="K710" s="217">
        <v>9.7689144999999977E-2</v>
      </c>
    </row>
    <row r="711" spans="1:11">
      <c r="A711" s="215">
        <v>9.5799999999999998E-7</v>
      </c>
      <c r="B711" s="216">
        <f t="shared" si="11"/>
        <v>2.0735310829227557E-19</v>
      </c>
      <c r="C711" s="217">
        <v>6.9077543332986147E-3</v>
      </c>
      <c r="D711" s="217">
        <v>8.8625779999999977E-3</v>
      </c>
      <c r="E711" s="217">
        <v>1.3293449999999998E-2</v>
      </c>
      <c r="F711" s="217">
        <v>1.4802009999999997E-2</v>
      </c>
      <c r="G711" s="217">
        <v>1.6249399999999997E-2</v>
      </c>
      <c r="H711" s="217">
        <v>2.341232E-2</v>
      </c>
      <c r="I711" s="217">
        <v>3.0195059999999996E-2</v>
      </c>
      <c r="J711" s="217">
        <v>4.7595539999999992E-2</v>
      </c>
      <c r="K711" s="217">
        <v>9.7634519999999975E-2</v>
      </c>
    </row>
    <row r="712" spans="1:11">
      <c r="A712" s="215">
        <v>9.5900000000000005E-7</v>
      </c>
      <c r="B712" s="216">
        <f t="shared" si="11"/>
        <v>2.0713689024400415E-19</v>
      </c>
      <c r="C712" s="217">
        <v>7.1115519294264731E-3</v>
      </c>
      <c r="D712" s="217">
        <v>8.7792924999999973E-3</v>
      </c>
      <c r="E712" s="217">
        <v>1.3098634999999997E-2</v>
      </c>
      <c r="F712" s="217">
        <v>1.4633579999999998E-2</v>
      </c>
      <c r="G712" s="217">
        <v>1.5779179999999997E-2</v>
      </c>
      <c r="H712" s="217">
        <v>2.3417799999999999E-2</v>
      </c>
      <c r="I712" s="217">
        <v>2.9618139999999994E-2</v>
      </c>
      <c r="J712" s="217">
        <v>4.7539514999999991E-2</v>
      </c>
      <c r="K712" s="217">
        <v>9.7330424999999984E-2</v>
      </c>
    </row>
    <row r="713" spans="1:11">
      <c r="A713" s="215">
        <v>9.6000000000000013E-7</v>
      </c>
      <c r="B713" s="216">
        <f t="shared" si="11"/>
        <v>2.0692112264999997E-19</v>
      </c>
      <c r="C713" s="217">
        <v>7.2013617300051951E-3</v>
      </c>
      <c r="D713" s="217">
        <v>8.6960069999999987E-3</v>
      </c>
      <c r="E713" s="217">
        <v>1.2903819999999998E-2</v>
      </c>
      <c r="F713" s="217">
        <v>1.446515E-2</v>
      </c>
      <c r="G713" s="217">
        <v>1.5308959999999996E-2</v>
      </c>
      <c r="H713" s="217">
        <v>2.3423279999999998E-2</v>
      </c>
      <c r="I713" s="217">
        <v>2.9041219999999993E-2</v>
      </c>
      <c r="J713" s="217">
        <v>4.7483489999999996E-2</v>
      </c>
      <c r="K713" s="217">
        <v>9.7026329999999994E-2</v>
      </c>
    </row>
    <row r="714" spans="1:11">
      <c r="A714" s="215">
        <v>9.6099999999999999E-7</v>
      </c>
      <c r="B714" s="216">
        <f t="shared" si="11"/>
        <v>2.0670580410405827E-19</v>
      </c>
      <c r="C714" s="217">
        <v>7.2384249293506462E-3</v>
      </c>
      <c r="D714" s="217">
        <v>8.589343499999999E-3</v>
      </c>
      <c r="E714" s="217">
        <v>1.2651649999999997E-2</v>
      </c>
      <c r="F714" s="217">
        <v>1.4227089999999998E-2</v>
      </c>
      <c r="G714" s="217">
        <v>1.5152159999999998E-2</v>
      </c>
      <c r="H714" s="217">
        <v>2.2769469999999997E-2</v>
      </c>
      <c r="I714" s="217">
        <v>2.9444844999999994E-2</v>
      </c>
      <c r="J714" s="217">
        <v>4.8168434999999996E-2</v>
      </c>
      <c r="K714" s="217">
        <v>9.8291875000000001E-2</v>
      </c>
    </row>
    <row r="715" spans="1:11">
      <c r="A715" s="215">
        <v>9.6200000000000006E-7</v>
      </c>
      <c r="B715" s="216">
        <f t="shared" si="11"/>
        <v>2.0649093320582118E-19</v>
      </c>
      <c r="C715" s="217">
        <v>7.2403449999999996E-3</v>
      </c>
      <c r="D715" s="217">
        <v>8.4826799999999994E-3</v>
      </c>
      <c r="E715" s="217">
        <v>1.2399479999999997E-2</v>
      </c>
      <c r="F715" s="217">
        <v>1.3989029999999996E-2</v>
      </c>
      <c r="G715" s="217">
        <v>1.4995359999999998E-2</v>
      </c>
      <c r="H715" s="217">
        <v>2.2115659999999995E-2</v>
      </c>
      <c r="I715" s="217">
        <v>2.9848469999999995E-2</v>
      </c>
      <c r="J715" s="217">
        <v>4.8853379999999995E-2</v>
      </c>
      <c r="K715" s="217">
        <v>9.9557419999999994E-2</v>
      </c>
    </row>
    <row r="716" spans="1:11">
      <c r="A716" s="215">
        <v>9.6300000000000014E-7</v>
      </c>
      <c r="B716" s="216">
        <f t="shared" si="11"/>
        <v>2.0627650856074763E-19</v>
      </c>
      <c r="C716" s="217">
        <v>7.235767616364578E-3</v>
      </c>
      <c r="D716" s="217">
        <v>8.4302609999999979E-3</v>
      </c>
      <c r="E716" s="217">
        <v>1.2314269999999999E-2</v>
      </c>
      <c r="F716" s="217">
        <v>1.4007074999999997E-2</v>
      </c>
      <c r="G716" s="217">
        <v>1.5159799999999998E-2</v>
      </c>
      <c r="H716" s="217">
        <v>2.1980329999999996E-2</v>
      </c>
      <c r="I716" s="217">
        <v>2.9990139999999995E-2</v>
      </c>
      <c r="J716" s="217">
        <v>4.7514209999999994E-2</v>
      </c>
      <c r="K716" s="217">
        <v>9.7652729999999993E-2</v>
      </c>
    </row>
    <row r="717" spans="1:11">
      <c r="A717" s="215">
        <v>9.64E-7</v>
      </c>
      <c r="B717" s="216">
        <f t="shared" si="11"/>
        <v>2.0606252878008298E-19</v>
      </c>
      <c r="C717" s="217">
        <v>7.2470300800910586E-3</v>
      </c>
      <c r="D717" s="217">
        <v>8.3778419999999982E-3</v>
      </c>
      <c r="E717" s="217">
        <v>1.222906E-2</v>
      </c>
      <c r="F717" s="217">
        <v>1.4025119999999997E-2</v>
      </c>
      <c r="G717" s="217">
        <v>1.5324239999999996E-2</v>
      </c>
      <c r="H717" s="217">
        <v>2.1844999999999996E-2</v>
      </c>
      <c r="I717" s="217">
        <v>3.0131809999999995E-2</v>
      </c>
      <c r="J717" s="217">
        <v>4.6175039999999994E-2</v>
      </c>
      <c r="K717" s="217">
        <v>9.5748039999999993E-2</v>
      </c>
    </row>
    <row r="718" spans="1:11">
      <c r="A718" s="215">
        <v>9.6500000000000008E-7</v>
      </c>
      <c r="B718" s="216">
        <f t="shared" si="11"/>
        <v>2.05848992480829E-19</v>
      </c>
      <c r="C718" s="217">
        <v>7.2354808191874296E-3</v>
      </c>
      <c r="D718" s="217">
        <v>8.7164624999999992E-3</v>
      </c>
      <c r="E718" s="217">
        <v>1.2368889999999999E-2</v>
      </c>
      <c r="F718" s="217">
        <v>1.4633759999999997E-2</v>
      </c>
      <c r="G718" s="217">
        <v>1.5564534999999997E-2</v>
      </c>
      <c r="H718" s="217">
        <v>2.2162044999999998E-2</v>
      </c>
      <c r="I718" s="217">
        <v>3.0266899999999996E-2</v>
      </c>
      <c r="J718" s="217">
        <v>4.6053954999999994E-2</v>
      </c>
      <c r="K718" s="217">
        <v>9.7812969999999999E-2</v>
      </c>
    </row>
    <row r="719" spans="1:11">
      <c r="A719" s="215">
        <v>9.6599999999999994E-7</v>
      </c>
      <c r="B719" s="216">
        <f t="shared" si="11"/>
        <v>2.0563589828571428E-19</v>
      </c>
      <c r="C719" s="217">
        <v>7.1995297521173299E-3</v>
      </c>
      <c r="D719" s="217">
        <v>9.0550830000000002E-3</v>
      </c>
      <c r="E719" s="217">
        <v>1.2508719999999997E-2</v>
      </c>
      <c r="F719" s="217">
        <v>1.5242399999999998E-2</v>
      </c>
      <c r="G719" s="217">
        <v>1.5804829999999999E-2</v>
      </c>
      <c r="H719" s="217">
        <v>2.2479089999999997E-2</v>
      </c>
      <c r="I719" s="217">
        <v>3.0401989999999997E-2</v>
      </c>
      <c r="J719" s="217">
        <v>4.5932869999999994E-2</v>
      </c>
      <c r="K719" s="217">
        <v>9.9877899999999992E-2</v>
      </c>
    </row>
    <row r="720" spans="1:11">
      <c r="A720" s="215">
        <v>9.6700000000000002E-7</v>
      </c>
      <c r="B720" s="216">
        <f t="shared" si="11"/>
        <v>2.0542324482316441E-19</v>
      </c>
      <c r="C720" s="217">
        <v>7.1962810913030004E-3</v>
      </c>
      <c r="D720" s="217">
        <v>9.2068600000000007E-3</v>
      </c>
      <c r="E720" s="217">
        <v>1.2025864999999997E-2</v>
      </c>
      <c r="F720" s="217">
        <v>1.5505064999999998E-2</v>
      </c>
      <c r="G720" s="217">
        <v>1.6024934999999997E-2</v>
      </c>
      <c r="H720" s="217">
        <v>2.2853115E-2</v>
      </c>
      <c r="I720" s="217">
        <v>2.9934385000000001E-2</v>
      </c>
      <c r="J720" s="217">
        <v>4.6216609999999991E-2</v>
      </c>
      <c r="K720" s="217">
        <v>0.10055529999999999</v>
      </c>
    </row>
    <row r="721" spans="1:11">
      <c r="A721" s="215">
        <v>9.6800000000000009E-7</v>
      </c>
      <c r="B721" s="216">
        <f t="shared" si="11"/>
        <v>2.052110307272727E-19</v>
      </c>
      <c r="C721" s="217">
        <v>7.1943038502524977E-3</v>
      </c>
      <c r="D721" s="217">
        <v>9.3586369999999995E-3</v>
      </c>
      <c r="E721" s="217">
        <v>1.1543009999999998E-2</v>
      </c>
      <c r="F721" s="217">
        <v>1.5767729999999997E-2</v>
      </c>
      <c r="G721" s="217">
        <v>1.6245039999999995E-2</v>
      </c>
      <c r="H721" s="217">
        <v>2.322714E-2</v>
      </c>
      <c r="I721" s="217">
        <v>2.9466780000000001E-2</v>
      </c>
      <c r="J721" s="217">
        <v>4.6500349999999989E-2</v>
      </c>
      <c r="K721" s="217">
        <v>0.10123269999999998</v>
      </c>
    </row>
    <row r="722" spans="1:11">
      <c r="A722" s="215">
        <v>9.6899999999999996E-7</v>
      </c>
      <c r="B722" s="216">
        <f t="shared" si="11"/>
        <v>2.0499925463777089E-19</v>
      </c>
      <c r="C722" s="217">
        <v>7.1752176219110377E-3</v>
      </c>
      <c r="D722" s="217">
        <v>9.0295134999999992E-3</v>
      </c>
      <c r="E722" s="217">
        <v>1.1851259999999999E-2</v>
      </c>
      <c r="F722" s="217">
        <v>1.5436524999999998E-2</v>
      </c>
      <c r="G722" s="217">
        <v>1.6152994999999996E-2</v>
      </c>
      <c r="H722" s="217">
        <v>2.2442564999999998E-2</v>
      </c>
      <c r="I722" s="217">
        <v>2.9963264999999996E-2</v>
      </c>
      <c r="J722" s="217">
        <v>4.6451549999999994E-2</v>
      </c>
      <c r="K722" s="217">
        <v>0.10132919999999998</v>
      </c>
    </row>
    <row r="723" spans="1:11">
      <c r="A723" s="215">
        <v>9.7000000000000003E-7</v>
      </c>
      <c r="B723" s="216">
        <f t="shared" si="11"/>
        <v>2.0478791519999999E-19</v>
      </c>
      <c r="C723" s="217">
        <v>7.1552409829235674E-3</v>
      </c>
      <c r="D723" s="217">
        <v>8.7003899999999988E-3</v>
      </c>
      <c r="E723" s="217">
        <v>1.2159509999999998E-2</v>
      </c>
      <c r="F723" s="217">
        <v>1.5105319999999998E-2</v>
      </c>
      <c r="G723" s="217">
        <v>1.6060949999999997E-2</v>
      </c>
      <c r="H723" s="217">
        <v>2.1657989999999995E-2</v>
      </c>
      <c r="I723" s="217">
        <v>3.0459749999999994E-2</v>
      </c>
      <c r="J723" s="217">
        <v>4.6402749999999993E-2</v>
      </c>
      <c r="K723" s="217">
        <v>0.10142569999999998</v>
      </c>
    </row>
    <row r="724" spans="1:11">
      <c r="A724" s="215">
        <v>9.7100000000000011E-7</v>
      </c>
      <c r="B724" s="216">
        <f t="shared" si="11"/>
        <v>2.0457701106488155E-19</v>
      </c>
      <c r="C724" s="217">
        <v>7.1354578233843611E-3</v>
      </c>
      <c r="D724" s="217">
        <v>8.6656879999999978E-3</v>
      </c>
      <c r="E724" s="217">
        <v>1.2297699999999998E-2</v>
      </c>
      <c r="F724" s="217">
        <v>1.4800364999999999E-2</v>
      </c>
      <c r="G724" s="217">
        <v>1.6057314999999996E-2</v>
      </c>
      <c r="H724" s="217">
        <v>2.1419294999999998E-2</v>
      </c>
      <c r="I724" s="217">
        <v>3.0561934999999998E-2</v>
      </c>
      <c r="J724" s="217">
        <v>4.6207569999999989E-2</v>
      </c>
      <c r="K724" s="217">
        <v>0.100657265</v>
      </c>
    </row>
    <row r="725" spans="1:11">
      <c r="A725" s="215">
        <v>9.7199999999999997E-7</v>
      </c>
      <c r="B725" s="216">
        <f t="shared" si="11"/>
        <v>2.043665408888889E-19</v>
      </c>
      <c r="C725" s="217">
        <v>7.1119961572895267E-3</v>
      </c>
      <c r="D725" s="217">
        <v>8.6309859999999985E-3</v>
      </c>
      <c r="E725" s="217">
        <v>1.2435889999999998E-2</v>
      </c>
      <c r="F725" s="217">
        <v>1.4495409999999999E-2</v>
      </c>
      <c r="G725" s="217">
        <v>1.6053679999999997E-2</v>
      </c>
      <c r="H725" s="217">
        <v>2.1180599999999997E-2</v>
      </c>
      <c r="I725" s="217">
        <v>3.066412E-2</v>
      </c>
      <c r="J725" s="217">
        <v>4.6012389999999993E-2</v>
      </c>
      <c r="K725" s="217">
        <v>9.9888829999999998E-2</v>
      </c>
    </row>
    <row r="726" spans="1:11">
      <c r="A726" s="215">
        <v>9.7300000000000004E-7</v>
      </c>
      <c r="B726" s="216">
        <f t="shared" si="11"/>
        <v>2.0415650333401849E-19</v>
      </c>
      <c r="C726" s="217">
        <v>7.0863140354799001E-3</v>
      </c>
      <c r="D726" s="217">
        <v>8.7995659999999983E-3</v>
      </c>
      <c r="E726" s="217">
        <v>1.2260009999999998E-2</v>
      </c>
      <c r="F726" s="217">
        <v>1.4401714999999999E-2</v>
      </c>
      <c r="G726" s="217">
        <v>1.5474314999999995E-2</v>
      </c>
      <c r="H726" s="217">
        <v>2.1458739999999997E-2</v>
      </c>
      <c r="I726" s="217">
        <v>2.993767E-2</v>
      </c>
      <c r="J726" s="217">
        <v>4.6431669999999994E-2</v>
      </c>
      <c r="K726" s="217">
        <v>0.101008715</v>
      </c>
    </row>
    <row r="727" spans="1:11">
      <c r="A727" s="215">
        <v>9.7400000000000012E-7</v>
      </c>
      <c r="B727" s="216">
        <f t="shared" si="11"/>
        <v>2.0394689706776179E-19</v>
      </c>
      <c r="C727" s="217">
        <v>7.0603805401085948E-3</v>
      </c>
      <c r="D727" s="217">
        <v>8.9681459999999998E-3</v>
      </c>
      <c r="E727" s="217">
        <v>1.2084129999999998E-2</v>
      </c>
      <c r="F727" s="217">
        <v>1.4308019999999999E-2</v>
      </c>
      <c r="G727" s="217">
        <v>1.4894949999999995E-2</v>
      </c>
      <c r="H727" s="217">
        <v>2.1736879999999997E-2</v>
      </c>
      <c r="I727" s="217">
        <v>2.921122E-2</v>
      </c>
      <c r="J727" s="217">
        <v>4.6850949999999995E-2</v>
      </c>
      <c r="K727" s="217">
        <v>0.10212859999999999</v>
      </c>
    </row>
    <row r="728" spans="1:11">
      <c r="A728" s="215">
        <v>9.7499999999999998E-7</v>
      </c>
      <c r="B728" s="216">
        <f t="shared" si="11"/>
        <v>2.0373772076307693E-19</v>
      </c>
      <c r="C728" s="217">
        <v>7.0369602476970314E-3</v>
      </c>
      <c r="D728" s="217">
        <v>8.7608454999999995E-3</v>
      </c>
      <c r="E728" s="217">
        <v>1.2012939999999998E-2</v>
      </c>
      <c r="F728" s="217">
        <v>1.4290339999999999E-2</v>
      </c>
      <c r="G728" s="217">
        <v>1.4523139999999997E-2</v>
      </c>
      <c r="H728" s="217">
        <v>2.1873125E-2</v>
      </c>
      <c r="I728" s="217">
        <v>2.8929160000000002E-2</v>
      </c>
      <c r="J728" s="217">
        <v>4.6119019999999997E-2</v>
      </c>
      <c r="K728" s="217">
        <v>0.100560765</v>
      </c>
    </row>
    <row r="729" spans="1:11">
      <c r="A729" s="215">
        <v>9.7600000000000006E-7</v>
      </c>
      <c r="B729" s="216">
        <f t="shared" si="11"/>
        <v>2.0352897309836064E-19</v>
      </c>
      <c r="C729" s="217">
        <v>7.0147932408751636E-3</v>
      </c>
      <c r="D729" s="217">
        <v>8.5535449999999992E-3</v>
      </c>
      <c r="E729" s="217">
        <v>1.1941749999999998E-2</v>
      </c>
      <c r="F729" s="217">
        <v>1.4272659999999998E-2</v>
      </c>
      <c r="G729" s="217">
        <v>1.4151329999999998E-2</v>
      </c>
      <c r="H729" s="217">
        <v>2.200937E-2</v>
      </c>
      <c r="I729" s="217">
        <v>2.8647100000000002E-2</v>
      </c>
      <c r="J729" s="217">
        <v>4.5387089999999991E-2</v>
      </c>
      <c r="K729" s="217">
        <v>9.8992929999999993E-2</v>
      </c>
    </row>
    <row r="730" spans="1:11">
      <c r="A730" s="215">
        <v>9.7700000000000013E-7</v>
      </c>
      <c r="B730" s="216">
        <f t="shared" si="11"/>
        <v>2.0332065275742064E-19</v>
      </c>
      <c r="C730" s="217">
        <v>6.9911610704800793E-3</v>
      </c>
      <c r="D730" s="217">
        <v>8.5571979999999985E-3</v>
      </c>
      <c r="E730" s="217">
        <v>1.2164604999999998E-2</v>
      </c>
      <c r="F730" s="217">
        <v>1.423201E-2</v>
      </c>
      <c r="G730" s="217">
        <v>1.4128594999999997E-2</v>
      </c>
      <c r="H730" s="217">
        <v>2.1737979999999997E-2</v>
      </c>
      <c r="I730" s="217">
        <v>2.9351614999999998E-2</v>
      </c>
      <c r="J730" s="217">
        <v>4.5734074999999992E-2</v>
      </c>
      <c r="K730" s="217">
        <v>9.6532855000000001E-2</v>
      </c>
    </row>
    <row r="731" spans="1:11">
      <c r="A731" s="215">
        <v>9.78E-7</v>
      </c>
      <c r="B731" s="216">
        <f t="shared" si="11"/>
        <v>2.0311275842944784E-19</v>
      </c>
      <c r="C731" s="217">
        <v>6.9661210102040794E-3</v>
      </c>
      <c r="D731" s="217">
        <v>8.5608509999999995E-3</v>
      </c>
      <c r="E731" s="217">
        <v>1.2387459999999998E-2</v>
      </c>
      <c r="F731" s="217">
        <v>1.419136E-2</v>
      </c>
      <c r="G731" s="217">
        <v>1.4105859999999998E-2</v>
      </c>
      <c r="H731" s="217">
        <v>2.1466589999999994E-2</v>
      </c>
      <c r="I731" s="217">
        <v>3.0056129999999997E-2</v>
      </c>
      <c r="J731" s="217">
        <v>4.6081059999999993E-2</v>
      </c>
      <c r="K731" s="217">
        <v>9.4072779999999995E-2</v>
      </c>
    </row>
    <row r="732" spans="1:11">
      <c r="A732" s="215">
        <v>9.7900000000000007E-7</v>
      </c>
      <c r="B732" s="216">
        <f t="shared" si="11"/>
        <v>2.0290528880898873E-19</v>
      </c>
      <c r="C732" s="217">
        <v>6.9414716007542548E-3</v>
      </c>
      <c r="D732" s="217">
        <v>8.4830449999999981E-3</v>
      </c>
      <c r="E732" s="217">
        <v>1.2259279999999997E-2</v>
      </c>
      <c r="F732" s="217">
        <v>1.4036054999999999E-2</v>
      </c>
      <c r="G732" s="217">
        <v>1.4564619999999997E-2</v>
      </c>
      <c r="H732" s="217">
        <v>2.1677344999999994E-2</v>
      </c>
      <c r="I732" s="217">
        <v>2.9495844999999996E-2</v>
      </c>
      <c r="J732" s="217">
        <v>4.5940094999999993E-2</v>
      </c>
      <c r="K732" s="217">
        <v>9.7692789999999988E-2</v>
      </c>
    </row>
    <row r="733" spans="1:11">
      <c r="A733" s="215">
        <v>9.7999999999999993E-7</v>
      </c>
      <c r="B733" s="216">
        <f t="shared" si="11"/>
        <v>2.0269824259591838E-19</v>
      </c>
      <c r="C733" s="217">
        <v>6.9169112630614099E-3</v>
      </c>
      <c r="D733" s="217">
        <v>8.4052389999999984E-3</v>
      </c>
      <c r="E733" s="217">
        <v>1.2131099999999999E-2</v>
      </c>
      <c r="F733" s="217">
        <v>1.3880749999999999E-2</v>
      </c>
      <c r="G733" s="217">
        <v>1.5023379999999996E-2</v>
      </c>
      <c r="H733" s="217">
        <v>2.1888099999999997E-2</v>
      </c>
      <c r="I733" s="217">
        <v>2.8935559999999996E-2</v>
      </c>
      <c r="J733" s="217">
        <v>4.5799129999999993E-2</v>
      </c>
      <c r="K733" s="217">
        <v>0.10131279999999998</v>
      </c>
    </row>
    <row r="734" spans="1:11">
      <c r="A734" s="215">
        <v>9.8100000000000001E-7</v>
      </c>
      <c r="B734" s="216">
        <f t="shared" si="11"/>
        <v>2.0249161849541284E-19</v>
      </c>
      <c r="C734" s="217">
        <v>6.8911627664292961E-3</v>
      </c>
      <c r="D734" s="217">
        <v>8.5939094999999983E-3</v>
      </c>
      <c r="E734" s="217">
        <v>1.2214669999999997E-2</v>
      </c>
      <c r="F734" s="217">
        <v>1.3829709999999999E-2</v>
      </c>
      <c r="G734" s="217">
        <v>1.4695769999999997E-2</v>
      </c>
      <c r="H734" s="217">
        <v>2.1429334999999997E-2</v>
      </c>
      <c r="I734" s="217">
        <v>2.9414134999999994E-2</v>
      </c>
      <c r="J734" s="217">
        <v>4.6323229999999993E-2</v>
      </c>
      <c r="K734" s="217">
        <v>0.10312824999999998</v>
      </c>
    </row>
    <row r="735" spans="1:11">
      <c r="A735" s="215">
        <v>9.8200000000000008E-7</v>
      </c>
      <c r="B735" s="216">
        <f t="shared" si="11"/>
        <v>2.0228541521792258E-19</v>
      </c>
      <c r="C735" s="217">
        <v>6.8638048741742029E-3</v>
      </c>
      <c r="D735" s="217">
        <v>8.7825799999999982E-3</v>
      </c>
      <c r="E735" s="217">
        <v>1.2298239999999997E-2</v>
      </c>
      <c r="F735" s="217">
        <v>1.377867E-2</v>
      </c>
      <c r="G735" s="217">
        <v>1.4368159999999998E-2</v>
      </c>
      <c r="H735" s="217">
        <v>2.0970569999999997E-2</v>
      </c>
      <c r="I735" s="217">
        <v>2.9892709999999996E-2</v>
      </c>
      <c r="J735" s="217">
        <v>4.6847329999999993E-2</v>
      </c>
      <c r="K735" s="217">
        <v>0.10494369999999997</v>
      </c>
    </row>
    <row r="736" spans="1:11">
      <c r="A736" s="215">
        <v>9.8299999999999995E-7</v>
      </c>
      <c r="B736" s="216">
        <f t="shared" si="11"/>
        <v>2.0207963147914548E-19</v>
      </c>
      <c r="C736" s="217">
        <v>6.8381895250761403E-3</v>
      </c>
      <c r="D736" s="217">
        <v>8.6331774999999986E-3</v>
      </c>
      <c r="E736" s="217">
        <v>1.1921169999999998E-2</v>
      </c>
      <c r="F736" s="217">
        <v>1.3756434999999999E-2</v>
      </c>
      <c r="G736" s="217">
        <v>1.4663024999999998E-2</v>
      </c>
      <c r="H736" s="217">
        <v>2.1157219999999997E-2</v>
      </c>
      <c r="I736" s="217">
        <v>2.9382874999999996E-2</v>
      </c>
      <c r="J736" s="217">
        <v>4.6467809999999991E-2</v>
      </c>
      <c r="K736" s="217">
        <v>0.10502019999999998</v>
      </c>
    </row>
    <row r="737" spans="1:11">
      <c r="A737" s="215">
        <v>9.8400000000000002E-7</v>
      </c>
      <c r="B737" s="216">
        <f t="shared" si="11"/>
        <v>2.0187426599999999E-19</v>
      </c>
      <c r="C737" s="217">
        <v>6.8140490866213602E-3</v>
      </c>
      <c r="D737" s="217">
        <v>8.483774999999999E-3</v>
      </c>
      <c r="E737" s="217">
        <v>1.1544099999999998E-2</v>
      </c>
      <c r="F737" s="217">
        <v>1.3734199999999998E-2</v>
      </c>
      <c r="G737" s="217">
        <v>1.4957889999999998E-2</v>
      </c>
      <c r="H737" s="217">
        <v>2.1343869999999994E-2</v>
      </c>
      <c r="I737" s="217">
        <v>2.8873039999999999E-2</v>
      </c>
      <c r="J737" s="217">
        <v>4.608828999999999E-2</v>
      </c>
      <c r="K737" s="217">
        <v>0.10509669999999999</v>
      </c>
    </row>
    <row r="738" spans="1:11">
      <c r="A738" s="215">
        <v>9.850000000000001E-7</v>
      </c>
      <c r="B738" s="216">
        <f t="shared" si="11"/>
        <v>2.0166931750659896E-19</v>
      </c>
      <c r="C738" s="217">
        <v>6.7847783964940728E-3</v>
      </c>
      <c r="D738" s="217">
        <v>8.4901679999999993E-3</v>
      </c>
      <c r="E738" s="217">
        <v>1.162239E-2</v>
      </c>
      <c r="F738" s="217">
        <v>1.3649619999999998E-2</v>
      </c>
      <c r="G738" s="217">
        <v>1.4689584999999998E-2</v>
      </c>
      <c r="H738" s="217">
        <v>2.0924184999999998E-2</v>
      </c>
      <c r="I738" s="217">
        <v>2.9451424999999996E-2</v>
      </c>
      <c r="J738" s="217">
        <v>4.5828049999999995E-2</v>
      </c>
      <c r="K738" s="217">
        <v>0.10321564999999999</v>
      </c>
    </row>
    <row r="739" spans="1:11">
      <c r="A739" s="215">
        <v>9.8599999999999996E-7</v>
      </c>
      <c r="B739" s="216">
        <f t="shared" si="11"/>
        <v>2.0146478473022313E-19</v>
      </c>
      <c r="C739" s="217">
        <v>6.7559889568782252E-3</v>
      </c>
      <c r="D739" s="217">
        <v>8.4965609999999997E-3</v>
      </c>
      <c r="E739" s="217">
        <v>1.1700680000000001E-2</v>
      </c>
      <c r="F739" s="217">
        <v>1.3565039999999997E-2</v>
      </c>
      <c r="G739" s="217">
        <v>1.4421279999999998E-2</v>
      </c>
      <c r="H739" s="217">
        <v>2.0504499999999998E-2</v>
      </c>
      <c r="I739" s="217">
        <v>3.0029809999999994E-2</v>
      </c>
      <c r="J739" s="217">
        <v>4.5567809999999993E-2</v>
      </c>
      <c r="K739" s="217">
        <v>0.10133459999999998</v>
      </c>
    </row>
    <row r="740" spans="1:11">
      <c r="A740" s="215">
        <v>9.8700000000000004E-7</v>
      </c>
      <c r="B740" s="216">
        <f t="shared" si="11"/>
        <v>2.0126066640729483E-19</v>
      </c>
      <c r="C740" s="217">
        <v>6.7349792706037004E-3</v>
      </c>
      <c r="D740" s="217">
        <v>8.2951055000000003E-3</v>
      </c>
      <c r="E740" s="217">
        <v>1.1761495E-2</v>
      </c>
      <c r="F740" s="217">
        <v>1.3588554999999999E-2</v>
      </c>
      <c r="G740" s="217">
        <v>1.4736514999999999E-2</v>
      </c>
      <c r="H740" s="217">
        <v>2.0553994999999999E-2</v>
      </c>
      <c r="I740" s="217">
        <v>2.9341014999999995E-2</v>
      </c>
      <c r="J740" s="217">
        <v>4.5636484999999991E-2</v>
      </c>
      <c r="K740" s="217">
        <v>9.9866954999999993E-2</v>
      </c>
    </row>
    <row r="741" spans="1:11">
      <c r="A741" s="215">
        <v>9.8800000000000011E-7</v>
      </c>
      <c r="B741" s="216">
        <f t="shared" si="11"/>
        <v>2.0105696127935219E-19</v>
      </c>
      <c r="C741" s="217">
        <v>6.7080162561123455E-3</v>
      </c>
      <c r="D741" s="217">
        <v>8.0936499999999991E-3</v>
      </c>
      <c r="E741" s="217">
        <v>1.1822310000000001E-2</v>
      </c>
      <c r="F741" s="217">
        <v>1.3612069999999999E-2</v>
      </c>
      <c r="G741" s="217">
        <v>1.5051749999999997E-2</v>
      </c>
      <c r="H741" s="217">
        <v>2.0603489999999995E-2</v>
      </c>
      <c r="I741" s="217">
        <v>2.8652219999999996E-2</v>
      </c>
      <c r="J741" s="217">
        <v>4.5705159999999988E-2</v>
      </c>
      <c r="K741" s="217">
        <v>9.8399310000000004E-2</v>
      </c>
    </row>
    <row r="742" spans="1:11">
      <c r="A742" s="215">
        <v>9.8899999999999998E-7</v>
      </c>
      <c r="B742" s="216">
        <f t="shared" si="11"/>
        <v>2.0085366809302326E-19</v>
      </c>
      <c r="C742" s="217">
        <v>6.6711353228378215E-3</v>
      </c>
      <c r="D742" s="217">
        <v>8.0454319999999999E-3</v>
      </c>
      <c r="E742" s="217">
        <v>1.178735E-2</v>
      </c>
      <c r="F742" s="217">
        <v>1.3595665E-2</v>
      </c>
      <c r="G742" s="217">
        <v>1.4931694999999998E-2</v>
      </c>
      <c r="H742" s="217">
        <v>2.0748494999999995E-2</v>
      </c>
      <c r="I742" s="217">
        <v>2.9281969999999997E-2</v>
      </c>
      <c r="J742" s="217">
        <v>4.5497329999999989E-2</v>
      </c>
      <c r="K742" s="217">
        <v>9.4668224999999995E-2</v>
      </c>
    </row>
    <row r="743" spans="1:11">
      <c r="A743" s="215">
        <v>9.9000000000000005E-7</v>
      </c>
      <c r="B743" s="216">
        <f t="shared" si="11"/>
        <v>2.0065078559999998E-19</v>
      </c>
      <c r="C743" s="217">
        <v>6.6489435989515056E-3</v>
      </c>
      <c r="D743" s="217">
        <v>7.9972140000000008E-3</v>
      </c>
      <c r="E743" s="217">
        <v>1.175239E-2</v>
      </c>
      <c r="F743" s="217">
        <v>1.3579259999999999E-2</v>
      </c>
      <c r="G743" s="217">
        <v>1.4811639999999997E-2</v>
      </c>
      <c r="H743" s="217">
        <v>2.0893499999999995E-2</v>
      </c>
      <c r="I743" s="217">
        <v>2.9911719999999996E-2</v>
      </c>
      <c r="J743" s="217">
        <v>4.5289499999999996E-2</v>
      </c>
      <c r="K743" s="217">
        <v>9.0937139999999986E-2</v>
      </c>
    </row>
    <row r="744" spans="1:11">
      <c r="A744" s="215">
        <v>9.9100000000000013E-7</v>
      </c>
      <c r="B744" s="216">
        <f t="shared" si="11"/>
        <v>2.0044831255701308E-19</v>
      </c>
      <c r="C744" s="217">
        <v>6.6343616969483307E-3</v>
      </c>
      <c r="D744" s="217">
        <v>8.252367E-3</v>
      </c>
      <c r="E744" s="217">
        <v>1.1678289999999999E-2</v>
      </c>
      <c r="F744" s="217">
        <v>1.3501424999999997E-2</v>
      </c>
      <c r="G744" s="217">
        <v>1.4753614999999998E-2</v>
      </c>
      <c r="H744" s="217">
        <v>2.1189359999999997E-2</v>
      </c>
      <c r="I744" s="217">
        <v>2.9851574999999995E-2</v>
      </c>
      <c r="J744" s="217">
        <v>4.526239E-2</v>
      </c>
      <c r="K744" s="217">
        <v>8.9187229999999978E-2</v>
      </c>
    </row>
    <row r="745" spans="1:11">
      <c r="A745" s="215">
        <v>9.9199999999999999E-7</v>
      </c>
      <c r="B745" s="216">
        <f t="shared" si="11"/>
        <v>2.0024624772580646E-19</v>
      </c>
      <c r="C745" s="217">
        <v>6.6097315727510538E-3</v>
      </c>
      <c r="D745" s="217">
        <v>8.5075199999999993E-3</v>
      </c>
      <c r="E745" s="217">
        <v>1.1604189999999999E-2</v>
      </c>
      <c r="F745" s="217">
        <v>1.3423589999999997E-2</v>
      </c>
      <c r="G745" s="217">
        <v>1.4695589999999996E-2</v>
      </c>
      <c r="H745" s="217">
        <v>2.1485219999999996E-2</v>
      </c>
      <c r="I745" s="217">
        <v>2.9791429999999994E-2</v>
      </c>
      <c r="J745" s="217">
        <v>4.5235279999999996E-2</v>
      </c>
      <c r="K745" s="217">
        <v>8.7437319999999971E-2</v>
      </c>
    </row>
    <row r="746" spans="1:11">
      <c r="A746" s="215">
        <v>9.9300000000000006E-7</v>
      </c>
      <c r="B746" s="216">
        <f t="shared" si="11"/>
        <v>2.0004458987311177E-19</v>
      </c>
      <c r="C746" s="217">
        <v>6.5778069809045211E-3</v>
      </c>
      <c r="D746" s="217">
        <v>8.346975999999999E-3</v>
      </c>
      <c r="E746" s="217">
        <v>1.1625669999999998E-2</v>
      </c>
      <c r="F746" s="217">
        <v>1.3502884999999999E-2</v>
      </c>
      <c r="G746" s="217">
        <v>1.4548974999999997E-2</v>
      </c>
      <c r="H746" s="217">
        <v>2.0931489999999997E-2</v>
      </c>
      <c r="I746" s="217">
        <v>2.9934564999999996E-2</v>
      </c>
      <c r="J746" s="217">
        <v>4.5307569999999998E-2</v>
      </c>
      <c r="K746" s="217">
        <v>8.9726224999999979E-2</v>
      </c>
    </row>
    <row r="747" spans="1:11">
      <c r="A747" s="215">
        <v>9.9400000000000014E-7</v>
      </c>
      <c r="B747" s="216">
        <f t="shared" si="11"/>
        <v>1.9984333777062372E-19</v>
      </c>
      <c r="C747" s="217">
        <v>6.5494508057842944E-3</v>
      </c>
      <c r="D747" s="217">
        <v>8.1864319999999987E-3</v>
      </c>
      <c r="E747" s="217">
        <v>1.1647149999999998E-2</v>
      </c>
      <c r="F747" s="217">
        <v>1.3582179999999999E-2</v>
      </c>
      <c r="G747" s="217">
        <v>1.4402359999999998E-2</v>
      </c>
      <c r="H747" s="217">
        <v>2.0377759999999998E-2</v>
      </c>
      <c r="I747" s="217">
        <v>3.0077699999999995E-2</v>
      </c>
      <c r="J747" s="217">
        <v>4.5379860000000001E-2</v>
      </c>
      <c r="K747" s="217">
        <v>9.2015129999999987E-2</v>
      </c>
    </row>
    <row r="748" spans="1:11">
      <c r="A748" s="215">
        <v>9.95E-7</v>
      </c>
      <c r="B748" s="216">
        <f t="shared" si="11"/>
        <v>1.9964249019497487E-19</v>
      </c>
      <c r="C748" s="217">
        <v>6.5235377345239289E-3</v>
      </c>
      <c r="D748" s="217">
        <v>7.9771229999999992E-3</v>
      </c>
      <c r="E748" s="217">
        <v>1.1601634999999997E-2</v>
      </c>
      <c r="F748" s="217">
        <v>1.3676779999999999E-2</v>
      </c>
      <c r="G748" s="217">
        <v>1.4468024999999999E-2</v>
      </c>
      <c r="H748" s="217">
        <v>2.0392549999999995E-2</v>
      </c>
      <c r="I748" s="217">
        <v>3.0146799999999994E-2</v>
      </c>
      <c r="J748" s="217">
        <v>4.5430459999999992E-2</v>
      </c>
      <c r="K748" s="217">
        <v>9.2530454999999984E-2</v>
      </c>
    </row>
    <row r="749" spans="1:11">
      <c r="A749" s="215">
        <v>9.9600000000000008E-7</v>
      </c>
      <c r="B749" s="216">
        <f t="shared" si="11"/>
        <v>1.9944204592771083E-19</v>
      </c>
      <c r="C749" s="217">
        <v>6.4928043917835635E-3</v>
      </c>
      <c r="D749" s="217">
        <v>7.7678139999999996E-3</v>
      </c>
      <c r="E749" s="217">
        <v>1.1556119999999996E-2</v>
      </c>
      <c r="F749" s="217">
        <v>1.377138E-2</v>
      </c>
      <c r="G749" s="217">
        <v>1.4533689999999998E-2</v>
      </c>
      <c r="H749" s="217">
        <v>2.0407339999999996E-2</v>
      </c>
      <c r="I749" s="217">
        <v>3.0215899999999997E-2</v>
      </c>
      <c r="J749" s="217">
        <v>4.548105999999999E-2</v>
      </c>
      <c r="K749" s="217">
        <v>9.3045779999999995E-2</v>
      </c>
    </row>
    <row r="750" spans="1:11">
      <c r="A750" s="215">
        <v>9.9699999999999994E-7</v>
      </c>
      <c r="B750" s="216">
        <f t="shared" si="11"/>
        <v>1.9924200375526581E-19</v>
      </c>
      <c r="C750" s="217">
        <v>6.4544466246495777E-3</v>
      </c>
      <c r="D750" s="217">
        <v>7.9367589999999981E-3</v>
      </c>
      <c r="E750" s="217">
        <v>1.1681749999999998E-2</v>
      </c>
      <c r="F750" s="217">
        <v>1.3721799999999998E-2</v>
      </c>
      <c r="G750" s="217">
        <v>1.4454744999999998E-2</v>
      </c>
      <c r="H750" s="217">
        <v>2.0650419999999996E-2</v>
      </c>
      <c r="I750" s="217">
        <v>3.0608554999999996E-2</v>
      </c>
      <c r="J750" s="217">
        <v>4.5311179999999993E-2</v>
      </c>
      <c r="K750" s="217">
        <v>9.2428484999999991E-2</v>
      </c>
    </row>
    <row r="751" spans="1:11">
      <c r="A751" s="215">
        <v>9.9800000000000002E-7</v>
      </c>
      <c r="B751" s="216">
        <f t="shared" si="11"/>
        <v>1.9904236246893788E-19</v>
      </c>
      <c r="C751" s="217">
        <v>6.4061687060706076E-3</v>
      </c>
      <c r="D751" s="217">
        <v>8.1057039999999983E-3</v>
      </c>
      <c r="E751" s="217">
        <v>1.1807379999999999E-2</v>
      </c>
      <c r="F751" s="217">
        <v>1.3672219999999995E-2</v>
      </c>
      <c r="G751" s="217">
        <v>1.4375799999999998E-2</v>
      </c>
      <c r="H751" s="217">
        <v>2.0893499999999995E-2</v>
      </c>
      <c r="I751" s="217">
        <v>3.1001209999999994E-2</v>
      </c>
      <c r="J751" s="217">
        <v>4.5141300000000002E-2</v>
      </c>
      <c r="K751" s="217">
        <v>9.1811189999999987E-2</v>
      </c>
    </row>
    <row r="752" spans="1:11">
      <c r="A752" s="215">
        <v>9.9900000000000009E-7</v>
      </c>
      <c r="B752" s="216">
        <f t="shared" si="11"/>
        <v>1.9884312086486484E-19</v>
      </c>
      <c r="C752" s="217">
        <v>6.3412765339728215E-3</v>
      </c>
      <c r="D752" s="217">
        <v>8.1557484999999971E-3</v>
      </c>
      <c r="E752" s="217">
        <v>1.1778249999999999E-2</v>
      </c>
      <c r="F752" s="217">
        <v>1.3628474999999998E-2</v>
      </c>
      <c r="G752" s="217">
        <v>1.4275569999999998E-2</v>
      </c>
      <c r="H752" s="217">
        <v>2.0901534999999995E-2</v>
      </c>
      <c r="I752" s="217">
        <v>3.0655169999999995E-2</v>
      </c>
      <c r="J752" s="217">
        <v>4.5119614999999995E-2</v>
      </c>
      <c r="K752" s="217">
        <v>9.2594184999999996E-2</v>
      </c>
    </row>
    <row r="753" spans="1:11">
      <c r="A753" s="215">
        <v>9.9999999999999995E-7</v>
      </c>
      <c r="B753" s="216">
        <f t="shared" si="11"/>
        <v>1.98644277744E-19</v>
      </c>
      <c r="C753" s="217">
        <v>6.252670149700601E-3</v>
      </c>
      <c r="D753" s="217">
        <v>8.2057929999999977E-3</v>
      </c>
      <c r="E753" s="217">
        <v>1.1749119999999998E-2</v>
      </c>
      <c r="F753" s="217">
        <v>1.3584729999999998E-2</v>
      </c>
      <c r="G753" s="217">
        <v>1.4175339999999998E-2</v>
      </c>
      <c r="H753" s="217">
        <v>2.0909569999999995E-2</v>
      </c>
      <c r="I753" s="217">
        <v>3.0309129999999997E-2</v>
      </c>
      <c r="J753" s="217">
        <v>4.5097929999999987E-2</v>
      </c>
      <c r="K753" s="217">
        <v>9.337717999999999E-2</v>
      </c>
    </row>
    <row r="754" spans="1:11">
      <c r="A754" s="215">
        <v>1.001E-6</v>
      </c>
      <c r="B754" s="216">
        <f t="shared" si="11"/>
        <v>1.9844583191208791E-19</v>
      </c>
      <c r="C754" s="217">
        <v>6.1255508624127562E-3</v>
      </c>
      <c r="D754" s="217">
        <v>7.5073654999999982E-3</v>
      </c>
      <c r="E754" s="217">
        <v>1.1720169999999999E-2</v>
      </c>
      <c r="F754" s="217">
        <v>1.3541344999999998E-2</v>
      </c>
      <c r="G754" s="217">
        <v>1.4410179999999998E-2</v>
      </c>
      <c r="H754" s="217">
        <v>2.1243784999999998E-2</v>
      </c>
      <c r="I754" s="217">
        <v>3.0509844999999997E-2</v>
      </c>
      <c r="J754" s="217">
        <v>4.5560579999999989E-2</v>
      </c>
      <c r="K754" s="217">
        <v>9.5043329999999981E-2</v>
      </c>
    </row>
    <row r="755" spans="1:11">
      <c r="A755" s="215">
        <v>1.0020000000000001E-6</v>
      </c>
      <c r="B755" s="216">
        <f t="shared" si="11"/>
        <v>1.9824778217964069E-19</v>
      </c>
      <c r="C755" s="217">
        <v>5.9198484990039772E-3</v>
      </c>
      <c r="D755" s="217">
        <v>6.8089379999999996E-3</v>
      </c>
      <c r="E755" s="217">
        <v>1.1691219999999997E-2</v>
      </c>
      <c r="F755" s="217">
        <v>1.3497959999999998E-2</v>
      </c>
      <c r="G755" s="217">
        <v>1.464502E-2</v>
      </c>
      <c r="H755" s="217">
        <v>2.1578E-2</v>
      </c>
      <c r="I755" s="217">
        <v>3.0710559999999998E-2</v>
      </c>
      <c r="J755" s="217">
        <v>4.6023229999999998E-2</v>
      </c>
      <c r="K755" s="217">
        <v>9.6709479999999987E-2</v>
      </c>
    </row>
    <row r="756" spans="1:11">
      <c r="A756" s="215">
        <v>1.003E-6</v>
      </c>
      <c r="B756" s="216">
        <f t="shared" si="11"/>
        <v>1.9805012736191425E-19</v>
      </c>
      <c r="C756" s="217">
        <v>5.5724887410358347E-3</v>
      </c>
      <c r="D756" s="217">
        <v>6.9292994999999996E-3</v>
      </c>
      <c r="E756" s="217">
        <v>1.1006259999999997E-2</v>
      </c>
      <c r="F756" s="217">
        <v>1.3410829999999999E-2</v>
      </c>
      <c r="G756" s="217">
        <v>1.4189714999999999E-2</v>
      </c>
      <c r="H756" s="217">
        <v>2.1061705E-2</v>
      </c>
      <c r="I756" s="217">
        <v>3.0831569999999996E-2</v>
      </c>
      <c r="J756" s="217">
        <v>4.5542504999999997E-2</v>
      </c>
      <c r="K756" s="217">
        <v>9.4697359999999994E-2</v>
      </c>
    </row>
    <row r="757" spans="1:11">
      <c r="A757" s="215">
        <v>1.004E-6</v>
      </c>
      <c r="B757" s="216">
        <f t="shared" si="11"/>
        <v>1.9785286627888446E-19</v>
      </c>
      <c r="C757" s="217">
        <v>5.0675875019880676E-3</v>
      </c>
      <c r="D757" s="217">
        <v>7.0496609999999996E-3</v>
      </c>
      <c r="E757" s="217">
        <v>1.0321299999999999E-2</v>
      </c>
      <c r="F757" s="217">
        <v>1.3323699999999999E-2</v>
      </c>
      <c r="G757" s="217">
        <v>1.3734409999999999E-2</v>
      </c>
      <c r="H757" s="217">
        <v>2.054541E-2</v>
      </c>
      <c r="I757" s="217">
        <v>3.0952579999999997E-2</v>
      </c>
      <c r="J757" s="217">
        <v>4.5061779999999989E-2</v>
      </c>
      <c r="K757" s="217">
        <v>9.2685240000000002E-2</v>
      </c>
    </row>
    <row r="758" spans="1:11">
      <c r="A758" s="215">
        <v>1.0050000000000001E-6</v>
      </c>
      <c r="B758" s="216">
        <f t="shared" si="11"/>
        <v>1.9765599775522385E-19</v>
      </c>
      <c r="C758" s="217">
        <v>4.7051563227408196E-3</v>
      </c>
      <c r="D758" s="217">
        <v>7.2206154999999994E-3</v>
      </c>
      <c r="E758" s="217">
        <v>1.0446934999999999E-2</v>
      </c>
      <c r="F758" s="217">
        <v>1.3324244999999998E-2</v>
      </c>
      <c r="G758" s="217">
        <v>1.3505574999999999E-2</v>
      </c>
      <c r="H758" s="217">
        <v>2.0384514999999999E-2</v>
      </c>
      <c r="I758" s="217">
        <v>3.0648949999999998E-2</v>
      </c>
      <c r="J758" s="217">
        <v>4.5426844999999993E-2</v>
      </c>
      <c r="K758" s="217">
        <v>9.367764499999999E-2</v>
      </c>
    </row>
    <row r="759" spans="1:11">
      <c r="A759" s="215">
        <v>1.006E-6</v>
      </c>
      <c r="B759" s="216">
        <f t="shared" si="11"/>
        <v>1.9745952062027834E-19</v>
      </c>
      <c r="C759" s="217">
        <v>4.8563876666666613E-3</v>
      </c>
      <c r="D759" s="217">
        <v>7.3915699999999992E-3</v>
      </c>
      <c r="E759" s="217">
        <v>1.057257E-2</v>
      </c>
      <c r="F759" s="217">
        <v>1.332479E-2</v>
      </c>
      <c r="G759" s="217">
        <v>1.327674E-2</v>
      </c>
      <c r="H759" s="217">
        <v>2.0223619999999998E-2</v>
      </c>
      <c r="I759" s="217">
        <v>3.0345319999999999E-2</v>
      </c>
      <c r="J759" s="217">
        <v>4.5791909999999991E-2</v>
      </c>
      <c r="K759" s="217">
        <v>9.4670049999999978E-2</v>
      </c>
    </row>
    <row r="760" spans="1:11">
      <c r="A760" s="215">
        <v>1.0070000000000001E-6</v>
      </c>
      <c r="B760" s="216">
        <f t="shared" si="11"/>
        <v>1.9726343370804367E-19</v>
      </c>
      <c r="C760" s="217">
        <v>5.3106535847373551E-3</v>
      </c>
      <c r="D760" s="217">
        <v>7.7289114999999995E-3</v>
      </c>
      <c r="E760" s="217">
        <v>1.0851864999999999E-2</v>
      </c>
      <c r="F760" s="217">
        <v>1.3352679999999999E-2</v>
      </c>
      <c r="G760" s="217">
        <v>1.3386245E-2</v>
      </c>
      <c r="H760" s="217">
        <v>2.0636359999999999E-2</v>
      </c>
      <c r="I760" s="217">
        <v>3.0070935E-2</v>
      </c>
      <c r="J760" s="217">
        <v>4.4817804999999995E-2</v>
      </c>
      <c r="K760" s="217">
        <v>9.7009939999999989E-2</v>
      </c>
    </row>
    <row r="761" spans="1:11">
      <c r="A761" s="215">
        <v>1.0080000000000001E-6</v>
      </c>
      <c r="B761" s="216">
        <f t="shared" si="11"/>
        <v>1.9706773585714282E-19</v>
      </c>
      <c r="C761" s="217">
        <v>5.6813892821782046E-3</v>
      </c>
      <c r="D761" s="217">
        <v>8.0662529999999989E-3</v>
      </c>
      <c r="E761" s="217">
        <v>1.1131159999999998E-2</v>
      </c>
      <c r="F761" s="217">
        <v>1.3380569999999996E-2</v>
      </c>
      <c r="G761" s="217">
        <v>1.3495749999999999E-2</v>
      </c>
      <c r="H761" s="217">
        <v>2.1049099999999998E-2</v>
      </c>
      <c r="I761" s="217">
        <v>2.9796549999999998E-2</v>
      </c>
      <c r="J761" s="217">
        <v>4.3843699999999999E-2</v>
      </c>
      <c r="K761" s="217">
        <v>9.9349829999999986E-2</v>
      </c>
    </row>
    <row r="762" spans="1:11">
      <c r="A762" s="215">
        <v>1.009E-6</v>
      </c>
      <c r="B762" s="216">
        <f t="shared" si="11"/>
        <v>1.9687242591080278E-19</v>
      </c>
      <c r="C762" s="217">
        <v>5.8857703432245324E-3</v>
      </c>
      <c r="D762" s="217">
        <v>7.9323759999999997E-3</v>
      </c>
      <c r="E762" s="217">
        <v>1.1184689999999997E-2</v>
      </c>
      <c r="F762" s="217">
        <v>1.3283959999999997E-2</v>
      </c>
      <c r="G762" s="217">
        <v>1.3619989999999998E-2</v>
      </c>
      <c r="H762" s="217">
        <v>2.1039784999999998E-2</v>
      </c>
      <c r="I762" s="217">
        <v>2.9792344999999998E-2</v>
      </c>
      <c r="J762" s="217">
        <v>4.402623E-2</v>
      </c>
      <c r="K762" s="217">
        <v>9.9477294999999993E-2</v>
      </c>
    </row>
    <row r="763" spans="1:11">
      <c r="A763" s="215">
        <v>1.0100000000000001E-6</v>
      </c>
      <c r="B763" s="216">
        <f t="shared" si="11"/>
        <v>1.9667750271683167E-19</v>
      </c>
      <c r="C763" s="217">
        <v>5.9915943162055342E-3</v>
      </c>
      <c r="D763" s="217">
        <v>7.7984989999999995E-3</v>
      </c>
      <c r="E763" s="217">
        <v>1.1238219999999998E-2</v>
      </c>
      <c r="F763" s="217">
        <v>1.3187349999999997E-2</v>
      </c>
      <c r="G763" s="217">
        <v>1.374423E-2</v>
      </c>
      <c r="H763" s="217">
        <v>2.1030469999999996E-2</v>
      </c>
      <c r="I763" s="217">
        <v>2.9788139999999994E-2</v>
      </c>
      <c r="J763" s="217">
        <v>4.4208759999999993E-2</v>
      </c>
      <c r="K763" s="217">
        <v>9.9604760000000001E-2</v>
      </c>
    </row>
    <row r="764" spans="1:11">
      <c r="A764" s="215">
        <v>1.0109999999999999E-6</v>
      </c>
      <c r="B764" s="216">
        <f t="shared" si="11"/>
        <v>1.9648296512759645E-19</v>
      </c>
      <c r="C764" s="217">
        <v>6.0415377739387963E-3</v>
      </c>
      <c r="D764" s="217">
        <v>7.8131099999999998E-3</v>
      </c>
      <c r="E764" s="217">
        <v>1.1188694999999999E-2</v>
      </c>
      <c r="F764" s="217">
        <v>1.3042799999999997E-2</v>
      </c>
      <c r="G764" s="217">
        <v>1.3679654999999999E-2</v>
      </c>
      <c r="H764" s="217">
        <v>2.0263429999999995E-2</v>
      </c>
      <c r="I764" s="217">
        <v>2.9522714999999998E-2</v>
      </c>
      <c r="J764" s="217">
        <v>4.4624424999999995E-2</v>
      </c>
      <c r="K764" s="217">
        <v>9.6822379999999986E-2</v>
      </c>
    </row>
    <row r="765" spans="1:11">
      <c r="A765" s="215">
        <v>1.012E-6</v>
      </c>
      <c r="B765" s="216">
        <f t="shared" si="11"/>
        <v>1.96288812E-19</v>
      </c>
      <c r="C765" s="217">
        <v>6.060925845167652E-3</v>
      </c>
      <c r="D765" s="217">
        <v>7.8277209999999993E-3</v>
      </c>
      <c r="E765" s="217">
        <v>1.113917E-2</v>
      </c>
      <c r="F765" s="217">
        <v>1.2898249999999998E-2</v>
      </c>
      <c r="G765" s="217">
        <v>1.3615079999999996E-2</v>
      </c>
      <c r="H765" s="217">
        <v>1.9496389999999995E-2</v>
      </c>
      <c r="I765" s="217">
        <v>2.9257290000000002E-2</v>
      </c>
      <c r="J765" s="217">
        <v>4.5040089999999991E-2</v>
      </c>
      <c r="K765" s="217">
        <v>9.4039999999999985E-2</v>
      </c>
    </row>
    <row r="766" spans="1:11">
      <c r="A766" s="215">
        <v>1.0130000000000001E-6</v>
      </c>
      <c r="B766" s="216">
        <f t="shared" si="11"/>
        <v>1.96095042195459E-19</v>
      </c>
      <c r="C766" s="217">
        <v>6.0772438482758605E-3</v>
      </c>
      <c r="D766" s="217">
        <v>7.6909214999999987E-3</v>
      </c>
      <c r="E766" s="217">
        <v>1.107472E-2</v>
      </c>
      <c r="F766" s="217">
        <v>1.2905179999999999E-2</v>
      </c>
      <c r="G766" s="217">
        <v>1.3405709999999998E-2</v>
      </c>
      <c r="H766" s="217">
        <v>1.9754809999999998E-2</v>
      </c>
      <c r="I766" s="217">
        <v>2.9595469999999999E-2</v>
      </c>
      <c r="J766" s="217">
        <v>4.4870209999999994E-2</v>
      </c>
      <c r="K766" s="217">
        <v>9.330798999999998E-2</v>
      </c>
    </row>
    <row r="767" spans="1:11">
      <c r="A767" s="215">
        <v>1.0139999999999999E-6</v>
      </c>
      <c r="B767" s="216">
        <f t="shared" si="11"/>
        <v>1.9590165457988167E-19</v>
      </c>
      <c r="C767" s="217">
        <v>6.0905621259842507E-3</v>
      </c>
      <c r="D767" s="217">
        <v>7.5541219999999982E-3</v>
      </c>
      <c r="E767" s="217">
        <v>1.1010269999999999E-2</v>
      </c>
      <c r="F767" s="217">
        <v>1.2912109999999997E-2</v>
      </c>
      <c r="G767" s="217">
        <v>1.3196339999999997E-2</v>
      </c>
      <c r="H767" s="217">
        <v>2.001323E-2</v>
      </c>
      <c r="I767" s="217">
        <v>2.9933649999999996E-2</v>
      </c>
      <c r="J767" s="217">
        <v>4.4700329999999996E-2</v>
      </c>
      <c r="K767" s="217">
        <v>9.2575979999999988E-2</v>
      </c>
    </row>
    <row r="768" spans="1:11">
      <c r="A768" s="215">
        <v>1.015E-6</v>
      </c>
      <c r="B768" s="216">
        <f t="shared" si="11"/>
        <v>1.9570864802364532E-19</v>
      </c>
      <c r="C768" s="217">
        <v>6.0892676676499499E-3</v>
      </c>
      <c r="D768" s="217">
        <v>7.7860789999999978E-3</v>
      </c>
      <c r="E768" s="217">
        <v>1.1137354999999998E-2</v>
      </c>
      <c r="F768" s="217">
        <v>1.2870914999999997E-2</v>
      </c>
      <c r="G768" s="217">
        <v>1.3282564999999998E-2</v>
      </c>
      <c r="H768" s="217">
        <v>1.9925564999999999E-2</v>
      </c>
      <c r="I768" s="217">
        <v>2.8821674999999998E-2</v>
      </c>
      <c r="J768" s="217">
        <v>4.4102134999999994E-2</v>
      </c>
      <c r="K768" s="217">
        <v>9.4482489999999975E-2</v>
      </c>
    </row>
    <row r="769" spans="1:11">
      <c r="A769" s="215">
        <v>1.0160000000000001E-6</v>
      </c>
      <c r="B769" s="216">
        <f t="shared" si="11"/>
        <v>1.9551602140157478E-19</v>
      </c>
      <c r="C769" s="217">
        <v>6.0780297838899803E-3</v>
      </c>
      <c r="D769" s="217">
        <v>8.0180359999999975E-3</v>
      </c>
      <c r="E769" s="217">
        <v>1.1264439999999999E-2</v>
      </c>
      <c r="F769" s="217">
        <v>1.2829719999999998E-2</v>
      </c>
      <c r="G769" s="217">
        <v>1.3368789999999998E-2</v>
      </c>
      <c r="H769" s="217">
        <v>1.9837899999999995E-2</v>
      </c>
      <c r="I769" s="217">
        <v>2.7709699999999997E-2</v>
      </c>
      <c r="J769" s="217">
        <v>4.3503939999999991E-2</v>
      </c>
      <c r="K769" s="217">
        <v>9.6388999999999975E-2</v>
      </c>
    </row>
    <row r="770" spans="1:11">
      <c r="A770" s="215">
        <v>1.017E-6</v>
      </c>
      <c r="B770" s="216">
        <f t="shared" si="11"/>
        <v>1.9532377359292035E-19</v>
      </c>
      <c r="C770" s="217">
        <v>6.0640904376840022E-3</v>
      </c>
      <c r="D770" s="217">
        <v>7.7500979999999987E-3</v>
      </c>
      <c r="E770" s="217">
        <v>1.1168484999999999E-2</v>
      </c>
      <c r="F770" s="217">
        <v>1.2713784999999998E-2</v>
      </c>
      <c r="G770" s="217">
        <v>1.3278744999999998E-2</v>
      </c>
      <c r="H770" s="217">
        <v>1.9605964999999996E-2</v>
      </c>
      <c r="I770" s="217">
        <v>2.7822119999999999E-2</v>
      </c>
      <c r="J770" s="217">
        <v>4.4116594999999995E-2</v>
      </c>
      <c r="K770" s="217">
        <v>9.5833614999999983E-2</v>
      </c>
    </row>
    <row r="771" spans="1:11">
      <c r="A771" s="215">
        <v>1.018E-6</v>
      </c>
      <c r="B771" s="216">
        <f t="shared" ref="B771:B803" si="12">h_planck*c_light/A771</f>
        <v>1.9513190348133593E-19</v>
      </c>
      <c r="C771" s="217">
        <v>6.0482890686274476E-3</v>
      </c>
      <c r="D771" s="217">
        <v>7.482159999999999E-3</v>
      </c>
      <c r="E771" s="217">
        <v>1.1072529999999999E-2</v>
      </c>
      <c r="F771" s="217">
        <v>1.2597849999999997E-2</v>
      </c>
      <c r="G771" s="217">
        <v>1.3188699999999999E-2</v>
      </c>
      <c r="H771" s="217">
        <v>1.9374029999999997E-2</v>
      </c>
      <c r="I771" s="217">
        <v>2.7934539999999997E-2</v>
      </c>
      <c r="J771" s="217">
        <v>4.4729249999999991E-2</v>
      </c>
      <c r="K771" s="217">
        <v>9.5278229999999978E-2</v>
      </c>
    </row>
    <row r="772" spans="1:11">
      <c r="A772" s="215">
        <v>1.0190000000000001E-6</v>
      </c>
      <c r="B772" s="216">
        <f t="shared" si="12"/>
        <v>1.9494040995485769E-19</v>
      </c>
      <c r="C772" s="217">
        <v>6.0315692546523006E-3</v>
      </c>
      <c r="D772" s="217">
        <v>7.7261714999999984E-3</v>
      </c>
      <c r="E772" s="217">
        <v>1.134655E-2</v>
      </c>
      <c r="F772" s="217">
        <v>1.2594754999999997E-2</v>
      </c>
      <c r="G772" s="217">
        <v>1.3141949999999999E-2</v>
      </c>
      <c r="H772" s="217">
        <v>1.9357774999999997E-2</v>
      </c>
      <c r="I772" s="217">
        <v>2.7933444999999998E-2</v>
      </c>
      <c r="J772" s="217">
        <v>4.3903339999999999E-2</v>
      </c>
      <c r="K772" s="217">
        <v>9.361936999999998E-2</v>
      </c>
    </row>
    <row r="773" spans="1:11">
      <c r="A773" s="215">
        <v>1.02E-6</v>
      </c>
      <c r="B773" s="216">
        <f t="shared" si="12"/>
        <v>1.9474929190588236E-19</v>
      </c>
      <c r="C773" s="217">
        <v>6.0153045273972595E-3</v>
      </c>
      <c r="D773" s="217">
        <v>7.9701829999999987E-3</v>
      </c>
      <c r="E773" s="217">
        <v>1.162057E-2</v>
      </c>
      <c r="F773" s="217">
        <v>1.2591659999999998E-2</v>
      </c>
      <c r="G773" s="217">
        <v>1.3095199999999998E-2</v>
      </c>
      <c r="H773" s="217">
        <v>1.9341519999999997E-2</v>
      </c>
      <c r="I773" s="217">
        <v>2.7932349999999998E-2</v>
      </c>
      <c r="J773" s="217">
        <v>4.307743E-2</v>
      </c>
      <c r="K773" s="217">
        <v>9.1960509999999981E-2</v>
      </c>
    </row>
    <row r="774" spans="1:11">
      <c r="A774" s="215">
        <v>1.0210000000000001E-6</v>
      </c>
      <c r="B774" s="216">
        <f t="shared" si="12"/>
        <v>1.9455854823114593E-19</v>
      </c>
      <c r="C774" s="217">
        <v>5.9981476119257086E-3</v>
      </c>
      <c r="D774" s="217">
        <v>7.5932074999999991E-3</v>
      </c>
      <c r="E774" s="217">
        <v>1.117686E-2</v>
      </c>
      <c r="F774" s="217">
        <v>1.2587829999999998E-2</v>
      </c>
      <c r="G774" s="217">
        <v>1.3296384999999997E-2</v>
      </c>
      <c r="H774" s="217">
        <v>1.9239609999999997E-2</v>
      </c>
      <c r="I774" s="217">
        <v>2.7840034999999999E-2</v>
      </c>
      <c r="J774" s="217">
        <v>4.2649115000000001E-2</v>
      </c>
      <c r="K774" s="217">
        <v>9.2748969999999986E-2</v>
      </c>
    </row>
    <row r="775" spans="1:11">
      <c r="A775" s="215">
        <v>1.0220000000000001E-6</v>
      </c>
      <c r="B775" s="216">
        <f t="shared" si="12"/>
        <v>1.9436817783170253E-19</v>
      </c>
      <c r="C775" s="217">
        <v>5.9796002039024382E-3</v>
      </c>
      <c r="D775" s="217">
        <v>7.2162319999999995E-3</v>
      </c>
      <c r="E775" s="217">
        <v>1.0733149999999999E-2</v>
      </c>
      <c r="F775" s="217">
        <v>1.2583999999999998E-2</v>
      </c>
      <c r="G775" s="217">
        <v>1.3497569999999997E-2</v>
      </c>
      <c r="H775" s="217">
        <v>1.9137700000000001E-2</v>
      </c>
      <c r="I775" s="217">
        <v>2.7747719999999997E-2</v>
      </c>
      <c r="J775" s="217">
        <v>4.2220799999999996E-2</v>
      </c>
      <c r="K775" s="217">
        <v>9.3537429999999977E-2</v>
      </c>
    </row>
    <row r="776" spans="1:11">
      <c r="A776" s="215">
        <v>1.023E-6</v>
      </c>
      <c r="B776" s="216">
        <f t="shared" si="12"/>
        <v>1.9417817961290322E-19</v>
      </c>
      <c r="C776" s="217">
        <v>5.9608116058536571E-3</v>
      </c>
      <c r="D776" s="217">
        <v>7.2695639999999992E-3</v>
      </c>
      <c r="E776" s="217">
        <v>1.0680894999999999E-2</v>
      </c>
      <c r="F776" s="217">
        <v>1.2522569999999997E-2</v>
      </c>
      <c r="G776" s="217">
        <v>1.3155774999999998E-2</v>
      </c>
      <c r="H776" s="217">
        <v>1.8905035000000001E-2</v>
      </c>
      <c r="I776" s="217">
        <v>2.7289804999999997E-2</v>
      </c>
      <c r="J776" s="217">
        <v>4.2320194999999991E-2</v>
      </c>
      <c r="K776" s="217">
        <v>9.1732889999999984E-2</v>
      </c>
    </row>
    <row r="777" spans="1:11">
      <c r="A777" s="215">
        <v>1.0240000000000001E-6</v>
      </c>
      <c r="B777" s="216">
        <f t="shared" si="12"/>
        <v>1.9398855248437498E-19</v>
      </c>
      <c r="C777" s="217">
        <v>5.9415219766081866E-3</v>
      </c>
      <c r="D777" s="217">
        <v>7.3228959999999997E-3</v>
      </c>
      <c r="E777" s="217">
        <v>1.0628639999999998E-2</v>
      </c>
      <c r="F777" s="217">
        <v>1.2461139999999997E-2</v>
      </c>
      <c r="G777" s="217">
        <v>1.2813979999999997E-2</v>
      </c>
      <c r="H777" s="217">
        <v>1.8672369999999997E-2</v>
      </c>
      <c r="I777" s="217">
        <v>2.6831889999999997E-2</v>
      </c>
      <c r="J777" s="217">
        <v>4.2419589999999993E-2</v>
      </c>
      <c r="K777" s="217">
        <v>8.992834999999999E-2</v>
      </c>
    </row>
    <row r="778" spans="1:11">
      <c r="A778" s="215">
        <v>1.0250000000000001E-6</v>
      </c>
      <c r="B778" s="216">
        <f t="shared" si="12"/>
        <v>1.9379929535999996E-19</v>
      </c>
      <c r="C778" s="217">
        <v>5.9222506543330075E-3</v>
      </c>
      <c r="D778" s="217">
        <v>7.1070114999999996E-3</v>
      </c>
      <c r="E778" s="217">
        <v>1.0592409999999997E-2</v>
      </c>
      <c r="F778" s="217">
        <v>1.2504889999999998E-2</v>
      </c>
      <c r="G778" s="217">
        <v>1.2946039999999999E-2</v>
      </c>
      <c r="H778" s="217">
        <v>1.9199619999999997E-2</v>
      </c>
      <c r="I778" s="217">
        <v>2.7325084999999995E-2</v>
      </c>
      <c r="J778" s="217">
        <v>4.2943689999999993E-2</v>
      </c>
      <c r="K778" s="217">
        <v>8.6452199999999993E-2</v>
      </c>
    </row>
    <row r="779" spans="1:11">
      <c r="A779" s="215">
        <v>1.026E-6</v>
      </c>
      <c r="B779" s="216">
        <f t="shared" si="12"/>
        <v>1.9361040715789474E-19</v>
      </c>
      <c r="C779" s="217">
        <v>5.9032062478134098E-3</v>
      </c>
      <c r="D779" s="217">
        <v>6.8911269999999986E-3</v>
      </c>
      <c r="E779" s="217">
        <v>1.0556179999999997E-2</v>
      </c>
      <c r="F779" s="217">
        <v>1.2548639999999998E-2</v>
      </c>
      <c r="G779" s="217">
        <v>1.3078099999999999E-2</v>
      </c>
      <c r="H779" s="217">
        <v>1.9726869999999997E-2</v>
      </c>
      <c r="I779" s="217">
        <v>2.7818279999999994E-2</v>
      </c>
      <c r="J779" s="217">
        <v>4.3467789999999992E-2</v>
      </c>
      <c r="K779" s="217">
        <v>8.2976049999999996E-2</v>
      </c>
    </row>
    <row r="780" spans="1:11">
      <c r="A780" s="215">
        <v>1.0270000000000001E-6</v>
      </c>
      <c r="B780" s="216">
        <f t="shared" si="12"/>
        <v>1.9342188680038946E-19</v>
      </c>
      <c r="C780" s="217">
        <v>5.8845729378036908E-3</v>
      </c>
      <c r="D780" s="217">
        <v>7.1281979999999988E-3</v>
      </c>
      <c r="E780" s="217">
        <v>1.0493729999999996E-2</v>
      </c>
      <c r="F780" s="217">
        <v>1.2503614999999999E-2</v>
      </c>
      <c r="G780" s="217">
        <v>1.3438449999999998E-2</v>
      </c>
      <c r="H780" s="217">
        <v>1.9646509999999999E-2</v>
      </c>
      <c r="I780" s="217">
        <v>2.7532194999999995E-2</v>
      </c>
      <c r="J780" s="217">
        <v>4.3883454999999995E-2</v>
      </c>
      <c r="K780" s="217">
        <v>8.5523529999999987E-2</v>
      </c>
    </row>
    <row r="781" spans="1:11">
      <c r="A781" s="215">
        <v>1.0279999999999999E-6</v>
      </c>
      <c r="B781" s="216">
        <f t="shared" si="12"/>
        <v>1.9323373321400779E-19</v>
      </c>
      <c r="C781" s="217">
        <v>5.8651972300970863E-3</v>
      </c>
      <c r="D781" s="217">
        <v>7.3652689999999989E-3</v>
      </c>
      <c r="E781" s="217">
        <v>1.0431279999999998E-2</v>
      </c>
      <c r="F781" s="217">
        <v>1.2458589999999999E-2</v>
      </c>
      <c r="G781" s="217">
        <v>1.3798799999999996E-2</v>
      </c>
      <c r="H781" s="217">
        <v>1.9566149999999997E-2</v>
      </c>
      <c r="I781" s="217">
        <v>2.7246109999999997E-2</v>
      </c>
      <c r="J781" s="217">
        <v>4.4299119999999997E-2</v>
      </c>
      <c r="K781" s="217">
        <v>8.8071009999999977E-2</v>
      </c>
    </row>
    <row r="782" spans="1:11">
      <c r="A782" s="215">
        <v>1.029E-6</v>
      </c>
      <c r="B782" s="216">
        <f t="shared" si="12"/>
        <v>1.9304594532944606E-19</v>
      </c>
      <c r="C782" s="217">
        <v>5.8453698430232541E-3</v>
      </c>
      <c r="D782" s="217">
        <v>7.3488309999999984E-3</v>
      </c>
      <c r="E782" s="217">
        <v>1.0540885E-2</v>
      </c>
      <c r="F782" s="217">
        <v>1.2325524999999999E-2</v>
      </c>
      <c r="G782" s="217">
        <v>1.3663104999999997E-2</v>
      </c>
      <c r="H782" s="217">
        <v>1.9962089999999998E-2</v>
      </c>
      <c r="I782" s="217">
        <v>2.7970734999999997E-2</v>
      </c>
      <c r="J782" s="217">
        <v>4.3879839999999996E-2</v>
      </c>
      <c r="K782" s="217">
        <v>8.7542939999999986E-2</v>
      </c>
    </row>
    <row r="783" spans="1:11">
      <c r="A783" s="215">
        <v>1.0300000000000001E-6</v>
      </c>
      <c r="B783" s="216">
        <f t="shared" si="12"/>
        <v>1.9285852208155337E-19</v>
      </c>
      <c r="C783" s="217">
        <v>5.8262051143410836E-3</v>
      </c>
      <c r="D783" s="217">
        <v>7.3323929999999987E-3</v>
      </c>
      <c r="E783" s="217">
        <v>1.065049E-2</v>
      </c>
      <c r="F783" s="217">
        <v>1.2192459999999999E-2</v>
      </c>
      <c r="G783" s="217">
        <v>1.3527409999999997E-2</v>
      </c>
      <c r="H783" s="217">
        <v>2.0358029999999999E-2</v>
      </c>
      <c r="I783" s="217">
        <v>2.869536E-2</v>
      </c>
      <c r="J783" s="217">
        <v>4.3460559999999995E-2</v>
      </c>
      <c r="K783" s="217">
        <v>8.701486999999998E-2</v>
      </c>
    </row>
    <row r="784" spans="1:11">
      <c r="A784" s="215">
        <v>1.031E-6</v>
      </c>
      <c r="B784" s="216">
        <f t="shared" si="12"/>
        <v>1.9267146240931136E-19</v>
      </c>
      <c r="C784" s="217">
        <v>5.8068716866537719E-3</v>
      </c>
      <c r="D784" s="217">
        <v>7.176598499999999E-3</v>
      </c>
      <c r="E784" s="217">
        <v>1.0665784999999999E-2</v>
      </c>
      <c r="F784" s="217">
        <v>1.2194645E-2</v>
      </c>
      <c r="G784" s="217">
        <v>1.3165054999999997E-2</v>
      </c>
      <c r="H784" s="217">
        <v>2.0203894999999996E-2</v>
      </c>
      <c r="I784" s="217">
        <v>2.8676349999999996E-2</v>
      </c>
      <c r="J784" s="217">
        <v>4.3075619999999995E-2</v>
      </c>
      <c r="K784" s="217">
        <v>8.7661299999999984E-2</v>
      </c>
    </row>
    <row r="785" spans="1:11">
      <c r="A785" s="215">
        <v>1.032E-6</v>
      </c>
      <c r="B785" s="216">
        <f t="shared" si="12"/>
        <v>1.9248476525581395E-19</v>
      </c>
      <c r="C785" s="217">
        <v>5.7860326673114092E-3</v>
      </c>
      <c r="D785" s="217">
        <v>7.0208039999999994E-3</v>
      </c>
      <c r="E785" s="217">
        <v>1.0681079999999997E-2</v>
      </c>
      <c r="F785" s="217">
        <v>1.2196830000000001E-2</v>
      </c>
      <c r="G785" s="217">
        <v>1.2802699999999997E-2</v>
      </c>
      <c r="H785" s="217">
        <v>2.0049759999999993E-2</v>
      </c>
      <c r="I785" s="217">
        <v>2.8657339999999996E-2</v>
      </c>
      <c r="J785" s="217">
        <v>4.2690680000000002E-2</v>
      </c>
      <c r="K785" s="217">
        <v>8.8307729999999987E-2</v>
      </c>
    </row>
    <row r="786" spans="1:11">
      <c r="A786" s="215">
        <v>1.0330000000000001E-6</v>
      </c>
      <c r="B786" s="216">
        <f t="shared" si="12"/>
        <v>1.922984295682478E-19</v>
      </c>
      <c r="C786" s="217">
        <v>5.7632872750965234E-3</v>
      </c>
      <c r="D786" s="217">
        <v>7.1703884999999995E-3</v>
      </c>
      <c r="E786" s="217">
        <v>1.0639929999999999E-2</v>
      </c>
      <c r="F786" s="217">
        <v>1.2096029999999999E-2</v>
      </c>
      <c r="G786" s="217">
        <v>1.3019894999999998E-2</v>
      </c>
      <c r="H786" s="217">
        <v>1.9725954999999993E-2</v>
      </c>
      <c r="I786" s="217">
        <v>2.8586594999999999E-2</v>
      </c>
      <c r="J786" s="217">
        <v>4.2430435000000002E-2</v>
      </c>
      <c r="K786" s="217">
        <v>8.8194830000000002E-2</v>
      </c>
    </row>
    <row r="787" spans="1:11">
      <c r="A787" s="215">
        <v>1.034E-6</v>
      </c>
      <c r="B787" s="216">
        <f t="shared" si="12"/>
        <v>1.9211245429787235E-19</v>
      </c>
      <c r="C787" s="217">
        <v>5.7449806785714276E-3</v>
      </c>
      <c r="D787" s="217">
        <v>7.3199729999999996E-3</v>
      </c>
      <c r="E787" s="217">
        <v>1.0598779999999999E-2</v>
      </c>
      <c r="F787" s="217">
        <v>1.1995229999999997E-2</v>
      </c>
      <c r="G787" s="217">
        <v>1.323709E-2</v>
      </c>
      <c r="H787" s="217">
        <v>1.9402149999999993E-2</v>
      </c>
      <c r="I787" s="217">
        <v>2.8515849999999999E-2</v>
      </c>
      <c r="J787" s="217">
        <v>4.2170189999999996E-2</v>
      </c>
      <c r="K787" s="217">
        <v>8.8081930000000003E-2</v>
      </c>
    </row>
    <row r="788" spans="1:11">
      <c r="A788" s="215">
        <v>1.035E-6</v>
      </c>
      <c r="B788" s="216">
        <f t="shared" si="12"/>
        <v>1.919268384E-19</v>
      </c>
      <c r="C788" s="217">
        <v>5.7289449642857143E-3</v>
      </c>
      <c r="D788" s="217">
        <v>7.3119369999999993E-3</v>
      </c>
      <c r="E788" s="217">
        <v>1.0716219999999999E-2</v>
      </c>
      <c r="F788" s="217">
        <v>1.1853779999999998E-2</v>
      </c>
      <c r="G788" s="217">
        <v>1.3391524999999998E-2</v>
      </c>
      <c r="H788" s="217">
        <v>2.0072399999999997E-2</v>
      </c>
      <c r="I788" s="217">
        <v>2.8746544999999998E-2</v>
      </c>
      <c r="J788" s="217">
        <v>4.2255129999999988E-2</v>
      </c>
      <c r="K788" s="217">
        <v>8.8997855000000001E-2</v>
      </c>
    </row>
    <row r="789" spans="1:11">
      <c r="A789" s="215">
        <v>1.0360000000000001E-6</v>
      </c>
      <c r="B789" s="216">
        <f t="shared" si="12"/>
        <v>1.9174158083397681E-19</v>
      </c>
      <c r="C789" s="217">
        <v>5.7092301021194588E-3</v>
      </c>
      <c r="D789" s="217">
        <v>7.3039009999999998E-3</v>
      </c>
      <c r="E789" s="217">
        <v>1.0833659999999997E-2</v>
      </c>
      <c r="F789" s="217">
        <v>1.1712329999999996E-2</v>
      </c>
      <c r="G789" s="217">
        <v>1.3545959999999998E-2</v>
      </c>
      <c r="H789" s="217">
        <v>2.0742650000000001E-2</v>
      </c>
      <c r="I789" s="217">
        <v>2.8977239999999998E-2</v>
      </c>
      <c r="J789" s="217">
        <v>4.2340069999999987E-2</v>
      </c>
      <c r="K789" s="217">
        <v>8.9913779999999999E-2</v>
      </c>
    </row>
    <row r="790" spans="1:11">
      <c r="A790" s="215">
        <v>1.037E-6</v>
      </c>
      <c r="B790" s="216">
        <f t="shared" si="12"/>
        <v>1.9155668056316298E-19</v>
      </c>
      <c r="C790" s="217">
        <v>5.6880082319538039E-3</v>
      </c>
      <c r="D790" s="217">
        <v>7.3081014999999997E-3</v>
      </c>
      <c r="E790" s="217">
        <v>1.0731149999999998E-2</v>
      </c>
      <c r="F790" s="217">
        <v>1.1736024999999997E-2</v>
      </c>
      <c r="G790" s="217">
        <v>1.3550689999999999E-2</v>
      </c>
      <c r="H790" s="217">
        <v>2.0013045E-2</v>
      </c>
      <c r="I790" s="217">
        <v>2.9412489999999999E-2</v>
      </c>
      <c r="J790" s="217">
        <v>4.295091999999999E-2</v>
      </c>
      <c r="K790" s="217">
        <v>9.021423499999999E-2</v>
      </c>
    </row>
    <row r="791" spans="1:11">
      <c r="A791" s="215">
        <v>1.0380000000000001E-6</v>
      </c>
      <c r="B791" s="216">
        <f t="shared" si="12"/>
        <v>1.9137213655491328E-19</v>
      </c>
      <c r="C791" s="217">
        <v>5.670781490856593E-3</v>
      </c>
      <c r="D791" s="217">
        <v>7.3123019999999997E-3</v>
      </c>
      <c r="E791" s="217">
        <v>1.0628639999999998E-2</v>
      </c>
      <c r="F791" s="217">
        <v>1.1759719999999998E-2</v>
      </c>
      <c r="G791" s="217">
        <v>1.355542E-2</v>
      </c>
      <c r="H791" s="217">
        <v>1.9283439999999995E-2</v>
      </c>
      <c r="I791" s="217">
        <v>2.9847739999999998E-2</v>
      </c>
      <c r="J791" s="217">
        <v>4.3561769999999993E-2</v>
      </c>
      <c r="K791" s="217">
        <v>9.0514689999999981E-2</v>
      </c>
    </row>
    <row r="792" spans="1:11">
      <c r="A792" s="215">
        <v>1.0390000000000001E-6</v>
      </c>
      <c r="B792" s="216">
        <f t="shared" si="12"/>
        <v>1.911879477805582E-19</v>
      </c>
      <c r="C792" s="217">
        <v>5.6534070230547543E-3</v>
      </c>
      <c r="D792" s="217">
        <v>7.279973999999999E-3</v>
      </c>
      <c r="E792" s="217">
        <v>1.0318934999999998E-2</v>
      </c>
      <c r="F792" s="217">
        <v>1.1772479999999998E-2</v>
      </c>
      <c r="G792" s="217">
        <v>1.3432634999999998E-2</v>
      </c>
      <c r="H792" s="217">
        <v>1.9661849999999998E-2</v>
      </c>
      <c r="I792" s="217">
        <v>2.9409199999999996E-2</v>
      </c>
      <c r="J792" s="217">
        <v>4.3142489999999992E-2</v>
      </c>
      <c r="K792" s="217">
        <v>8.8961434999999978E-2</v>
      </c>
    </row>
    <row r="793" spans="1:11">
      <c r="A793" s="215">
        <v>1.04E-6</v>
      </c>
      <c r="B793" s="216">
        <f t="shared" si="12"/>
        <v>1.9100411321538462E-19</v>
      </c>
      <c r="C793" s="217">
        <v>5.6347026621880987E-3</v>
      </c>
      <c r="D793" s="217">
        <v>7.2476459999999982E-3</v>
      </c>
      <c r="E793" s="217">
        <v>1.0009229999999997E-2</v>
      </c>
      <c r="F793" s="217">
        <v>1.1785239999999997E-2</v>
      </c>
      <c r="G793" s="217">
        <v>1.3309849999999998E-2</v>
      </c>
      <c r="H793" s="217">
        <v>2.0040260000000001E-2</v>
      </c>
      <c r="I793" s="217">
        <v>2.8970659999999999E-2</v>
      </c>
      <c r="J793" s="217">
        <v>4.2723209999999991E-2</v>
      </c>
      <c r="K793" s="217">
        <v>8.7408179999999988E-2</v>
      </c>
    </row>
    <row r="794" spans="1:11">
      <c r="A794" s="215">
        <v>1.0410000000000001E-6</v>
      </c>
      <c r="B794" s="216">
        <f t="shared" si="12"/>
        <v>1.908206318386167E-19</v>
      </c>
      <c r="C794" s="217">
        <v>5.6163229348034516E-3</v>
      </c>
      <c r="D794" s="217">
        <v>6.9839094999999988E-3</v>
      </c>
      <c r="E794" s="217">
        <v>1.0131949999999997E-2</v>
      </c>
      <c r="F794" s="217">
        <v>1.1762639999999998E-2</v>
      </c>
      <c r="G794" s="217">
        <v>1.3425904999999998E-2</v>
      </c>
      <c r="H794" s="217">
        <v>1.9848499999999998E-2</v>
      </c>
      <c r="I794" s="217">
        <v>2.9125674999999997E-2</v>
      </c>
      <c r="J794" s="217">
        <v>4.3059354999999994E-2</v>
      </c>
      <c r="K794" s="217">
        <v>8.9052474999999992E-2</v>
      </c>
    </row>
    <row r="795" spans="1:11">
      <c r="A795" s="215">
        <v>1.0419999999999999E-6</v>
      </c>
      <c r="B795" s="216">
        <f t="shared" si="12"/>
        <v>1.9063750263339733E-19</v>
      </c>
      <c r="C795" s="217">
        <v>5.5981314626436761E-3</v>
      </c>
      <c r="D795" s="217">
        <v>6.7201729999999994E-3</v>
      </c>
      <c r="E795" s="217">
        <v>1.0254669999999999E-2</v>
      </c>
      <c r="F795" s="217">
        <v>1.1740039999999998E-2</v>
      </c>
      <c r="G795" s="217">
        <v>1.3541959999999997E-2</v>
      </c>
      <c r="H795" s="217">
        <v>1.9656739999999995E-2</v>
      </c>
      <c r="I795" s="217">
        <v>2.9280689999999998E-2</v>
      </c>
      <c r="J795" s="217">
        <v>4.339549999999999E-2</v>
      </c>
      <c r="K795" s="217">
        <v>9.0696769999999996E-2</v>
      </c>
    </row>
    <row r="796" spans="1:11">
      <c r="A796" s="215">
        <v>1.043E-6</v>
      </c>
      <c r="B796" s="216">
        <f t="shared" si="12"/>
        <v>1.9045472458676893E-19</v>
      </c>
      <c r="C796" s="217">
        <v>5.5794241666666643E-3</v>
      </c>
      <c r="D796" s="217">
        <v>6.7897599999999989E-3</v>
      </c>
      <c r="E796" s="217">
        <v>1.0179289999999999E-2</v>
      </c>
      <c r="F796" s="217">
        <v>1.1753159999999999E-2</v>
      </c>
      <c r="G796" s="217">
        <v>1.3536684999999998E-2</v>
      </c>
      <c r="H796" s="217">
        <v>1.9802474999999993E-2</v>
      </c>
      <c r="I796" s="217">
        <v>2.8733564999999999E-2</v>
      </c>
      <c r="J796" s="217">
        <v>4.3404534999999994E-2</v>
      </c>
      <c r="K796" s="217">
        <v>9.1068244999999992E-2</v>
      </c>
    </row>
    <row r="797" spans="1:11">
      <c r="A797" s="215">
        <v>1.0440000000000001E-6</v>
      </c>
      <c r="B797" s="216">
        <f t="shared" si="12"/>
        <v>1.9027229668965515E-19</v>
      </c>
      <c r="C797" s="217">
        <v>5.5575849244741873E-3</v>
      </c>
      <c r="D797" s="217">
        <v>6.8593469999999991E-3</v>
      </c>
      <c r="E797" s="217">
        <v>1.0103909999999999E-2</v>
      </c>
      <c r="F797" s="217">
        <v>1.176628E-2</v>
      </c>
      <c r="G797" s="217">
        <v>1.3531409999999999E-2</v>
      </c>
      <c r="H797" s="217">
        <v>1.9948209999999994E-2</v>
      </c>
      <c r="I797" s="217">
        <v>2.818644E-2</v>
      </c>
      <c r="J797" s="217">
        <v>4.3413569999999999E-2</v>
      </c>
      <c r="K797" s="217">
        <v>9.1439719999999988E-2</v>
      </c>
    </row>
    <row r="798" spans="1:11">
      <c r="A798" s="215">
        <v>1.0449999999999999E-6</v>
      </c>
      <c r="B798" s="216">
        <f t="shared" si="12"/>
        <v>1.900902179368421E-19</v>
      </c>
      <c r="C798" s="217">
        <v>5.5291899455587393E-3</v>
      </c>
      <c r="D798" s="217">
        <v>6.8882044999999991E-3</v>
      </c>
      <c r="E798" s="217">
        <v>9.8340794999999988E-3</v>
      </c>
      <c r="F798" s="217">
        <v>1.1829349999999999E-2</v>
      </c>
      <c r="G798" s="217">
        <v>1.3228174999999998E-2</v>
      </c>
      <c r="H798" s="217">
        <v>2.0290274999999997E-2</v>
      </c>
      <c r="I798" s="217">
        <v>2.8249874999999997E-2</v>
      </c>
      <c r="J798" s="217">
        <v>4.3023209999999992E-2</v>
      </c>
      <c r="K798" s="217">
        <v>9.3810564999999985E-2</v>
      </c>
    </row>
    <row r="799" spans="1:11">
      <c r="A799" s="215">
        <v>1.046E-6</v>
      </c>
      <c r="B799" s="216">
        <f t="shared" si="12"/>
        <v>1.8990848732695985E-19</v>
      </c>
      <c r="C799" s="217">
        <v>5.504529324427479E-3</v>
      </c>
      <c r="D799" s="217">
        <v>6.917061999999999E-3</v>
      </c>
      <c r="E799" s="217">
        <v>9.5642489999999986E-3</v>
      </c>
      <c r="F799" s="217">
        <v>1.1892419999999996E-2</v>
      </c>
      <c r="G799" s="217">
        <v>1.2924939999999998E-2</v>
      </c>
      <c r="H799" s="217">
        <v>2.0632339999999996E-2</v>
      </c>
      <c r="I799" s="217">
        <v>2.8313309999999994E-2</v>
      </c>
      <c r="J799" s="217">
        <v>4.2632849999999986E-2</v>
      </c>
      <c r="K799" s="217">
        <v>9.6181409999999995E-2</v>
      </c>
    </row>
    <row r="800" spans="1:11">
      <c r="A800" s="215">
        <v>1.0470000000000001E-6</v>
      </c>
      <c r="B800" s="216">
        <f t="shared" si="12"/>
        <v>1.8972710386246416E-19</v>
      </c>
      <c r="C800" s="217">
        <v>5.4917269619047613E-3</v>
      </c>
      <c r="D800" s="217">
        <v>6.904824999999999E-3</v>
      </c>
      <c r="E800" s="217">
        <v>9.8358994999999984E-3</v>
      </c>
      <c r="F800" s="217">
        <v>1.1954944999999998E-2</v>
      </c>
      <c r="G800" s="217">
        <v>1.2840174999999999E-2</v>
      </c>
      <c r="H800" s="217">
        <v>2.0188919999999999E-2</v>
      </c>
      <c r="I800" s="217">
        <v>2.8315319999999991E-2</v>
      </c>
      <c r="J800" s="217">
        <v>4.2327424999999988E-2</v>
      </c>
      <c r="K800" s="217">
        <v>9.3404499999999988E-2</v>
      </c>
    </row>
    <row r="801" spans="1:11">
      <c r="A801" s="215">
        <v>1.048E-6</v>
      </c>
      <c r="B801" s="216">
        <f t="shared" si="12"/>
        <v>1.8954606654961833E-19</v>
      </c>
      <c r="C801" s="217">
        <v>5.4818805885714274E-3</v>
      </c>
      <c r="D801" s="217">
        <v>6.892587999999999E-3</v>
      </c>
      <c r="E801" s="217">
        <v>1.010755E-2</v>
      </c>
      <c r="F801" s="217">
        <v>1.2017470000000001E-2</v>
      </c>
      <c r="G801" s="217">
        <v>1.275541E-2</v>
      </c>
      <c r="H801" s="217">
        <v>1.9745499999999999E-2</v>
      </c>
      <c r="I801" s="217">
        <v>2.8317329999999991E-2</v>
      </c>
      <c r="J801" s="217">
        <v>4.2021999999999997E-2</v>
      </c>
      <c r="K801" s="217">
        <v>9.062758999999998E-2</v>
      </c>
    </row>
    <row r="802" spans="1:11">
      <c r="A802" s="215">
        <v>1.049E-6</v>
      </c>
      <c r="B802" s="216">
        <f t="shared" si="12"/>
        <v>1.8936537439847472E-19</v>
      </c>
      <c r="C802" s="217">
        <v>5.4655999524262592E-3</v>
      </c>
      <c r="D802" s="217">
        <v>6.9594354999999979E-3</v>
      </c>
      <c r="E802" s="217">
        <v>1.008297E-2</v>
      </c>
      <c r="F802" s="217">
        <v>1.2059574999999999E-2</v>
      </c>
      <c r="G802" s="217">
        <v>1.3356415E-2</v>
      </c>
      <c r="H802" s="217">
        <v>1.9964289999999996E-2</v>
      </c>
      <c r="I802" s="217">
        <v>2.8566304999999993E-2</v>
      </c>
      <c r="J802" s="217">
        <v>4.2490074999999995E-2</v>
      </c>
      <c r="K802" s="217">
        <v>8.8708324999999977E-2</v>
      </c>
    </row>
    <row r="803" spans="1:11">
      <c r="A803" s="215">
        <v>1.0500000000000001E-6</v>
      </c>
      <c r="B803" s="216">
        <f t="shared" si="12"/>
        <v>1.8918502642285712E-19</v>
      </c>
      <c r="C803" s="217">
        <v>5.4444911463878316E-3</v>
      </c>
      <c r="D803" s="217">
        <v>7.0262829999999978E-3</v>
      </c>
      <c r="E803" s="217">
        <v>1.0058389999999999E-2</v>
      </c>
      <c r="F803" s="217">
        <v>1.2101679999999998E-2</v>
      </c>
      <c r="G803" s="217">
        <v>1.395742E-2</v>
      </c>
      <c r="H803" s="217">
        <v>2.0183079999999996E-2</v>
      </c>
      <c r="I803" s="217">
        <v>2.8815279999999992E-2</v>
      </c>
      <c r="J803" s="217">
        <v>4.2958149999999994E-2</v>
      </c>
      <c r="K803" s="217">
        <v>8.6789059999999973E-2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C405"/>
  <sheetViews>
    <sheetView workbookViewId="0">
      <selection activeCell="E24" sqref="E24"/>
    </sheetView>
  </sheetViews>
  <sheetFormatPr defaultColWidth="12.42578125" defaultRowHeight="15.75"/>
  <cols>
    <col min="1" max="1" width="16" style="41" customWidth="1"/>
    <col min="2" max="2" width="14.42578125" style="41" customWidth="1"/>
    <col min="3" max="7" width="12.42578125" style="41"/>
    <col min="8" max="8" width="2" style="41" customWidth="1"/>
    <col min="9" max="16384" width="12.42578125" style="41"/>
  </cols>
  <sheetData>
    <row r="1" spans="1:81" s="213" customFormat="1" ht="21" customHeight="1">
      <c r="A1" s="213" t="s">
        <v>730</v>
      </c>
    </row>
    <row r="2" spans="1:81">
      <c r="A2" s="40" t="s">
        <v>1248</v>
      </c>
      <c r="D2" s="625" t="s">
        <v>117</v>
      </c>
      <c r="E2" s="41" t="s">
        <v>118</v>
      </c>
      <c r="F2" s="42">
        <v>42270</v>
      </c>
      <c r="I2" s="624" t="s">
        <v>1247</v>
      </c>
    </row>
    <row r="3" spans="1:81" ht="33">
      <c r="A3" s="41" t="s">
        <v>119</v>
      </c>
      <c r="B3" s="42" t="s">
        <v>120</v>
      </c>
      <c r="H3" s="41">
        <v>0.59</v>
      </c>
      <c r="I3" s="41" t="s">
        <v>121</v>
      </c>
      <c r="J3" s="42">
        <v>42116</v>
      </c>
      <c r="L3" s="40"/>
      <c r="R3" s="621" t="s">
        <v>123</v>
      </c>
      <c r="AH3" s="622" t="s">
        <v>1244</v>
      </c>
      <c r="AX3" s="622" t="s">
        <v>1243</v>
      </c>
      <c r="BO3" s="622" t="s">
        <v>1245</v>
      </c>
    </row>
    <row r="4" spans="1:81">
      <c r="A4" s="43" t="s">
        <v>1228</v>
      </c>
      <c r="B4" s="623">
        <f>lambda/0.000001</f>
        <v>0.66</v>
      </c>
      <c r="C4" s="624" t="s">
        <v>1246</v>
      </c>
      <c r="R4" s="620" t="s">
        <v>1228</v>
      </c>
      <c r="S4" s="620" t="s">
        <v>1229</v>
      </c>
      <c r="T4" s="620" t="s">
        <v>1230</v>
      </c>
      <c r="U4" s="620" t="s">
        <v>1231</v>
      </c>
      <c r="V4" s="620" t="s">
        <v>1232</v>
      </c>
      <c r="W4" s="620" t="s">
        <v>1233</v>
      </c>
      <c r="X4" s="620" t="s">
        <v>1234</v>
      </c>
      <c r="Y4" s="620" t="s">
        <v>1235</v>
      </c>
      <c r="Z4" s="620" t="s">
        <v>1236</v>
      </c>
      <c r="AA4" s="620" t="s">
        <v>1237</v>
      </c>
      <c r="AB4" s="620" t="s">
        <v>1238</v>
      </c>
      <c r="AC4" s="620" t="s">
        <v>1239</v>
      </c>
      <c r="AD4" s="620" t="s">
        <v>1240</v>
      </c>
      <c r="AE4" s="620" t="s">
        <v>1241</v>
      </c>
      <c r="AF4" s="620" t="s">
        <v>1242</v>
      </c>
      <c r="AH4" s="620" t="s">
        <v>1228</v>
      </c>
      <c r="AI4" s="620" t="s">
        <v>1229</v>
      </c>
      <c r="AJ4" s="620" t="s">
        <v>1230</v>
      </c>
      <c r="AK4" s="620" t="s">
        <v>1231</v>
      </c>
      <c r="AL4" s="620" t="s">
        <v>1232</v>
      </c>
      <c r="AM4" s="620" t="s">
        <v>1233</v>
      </c>
      <c r="AN4" s="620" t="s">
        <v>1234</v>
      </c>
      <c r="AO4" s="620" t="s">
        <v>1235</v>
      </c>
      <c r="AP4" s="620" t="s">
        <v>1236</v>
      </c>
      <c r="AQ4" s="620" t="s">
        <v>1237</v>
      </c>
      <c r="AR4" s="620" t="s">
        <v>1238</v>
      </c>
      <c r="AS4" s="620" t="s">
        <v>1239</v>
      </c>
      <c r="AT4" s="620" t="s">
        <v>1240</v>
      </c>
      <c r="AU4" s="620" t="s">
        <v>1241</v>
      </c>
      <c r="AV4" s="620" t="s">
        <v>1242</v>
      </c>
      <c r="AX4" s="620" t="s">
        <v>1228</v>
      </c>
      <c r="AY4" s="620" t="s">
        <v>1229</v>
      </c>
      <c r="AZ4" s="620" t="s">
        <v>1230</v>
      </c>
      <c r="BA4" s="620" t="s">
        <v>1231</v>
      </c>
      <c r="BB4" s="620" t="s">
        <v>1232</v>
      </c>
      <c r="BC4" s="620" t="s">
        <v>1233</v>
      </c>
      <c r="BD4" s="620" t="s">
        <v>1234</v>
      </c>
      <c r="BE4" s="620" t="s">
        <v>1235</v>
      </c>
      <c r="BF4" s="620" t="s">
        <v>1236</v>
      </c>
      <c r="BG4" s="620" t="s">
        <v>1237</v>
      </c>
      <c r="BH4" s="620" t="s">
        <v>1238</v>
      </c>
      <c r="BI4" s="620" t="s">
        <v>1239</v>
      </c>
      <c r="BJ4" s="620" t="s">
        <v>1240</v>
      </c>
      <c r="BK4" s="620" t="s">
        <v>1241</v>
      </c>
      <c r="BL4" s="620" t="s">
        <v>1242</v>
      </c>
      <c r="BO4" s="620" t="s">
        <v>1228</v>
      </c>
      <c r="BP4" s="620" t="s">
        <v>1229</v>
      </c>
      <c r="BQ4" s="620" t="s">
        <v>1230</v>
      </c>
      <c r="BR4" s="620" t="s">
        <v>1231</v>
      </c>
      <c r="BS4" s="620" t="s">
        <v>1232</v>
      </c>
      <c r="BT4" s="620" t="s">
        <v>1233</v>
      </c>
      <c r="BU4" s="620" t="s">
        <v>1234</v>
      </c>
      <c r="BV4" s="620" t="s">
        <v>1235</v>
      </c>
      <c r="BW4" s="620" t="s">
        <v>1236</v>
      </c>
      <c r="BX4" s="620" t="s">
        <v>1237</v>
      </c>
      <c r="BY4" s="620" t="s">
        <v>1238</v>
      </c>
      <c r="BZ4" s="620" t="s">
        <v>1239</v>
      </c>
      <c r="CA4" s="620" t="s">
        <v>1240</v>
      </c>
      <c r="CB4" s="620" t="s">
        <v>1241</v>
      </c>
      <c r="CC4" s="620" t="s">
        <v>1242</v>
      </c>
    </row>
    <row r="5" spans="1:81">
      <c r="A5" s="43"/>
      <c r="R5" s="279">
        <v>0.43</v>
      </c>
      <c r="S5" s="279">
        <v>0.90030239999999995</v>
      </c>
      <c r="T5" s="279">
        <v>0.90030239999999995</v>
      </c>
      <c r="U5" s="279">
        <v>2.1550000000000001E-4</v>
      </c>
      <c r="V5" s="279">
        <v>2.1550000000000001E-4</v>
      </c>
      <c r="W5" s="279">
        <v>9.9482000000000001E-2</v>
      </c>
      <c r="X5" s="279">
        <v>9.9482000000000001E-2</v>
      </c>
      <c r="Y5" s="279">
        <v>171.3434</v>
      </c>
      <c r="Z5" s="279">
        <v>171.3434</v>
      </c>
      <c r="AA5" s="279">
        <v>71.029200000000003</v>
      </c>
      <c r="AB5" s="279">
        <v>71.029200000000003</v>
      </c>
      <c r="AC5" s="279">
        <v>0</v>
      </c>
      <c r="AD5" s="279">
        <v>0</v>
      </c>
      <c r="AE5" s="279">
        <v>0</v>
      </c>
      <c r="AF5" s="279">
        <v>180</v>
      </c>
      <c r="AH5" s="279">
        <v>0.43</v>
      </c>
      <c r="AI5" s="279">
        <v>0.91598360000000001</v>
      </c>
      <c r="AJ5" s="279">
        <v>0.91598360000000001</v>
      </c>
      <c r="AK5" s="279">
        <v>2.297E-4</v>
      </c>
      <c r="AL5" s="279">
        <v>2.297E-4</v>
      </c>
      <c r="AM5" s="279">
        <v>8.3786700000000006E-2</v>
      </c>
      <c r="AN5" s="279">
        <v>8.3786700000000006E-2</v>
      </c>
      <c r="AO5" s="279">
        <v>-169.21029999999999</v>
      </c>
      <c r="AP5" s="279">
        <v>-169.21029999999999</v>
      </c>
      <c r="AQ5" s="279">
        <v>108.77889999999999</v>
      </c>
      <c r="AR5" s="279">
        <v>108.77889999999999</v>
      </c>
      <c r="AS5" s="279">
        <v>0</v>
      </c>
      <c r="AT5" s="279">
        <v>0</v>
      </c>
      <c r="AU5" s="279">
        <v>0</v>
      </c>
      <c r="AV5" s="279">
        <v>180</v>
      </c>
      <c r="AX5" s="279">
        <v>0.43</v>
      </c>
      <c r="AY5" s="279">
        <v>8.3840000000000008E-3</v>
      </c>
      <c r="AZ5" s="279">
        <v>8.3840000000000008E-3</v>
      </c>
      <c r="BA5" s="279">
        <v>0.98724449999999997</v>
      </c>
      <c r="BB5" s="279">
        <v>0.98724449999999997</v>
      </c>
      <c r="BC5" s="279">
        <v>4.3715000000000004E-3</v>
      </c>
      <c r="BD5" s="279">
        <v>4.3715000000000004E-3</v>
      </c>
      <c r="BE5" s="279">
        <v>148.8236</v>
      </c>
      <c r="BF5" s="279">
        <v>148.8236</v>
      </c>
      <c r="BG5" s="279">
        <v>-146.2484</v>
      </c>
      <c r="BH5" s="279">
        <v>-146.2484</v>
      </c>
      <c r="BI5" s="279">
        <v>0</v>
      </c>
      <c r="BJ5" s="279">
        <v>0</v>
      </c>
      <c r="BK5" s="279">
        <v>0</v>
      </c>
      <c r="BL5" s="279">
        <v>180</v>
      </c>
      <c r="BO5" s="279">
        <v>0.43</v>
      </c>
      <c r="BP5" s="279">
        <v>0.92645299999999997</v>
      </c>
      <c r="BQ5" s="279">
        <v>0.92645299999999997</v>
      </c>
      <c r="BR5" s="279">
        <v>0</v>
      </c>
      <c r="BS5" s="279">
        <v>0</v>
      </c>
      <c r="BT5" s="279">
        <v>7.3547000000000001E-2</v>
      </c>
      <c r="BU5" s="279">
        <v>7.3547000000000001E-2</v>
      </c>
      <c r="BV5" s="279">
        <v>-1.0207999999999999</v>
      </c>
      <c r="BW5" s="279">
        <v>-1.0207999999999999</v>
      </c>
      <c r="BX5" s="279">
        <v>156.54490000000001</v>
      </c>
      <c r="BY5" s="279">
        <v>156.54490000000001</v>
      </c>
      <c r="BZ5" s="279">
        <v>0</v>
      </c>
      <c r="CA5" s="279">
        <v>0</v>
      </c>
      <c r="CB5" s="279">
        <v>0</v>
      </c>
      <c r="CC5" s="279">
        <v>180</v>
      </c>
    </row>
    <row r="6" spans="1:81">
      <c r="A6" s="43"/>
      <c r="R6" s="279">
        <v>0.43135000000000001</v>
      </c>
      <c r="S6" s="279">
        <v>0.90350770000000002</v>
      </c>
      <c r="T6" s="279">
        <v>0.90350770000000002</v>
      </c>
      <c r="U6" s="279">
        <v>2.041E-4</v>
      </c>
      <c r="V6" s="279">
        <v>2.041E-4</v>
      </c>
      <c r="W6" s="279">
        <v>9.6288200000000004E-2</v>
      </c>
      <c r="X6" s="279">
        <v>9.6288200000000004E-2</v>
      </c>
      <c r="Y6" s="279">
        <v>172.7724</v>
      </c>
      <c r="Z6" s="279">
        <v>172.7724</v>
      </c>
      <c r="AA6" s="279">
        <v>73.393699999999995</v>
      </c>
      <c r="AB6" s="279">
        <v>73.393699999999995</v>
      </c>
      <c r="AC6" s="279">
        <v>0</v>
      </c>
      <c r="AD6" s="279">
        <v>0</v>
      </c>
      <c r="AE6" s="279">
        <v>0</v>
      </c>
      <c r="AF6" s="279">
        <v>180</v>
      </c>
      <c r="AH6" s="279">
        <v>0.43135000000000001</v>
      </c>
      <c r="AI6" s="279">
        <v>0.91927159999999997</v>
      </c>
      <c r="AJ6" s="279">
        <v>0.91927159999999997</v>
      </c>
      <c r="AK6" s="279">
        <v>2.165E-4</v>
      </c>
      <c r="AL6" s="279">
        <v>2.165E-4</v>
      </c>
      <c r="AM6" s="279">
        <v>8.0511899999999997E-2</v>
      </c>
      <c r="AN6" s="279">
        <v>8.0511899999999997E-2</v>
      </c>
      <c r="AO6" s="279">
        <v>-168.04300000000001</v>
      </c>
      <c r="AP6" s="279">
        <v>-168.04300000000001</v>
      </c>
      <c r="AQ6" s="279">
        <v>110.5498</v>
      </c>
      <c r="AR6" s="279">
        <v>110.5498</v>
      </c>
      <c r="AS6" s="279">
        <v>0</v>
      </c>
      <c r="AT6" s="279">
        <v>0</v>
      </c>
      <c r="AU6" s="279">
        <v>0</v>
      </c>
      <c r="AV6" s="279">
        <v>180</v>
      </c>
      <c r="AX6" s="279">
        <v>0.43135000000000001</v>
      </c>
      <c r="AY6" s="279">
        <v>8.4729000000000002E-3</v>
      </c>
      <c r="AZ6" s="279">
        <v>8.4729000000000002E-3</v>
      </c>
      <c r="BA6" s="279">
        <v>0.98732779999999998</v>
      </c>
      <c r="BB6" s="279">
        <v>0.98732779999999998</v>
      </c>
      <c r="BC6" s="279">
        <v>4.1992000000000002E-3</v>
      </c>
      <c r="BD6" s="279">
        <v>4.1992000000000002E-3</v>
      </c>
      <c r="BE6" s="279">
        <v>150.95009999999999</v>
      </c>
      <c r="BF6" s="279">
        <v>150.95009999999999</v>
      </c>
      <c r="BG6" s="279">
        <v>-145.7073</v>
      </c>
      <c r="BH6" s="279">
        <v>-145.7073</v>
      </c>
      <c r="BI6" s="279">
        <v>0</v>
      </c>
      <c r="BJ6" s="279">
        <v>0</v>
      </c>
      <c r="BK6" s="279">
        <v>0</v>
      </c>
      <c r="BL6" s="279">
        <v>180</v>
      </c>
      <c r="BO6" s="279">
        <v>0.43135000000000001</v>
      </c>
      <c r="BP6" s="279">
        <v>0.92646700000000004</v>
      </c>
      <c r="BQ6" s="279">
        <v>0.92646700000000004</v>
      </c>
      <c r="BR6" s="279">
        <v>0</v>
      </c>
      <c r="BS6" s="279">
        <v>0</v>
      </c>
      <c r="BT6" s="279">
        <v>7.3533000000000001E-2</v>
      </c>
      <c r="BU6" s="279">
        <v>7.3533000000000001E-2</v>
      </c>
      <c r="BV6" s="279">
        <v>-1.0996999999999999</v>
      </c>
      <c r="BW6" s="279">
        <v>-1.0996999999999999</v>
      </c>
      <c r="BX6" s="279">
        <v>156.6157</v>
      </c>
      <c r="BY6" s="279">
        <v>156.6157</v>
      </c>
      <c r="BZ6" s="279">
        <v>0</v>
      </c>
      <c r="CA6" s="279">
        <v>0</v>
      </c>
      <c r="CB6" s="279">
        <v>0</v>
      </c>
      <c r="CC6" s="279">
        <v>180</v>
      </c>
    </row>
    <row r="7" spans="1:81">
      <c r="A7" s="618" t="s">
        <v>122</v>
      </c>
      <c r="B7" s="618" t="s">
        <v>123</v>
      </c>
      <c r="C7" s="618" t="s">
        <v>124</v>
      </c>
      <c r="D7" s="618" t="s">
        <v>125</v>
      </c>
      <c r="E7" s="618" t="s">
        <v>1243</v>
      </c>
      <c r="F7" s="44" t="s">
        <v>126</v>
      </c>
      <c r="G7" s="45" t="s">
        <v>127</v>
      </c>
      <c r="H7" s="41" t="s">
        <v>128</v>
      </c>
      <c r="R7" s="279">
        <v>0.43269999999999997</v>
      </c>
      <c r="S7" s="279">
        <v>0.90661170000000002</v>
      </c>
      <c r="T7" s="279">
        <v>0.90661170000000002</v>
      </c>
      <c r="U7" s="279">
        <v>1.9330000000000001E-4</v>
      </c>
      <c r="V7" s="279">
        <v>1.9330000000000001E-4</v>
      </c>
      <c r="W7" s="279">
        <v>9.3195E-2</v>
      </c>
      <c r="X7" s="279">
        <v>9.3195E-2</v>
      </c>
      <c r="Y7" s="279">
        <v>174.1679</v>
      </c>
      <c r="Z7" s="279">
        <v>174.1679</v>
      </c>
      <c r="AA7" s="279">
        <v>75.691599999999994</v>
      </c>
      <c r="AB7" s="279">
        <v>75.691599999999994</v>
      </c>
      <c r="AC7" s="279">
        <v>0</v>
      </c>
      <c r="AD7" s="279">
        <v>0</v>
      </c>
      <c r="AE7" s="279">
        <v>0</v>
      </c>
      <c r="AF7" s="279">
        <v>180</v>
      </c>
      <c r="AH7" s="279">
        <v>0.43269999999999997</v>
      </c>
      <c r="AI7" s="279">
        <v>0.92239150000000003</v>
      </c>
      <c r="AJ7" s="279">
        <v>0.92239150000000003</v>
      </c>
      <c r="AK7" s="279">
        <v>2.042E-4</v>
      </c>
      <c r="AL7" s="279">
        <v>2.042E-4</v>
      </c>
      <c r="AM7" s="279">
        <v>7.7404399999999998E-2</v>
      </c>
      <c r="AN7" s="279">
        <v>7.7404399999999998E-2</v>
      </c>
      <c r="AO7" s="279">
        <v>-166.90629999999999</v>
      </c>
      <c r="AP7" s="279">
        <v>-166.90629999999999</v>
      </c>
      <c r="AQ7" s="279">
        <v>112.2632</v>
      </c>
      <c r="AR7" s="279">
        <v>112.2632</v>
      </c>
      <c r="AS7" s="279">
        <v>0</v>
      </c>
      <c r="AT7" s="279">
        <v>0</v>
      </c>
      <c r="AU7" s="279">
        <v>0</v>
      </c>
      <c r="AV7" s="279">
        <v>180</v>
      </c>
      <c r="AX7" s="279">
        <v>0.43269999999999997</v>
      </c>
      <c r="AY7" s="279">
        <v>8.5313000000000003E-3</v>
      </c>
      <c r="AZ7" s="279">
        <v>8.5313000000000003E-3</v>
      </c>
      <c r="BA7" s="279">
        <v>0.98744019999999999</v>
      </c>
      <c r="BB7" s="279">
        <v>0.98744019999999999</v>
      </c>
      <c r="BC7" s="279">
        <v>4.0285E-3</v>
      </c>
      <c r="BD7" s="279">
        <v>4.0285E-3</v>
      </c>
      <c r="BE7" s="279">
        <v>153.0625</v>
      </c>
      <c r="BF7" s="279">
        <v>153.0625</v>
      </c>
      <c r="BG7" s="279">
        <v>-145.15450000000001</v>
      </c>
      <c r="BH7" s="279">
        <v>-145.15450000000001</v>
      </c>
      <c r="BI7" s="279">
        <v>0</v>
      </c>
      <c r="BJ7" s="279">
        <v>0</v>
      </c>
      <c r="BK7" s="279">
        <v>0</v>
      </c>
      <c r="BL7" s="279">
        <v>180</v>
      </c>
      <c r="BO7" s="279">
        <v>0.43269999999999997</v>
      </c>
      <c r="BP7" s="279">
        <v>0.92648209999999998</v>
      </c>
      <c r="BQ7" s="279">
        <v>0.92648209999999998</v>
      </c>
      <c r="BR7" s="279">
        <v>0</v>
      </c>
      <c r="BS7" s="279">
        <v>0</v>
      </c>
      <c r="BT7" s="279">
        <v>7.3517899999999997E-2</v>
      </c>
      <c r="BU7" s="279">
        <v>7.3517899999999997E-2</v>
      </c>
      <c r="BV7" s="279">
        <v>-1.1779999999999999</v>
      </c>
      <c r="BW7" s="279">
        <v>-1.1779999999999999</v>
      </c>
      <c r="BX7" s="279">
        <v>156.68600000000001</v>
      </c>
      <c r="BY7" s="279">
        <v>156.68600000000001</v>
      </c>
      <c r="BZ7" s="279">
        <v>0</v>
      </c>
      <c r="CA7" s="279">
        <v>0</v>
      </c>
      <c r="CB7" s="279">
        <v>0</v>
      </c>
      <c r="CC7" s="279">
        <v>180</v>
      </c>
    </row>
    <row r="8" spans="1:81">
      <c r="A8" s="619" t="s">
        <v>129</v>
      </c>
      <c r="B8" s="627">
        <f>VLOOKUP( B4,R5:AF405,2,TRUE)</f>
        <v>0.98643990000000004</v>
      </c>
      <c r="C8" s="627">
        <f>VLOOKUP(B4,AH5:AV405,2,TRUE)</f>
        <v>0.98532379999999997</v>
      </c>
      <c r="D8" s="627">
        <f>VLOOKUP(B4,BO5:CC405,2,TRUE)</f>
        <v>0.90334630000000005</v>
      </c>
      <c r="E8" s="628">
        <f>VLOOKUP(B4,AX5:BL405,2,TRUE)</f>
        <v>4.4897000000000001E-3</v>
      </c>
      <c r="K8" s="624" t="s">
        <v>1249</v>
      </c>
      <c r="R8" s="279">
        <v>0.43404999999999999</v>
      </c>
      <c r="S8" s="279">
        <v>0.90961420000000004</v>
      </c>
      <c r="T8" s="279">
        <v>0.90961420000000004</v>
      </c>
      <c r="U8" s="279">
        <v>1.83E-4</v>
      </c>
      <c r="V8" s="279">
        <v>1.83E-4</v>
      </c>
      <c r="W8" s="279">
        <v>9.02028E-2</v>
      </c>
      <c r="X8" s="279">
        <v>9.02028E-2</v>
      </c>
      <c r="Y8" s="279">
        <v>175.53059999999999</v>
      </c>
      <c r="Z8" s="279">
        <v>175.53059999999999</v>
      </c>
      <c r="AA8" s="279">
        <v>77.924800000000005</v>
      </c>
      <c r="AB8" s="279">
        <v>77.924800000000005</v>
      </c>
      <c r="AC8" s="279">
        <v>0</v>
      </c>
      <c r="AD8" s="279">
        <v>0</v>
      </c>
      <c r="AE8" s="279">
        <v>0</v>
      </c>
      <c r="AF8" s="279">
        <v>180</v>
      </c>
      <c r="AH8" s="279">
        <v>0.43404999999999999</v>
      </c>
      <c r="AI8" s="279">
        <v>0.92535219999999996</v>
      </c>
      <c r="AJ8" s="279">
        <v>0.92535219999999996</v>
      </c>
      <c r="AK8" s="279">
        <v>1.9269999999999999E-4</v>
      </c>
      <c r="AL8" s="279">
        <v>1.9269999999999999E-4</v>
      </c>
      <c r="AM8" s="279">
        <v>7.4455099999999996E-2</v>
      </c>
      <c r="AN8" s="279">
        <v>7.4455099999999996E-2</v>
      </c>
      <c r="AO8" s="279">
        <v>-165.7989</v>
      </c>
      <c r="AP8" s="279">
        <v>-165.7989</v>
      </c>
      <c r="AQ8" s="279">
        <v>113.9221</v>
      </c>
      <c r="AR8" s="279">
        <v>113.9221</v>
      </c>
      <c r="AS8" s="279">
        <v>0</v>
      </c>
      <c r="AT8" s="279">
        <v>0</v>
      </c>
      <c r="AU8" s="279">
        <v>0</v>
      </c>
      <c r="AV8" s="279">
        <v>180</v>
      </c>
      <c r="AX8" s="279">
        <v>0.43404999999999999</v>
      </c>
      <c r="AY8" s="279">
        <v>8.5597999999999994E-3</v>
      </c>
      <c r="AZ8" s="279">
        <v>8.5597999999999994E-3</v>
      </c>
      <c r="BA8" s="279">
        <v>0.98758089999999998</v>
      </c>
      <c r="BB8" s="279">
        <v>0.98758089999999998</v>
      </c>
      <c r="BC8" s="279">
        <v>3.8593E-3</v>
      </c>
      <c r="BD8" s="279">
        <v>3.8593E-3</v>
      </c>
      <c r="BE8" s="279">
        <v>155.1609</v>
      </c>
      <c r="BF8" s="279">
        <v>155.1609</v>
      </c>
      <c r="BG8" s="279">
        <v>-144.59739999999999</v>
      </c>
      <c r="BH8" s="279">
        <v>-144.59739999999999</v>
      </c>
      <c r="BI8" s="279">
        <v>0</v>
      </c>
      <c r="BJ8" s="279">
        <v>0</v>
      </c>
      <c r="BK8" s="279">
        <v>0</v>
      </c>
      <c r="BL8" s="279">
        <v>180</v>
      </c>
      <c r="BO8" s="279">
        <v>0.43404999999999999</v>
      </c>
      <c r="BP8" s="279">
        <v>0.92649840000000006</v>
      </c>
      <c r="BQ8" s="279">
        <v>0.92649840000000006</v>
      </c>
      <c r="BR8" s="279">
        <v>0</v>
      </c>
      <c r="BS8" s="279">
        <v>0</v>
      </c>
      <c r="BT8" s="279">
        <v>7.35016E-2</v>
      </c>
      <c r="BU8" s="279">
        <v>7.35016E-2</v>
      </c>
      <c r="BV8" s="279">
        <v>-1.2558</v>
      </c>
      <c r="BW8" s="279">
        <v>-1.2558</v>
      </c>
      <c r="BX8" s="279">
        <v>156.756</v>
      </c>
      <c r="BY8" s="279">
        <v>156.756</v>
      </c>
      <c r="BZ8" s="279">
        <v>0</v>
      </c>
      <c r="CA8" s="279">
        <v>0</v>
      </c>
      <c r="CB8" s="279">
        <v>0</v>
      </c>
      <c r="CC8" s="279">
        <v>180</v>
      </c>
    </row>
    <row r="9" spans="1:81">
      <c r="A9" s="44" t="s">
        <v>130</v>
      </c>
      <c r="F9" s="46">
        <v>0.99</v>
      </c>
      <c r="G9" s="47">
        <v>0.9</v>
      </c>
      <c r="H9" s="48">
        <v>0.48499999999999999</v>
      </c>
      <c r="K9" s="41" t="s">
        <v>131</v>
      </c>
      <c r="R9" s="279">
        <v>0.43540000000000001</v>
      </c>
      <c r="S9" s="279">
        <v>0.91251519999999997</v>
      </c>
      <c r="T9" s="279">
        <v>0.91251519999999997</v>
      </c>
      <c r="U9" s="279">
        <v>1.7340000000000001E-4</v>
      </c>
      <c r="V9" s="279">
        <v>1.7340000000000001E-4</v>
      </c>
      <c r="W9" s="279">
        <v>8.7311399999999997E-2</v>
      </c>
      <c r="X9" s="279">
        <v>8.7311399999999997E-2</v>
      </c>
      <c r="Y9" s="279">
        <v>176.8614</v>
      </c>
      <c r="Z9" s="279">
        <v>176.8614</v>
      </c>
      <c r="AA9" s="279">
        <v>80.095200000000006</v>
      </c>
      <c r="AB9" s="279">
        <v>80.095200000000006</v>
      </c>
      <c r="AC9" s="279">
        <v>0</v>
      </c>
      <c r="AD9" s="279">
        <v>0</v>
      </c>
      <c r="AE9" s="279">
        <v>0</v>
      </c>
      <c r="AF9" s="279">
        <v>180</v>
      </c>
      <c r="AH9" s="279">
        <v>0.43540000000000001</v>
      </c>
      <c r="AI9" s="279">
        <v>0.92816259999999995</v>
      </c>
      <c r="AJ9" s="279">
        <v>0.92816259999999995</v>
      </c>
      <c r="AK9" s="279">
        <v>1.819E-4</v>
      </c>
      <c r="AL9" s="279">
        <v>1.819E-4</v>
      </c>
      <c r="AM9" s="279">
        <v>7.1655499999999997E-2</v>
      </c>
      <c r="AN9" s="279">
        <v>7.1655499999999997E-2</v>
      </c>
      <c r="AO9" s="279">
        <v>-164.71950000000001</v>
      </c>
      <c r="AP9" s="279">
        <v>-164.71950000000001</v>
      </c>
      <c r="AQ9" s="279">
        <v>115.5292</v>
      </c>
      <c r="AR9" s="279">
        <v>115.5292</v>
      </c>
      <c r="AS9" s="279">
        <v>0</v>
      </c>
      <c r="AT9" s="279">
        <v>0</v>
      </c>
      <c r="AU9" s="279">
        <v>0</v>
      </c>
      <c r="AV9" s="279">
        <v>180</v>
      </c>
      <c r="AX9" s="279">
        <v>0.43540000000000001</v>
      </c>
      <c r="AY9" s="279">
        <v>8.5594999999999994E-3</v>
      </c>
      <c r="AZ9" s="279">
        <v>8.5594999999999994E-3</v>
      </c>
      <c r="BA9" s="279">
        <v>0.98774890000000004</v>
      </c>
      <c r="BB9" s="279">
        <v>0.98774890000000004</v>
      </c>
      <c r="BC9" s="279">
        <v>3.6916000000000002E-3</v>
      </c>
      <c r="BD9" s="279">
        <v>3.6916000000000002E-3</v>
      </c>
      <c r="BE9" s="279">
        <v>157.2457</v>
      </c>
      <c r="BF9" s="279">
        <v>157.2457</v>
      </c>
      <c r="BG9" s="279">
        <v>-144.04239999999999</v>
      </c>
      <c r="BH9" s="279">
        <v>-144.04239999999999</v>
      </c>
      <c r="BI9" s="279">
        <v>0</v>
      </c>
      <c r="BJ9" s="279">
        <v>0</v>
      </c>
      <c r="BK9" s="279">
        <v>0</v>
      </c>
      <c r="BL9" s="279">
        <v>180</v>
      </c>
      <c r="BO9" s="279">
        <v>0.43540000000000001</v>
      </c>
      <c r="BP9" s="279">
        <v>0.92651570000000005</v>
      </c>
      <c r="BQ9" s="279">
        <v>0.92651570000000005</v>
      </c>
      <c r="BR9" s="279">
        <v>0</v>
      </c>
      <c r="BS9" s="279">
        <v>0</v>
      </c>
      <c r="BT9" s="279">
        <v>7.3484300000000002E-2</v>
      </c>
      <c r="BU9" s="279">
        <v>7.3484300000000002E-2</v>
      </c>
      <c r="BV9" s="279">
        <v>-1.3331</v>
      </c>
      <c r="BW9" s="279">
        <v>-1.3331</v>
      </c>
      <c r="BX9" s="279">
        <v>156.82550000000001</v>
      </c>
      <c r="BY9" s="279">
        <v>156.82550000000001</v>
      </c>
      <c r="BZ9" s="279">
        <v>0</v>
      </c>
      <c r="CA9" s="279">
        <v>0</v>
      </c>
      <c r="CB9" s="279">
        <v>0</v>
      </c>
      <c r="CC9" s="279">
        <v>180</v>
      </c>
    </row>
    <row r="10" spans="1:81">
      <c r="A10" s="43"/>
      <c r="R10" s="279">
        <v>0.43675000000000003</v>
      </c>
      <c r="S10" s="279">
        <v>0.91531580000000001</v>
      </c>
      <c r="T10" s="279">
        <v>0.91531580000000001</v>
      </c>
      <c r="U10" s="279">
        <v>1.6420000000000001E-4</v>
      </c>
      <c r="V10" s="279">
        <v>1.6420000000000001E-4</v>
      </c>
      <c r="W10" s="279">
        <v>8.4519899999999995E-2</v>
      </c>
      <c r="X10" s="279">
        <v>8.4519899999999995E-2</v>
      </c>
      <c r="Y10" s="279">
        <v>178.1609</v>
      </c>
      <c r="Z10" s="279">
        <v>178.1609</v>
      </c>
      <c r="AA10" s="279">
        <v>82.204899999999995</v>
      </c>
      <c r="AB10" s="279">
        <v>82.204899999999995</v>
      </c>
      <c r="AC10" s="279">
        <v>0</v>
      </c>
      <c r="AD10" s="279">
        <v>0</v>
      </c>
      <c r="AE10" s="279">
        <v>0</v>
      </c>
      <c r="AF10" s="279">
        <v>180</v>
      </c>
      <c r="AH10" s="279">
        <v>0.43675000000000003</v>
      </c>
      <c r="AI10" s="279">
        <v>0.93082790000000004</v>
      </c>
      <c r="AJ10" s="279">
        <v>0.93082790000000004</v>
      </c>
      <c r="AK10" s="279">
        <v>1.719E-4</v>
      </c>
      <c r="AL10" s="279">
        <v>1.719E-4</v>
      </c>
      <c r="AM10" s="279">
        <v>6.9000099999999995E-2</v>
      </c>
      <c r="AN10" s="279">
        <v>6.9000099999999995E-2</v>
      </c>
      <c r="AO10" s="279">
        <v>-163.66839999999999</v>
      </c>
      <c r="AP10" s="279">
        <v>-163.66839999999999</v>
      </c>
      <c r="AQ10" s="279">
        <v>117.0844</v>
      </c>
      <c r="AR10" s="279">
        <v>117.0844</v>
      </c>
      <c r="AS10" s="279">
        <v>0</v>
      </c>
      <c r="AT10" s="279">
        <v>0</v>
      </c>
      <c r="AU10" s="279">
        <v>0</v>
      </c>
      <c r="AV10" s="279">
        <v>180</v>
      </c>
      <c r="AX10" s="279">
        <v>0.43675000000000003</v>
      </c>
      <c r="AY10" s="279">
        <v>8.5318000000000008E-3</v>
      </c>
      <c r="AZ10" s="279">
        <v>8.5318000000000008E-3</v>
      </c>
      <c r="BA10" s="279">
        <v>0.98794289999999996</v>
      </c>
      <c r="BB10" s="279">
        <v>0.98794289999999996</v>
      </c>
      <c r="BC10" s="279">
        <v>3.5252999999999999E-3</v>
      </c>
      <c r="BD10" s="279">
        <v>3.5252999999999999E-3</v>
      </c>
      <c r="BE10" s="279">
        <v>159.3169</v>
      </c>
      <c r="BF10" s="279">
        <v>159.3169</v>
      </c>
      <c r="BG10" s="279">
        <v>-143.49549999999999</v>
      </c>
      <c r="BH10" s="279">
        <v>-143.49549999999999</v>
      </c>
      <c r="BI10" s="279">
        <v>0</v>
      </c>
      <c r="BJ10" s="279">
        <v>0</v>
      </c>
      <c r="BK10" s="279">
        <v>0</v>
      </c>
      <c r="BL10" s="279">
        <v>180</v>
      </c>
      <c r="BO10" s="279">
        <v>0.43675000000000003</v>
      </c>
      <c r="BP10" s="279">
        <v>0.92644559999999998</v>
      </c>
      <c r="BQ10" s="279">
        <v>0.92644559999999998</v>
      </c>
      <c r="BR10" s="279">
        <v>0</v>
      </c>
      <c r="BS10" s="279">
        <v>0</v>
      </c>
      <c r="BT10" s="279">
        <v>7.3554400000000006E-2</v>
      </c>
      <c r="BU10" s="279">
        <v>7.3554400000000006E-2</v>
      </c>
      <c r="BV10" s="279">
        <v>-1.4984</v>
      </c>
      <c r="BW10" s="279">
        <v>-1.4984</v>
      </c>
      <c r="BX10" s="279">
        <v>156.8972</v>
      </c>
      <c r="BY10" s="279">
        <v>156.8972</v>
      </c>
      <c r="BZ10" s="279">
        <v>0</v>
      </c>
      <c r="CA10" s="279">
        <v>0</v>
      </c>
      <c r="CB10" s="279">
        <v>0</v>
      </c>
      <c r="CC10" s="279">
        <v>180</v>
      </c>
    </row>
    <row r="11" spans="1:81">
      <c r="B11" s="739" t="s">
        <v>132</v>
      </c>
      <c r="C11" s="739"/>
      <c r="D11" s="739"/>
      <c r="E11" s="739"/>
      <c r="F11" s="739"/>
      <c r="G11" s="739"/>
      <c r="I11" s="739" t="s">
        <v>133</v>
      </c>
      <c r="J11" s="739"/>
      <c r="K11" s="739"/>
      <c r="L11" s="739"/>
      <c r="M11" s="739"/>
      <c r="N11" s="739"/>
      <c r="R11" s="279">
        <v>0.43809999999999999</v>
      </c>
      <c r="S11" s="279">
        <v>0.91801719999999998</v>
      </c>
      <c r="T11" s="279">
        <v>0.91801719999999998</v>
      </c>
      <c r="U11" s="279">
        <v>1.5559999999999999E-4</v>
      </c>
      <c r="V11" s="279">
        <v>1.5559999999999999E-4</v>
      </c>
      <c r="W11" s="279">
        <v>8.18271E-2</v>
      </c>
      <c r="X11" s="279">
        <v>8.18271E-2</v>
      </c>
      <c r="Y11" s="279">
        <v>179.43020000000001</v>
      </c>
      <c r="Z11" s="279">
        <v>179.43020000000001</v>
      </c>
      <c r="AA11" s="279">
        <v>84.255799999999994</v>
      </c>
      <c r="AB11" s="279">
        <v>84.255799999999994</v>
      </c>
      <c r="AC11" s="279">
        <v>0</v>
      </c>
      <c r="AD11" s="279">
        <v>0</v>
      </c>
      <c r="AE11" s="279">
        <v>0</v>
      </c>
      <c r="AF11" s="279">
        <v>180</v>
      </c>
      <c r="AH11" s="279">
        <v>0.43809999999999999</v>
      </c>
      <c r="AI11" s="279">
        <v>0.93335820000000003</v>
      </c>
      <c r="AJ11" s="279">
        <v>0.93335820000000003</v>
      </c>
      <c r="AK11" s="279">
        <v>1.6259999999999999E-4</v>
      </c>
      <c r="AL11" s="279">
        <v>1.6259999999999999E-4</v>
      </c>
      <c r="AM11" s="279">
        <v>6.6479200000000002E-2</v>
      </c>
      <c r="AN11" s="279">
        <v>6.6479200000000002E-2</v>
      </c>
      <c r="AO11" s="279">
        <v>-162.64349999999999</v>
      </c>
      <c r="AP11" s="279">
        <v>-162.64349999999999</v>
      </c>
      <c r="AQ11" s="279">
        <v>118.59180000000001</v>
      </c>
      <c r="AR11" s="279">
        <v>118.59180000000001</v>
      </c>
      <c r="AS11" s="279">
        <v>0</v>
      </c>
      <c r="AT11" s="279">
        <v>0</v>
      </c>
      <c r="AU11" s="279">
        <v>0</v>
      </c>
      <c r="AV11" s="279">
        <v>180</v>
      </c>
      <c r="AX11" s="279">
        <v>0.43809999999999999</v>
      </c>
      <c r="AY11" s="279">
        <v>8.4781000000000006E-3</v>
      </c>
      <c r="AZ11" s="279">
        <v>8.4781000000000006E-3</v>
      </c>
      <c r="BA11" s="279">
        <v>0.98816150000000003</v>
      </c>
      <c r="BB11" s="279">
        <v>0.98816150000000003</v>
      </c>
      <c r="BC11" s="279">
        <v>3.3603999999999999E-3</v>
      </c>
      <c r="BD11" s="279">
        <v>3.3603999999999999E-3</v>
      </c>
      <c r="BE11" s="279">
        <v>161.375</v>
      </c>
      <c r="BF11" s="279">
        <v>161.375</v>
      </c>
      <c r="BG11" s="279">
        <v>-142.96250000000001</v>
      </c>
      <c r="BH11" s="279">
        <v>-142.96250000000001</v>
      </c>
      <c r="BI11" s="279">
        <v>0</v>
      </c>
      <c r="BJ11" s="279">
        <v>0</v>
      </c>
      <c r="BK11" s="279">
        <v>0</v>
      </c>
      <c r="BL11" s="279">
        <v>180</v>
      </c>
      <c r="BO11" s="279">
        <v>0.43809999999999999</v>
      </c>
      <c r="BP11" s="279">
        <v>0.9263074</v>
      </c>
      <c r="BQ11" s="279">
        <v>0.9263074</v>
      </c>
      <c r="BR11" s="279">
        <v>0</v>
      </c>
      <c r="BS11" s="279">
        <v>0</v>
      </c>
      <c r="BT11" s="279">
        <v>7.3692599999999997E-2</v>
      </c>
      <c r="BU11" s="279">
        <v>7.3692599999999997E-2</v>
      </c>
      <c r="BV11" s="279">
        <v>-1.7330000000000001</v>
      </c>
      <c r="BW11" s="279">
        <v>-1.7330000000000001</v>
      </c>
      <c r="BX11" s="279">
        <v>156.97059999999999</v>
      </c>
      <c r="BY11" s="279">
        <v>156.97059999999999</v>
      </c>
      <c r="BZ11" s="279">
        <v>0</v>
      </c>
      <c r="CA11" s="279">
        <v>0</v>
      </c>
      <c r="CB11" s="279">
        <v>0</v>
      </c>
      <c r="CC11" s="279">
        <v>180</v>
      </c>
    </row>
    <row r="12" spans="1:81">
      <c r="A12" s="49"/>
      <c r="B12" s="740" t="s">
        <v>134</v>
      </c>
      <c r="C12" s="741"/>
      <c r="D12" s="740" t="s">
        <v>135</v>
      </c>
      <c r="E12" s="741"/>
      <c r="F12" s="740" t="s">
        <v>136</v>
      </c>
      <c r="G12" s="741"/>
      <c r="I12" s="740" t="s">
        <v>134</v>
      </c>
      <c r="J12" s="741"/>
      <c r="K12" s="740" t="s">
        <v>137</v>
      </c>
      <c r="L12" s="741"/>
      <c r="M12" s="740" t="s">
        <v>136</v>
      </c>
      <c r="N12" s="741"/>
      <c r="R12" s="279">
        <v>0.43945000000000001</v>
      </c>
      <c r="S12" s="279">
        <v>0.92065929999999996</v>
      </c>
      <c r="T12" s="279">
        <v>0.92065929999999996</v>
      </c>
      <c r="U12" s="279">
        <v>1.4760000000000001E-4</v>
      </c>
      <c r="V12" s="279">
        <v>1.4760000000000001E-4</v>
      </c>
      <c r="W12" s="279">
        <v>7.9193100000000002E-2</v>
      </c>
      <c r="X12" s="279">
        <v>7.9193100000000002E-2</v>
      </c>
      <c r="Y12" s="279">
        <v>-179.3297</v>
      </c>
      <c r="Z12" s="279">
        <v>-179.3297</v>
      </c>
      <c r="AA12" s="279">
        <v>86.247100000000003</v>
      </c>
      <c r="AB12" s="279">
        <v>86.247100000000003</v>
      </c>
      <c r="AC12" s="279">
        <v>0</v>
      </c>
      <c r="AD12" s="279">
        <v>0</v>
      </c>
      <c r="AE12" s="279">
        <v>0</v>
      </c>
      <c r="AF12" s="279">
        <v>180</v>
      </c>
      <c r="AH12" s="279">
        <v>0.43945000000000001</v>
      </c>
      <c r="AI12" s="279">
        <v>0.93577160000000004</v>
      </c>
      <c r="AJ12" s="279">
        <v>0.93577160000000004</v>
      </c>
      <c r="AK12" s="279">
        <v>1.539E-4</v>
      </c>
      <c r="AL12" s="279">
        <v>1.539E-4</v>
      </c>
      <c r="AM12" s="279">
        <v>6.4074599999999995E-2</v>
      </c>
      <c r="AN12" s="279">
        <v>6.4074599999999995E-2</v>
      </c>
      <c r="AO12" s="279">
        <v>-161.64769999999999</v>
      </c>
      <c r="AP12" s="279">
        <v>-161.64769999999999</v>
      </c>
      <c r="AQ12" s="279">
        <v>120.04389999999999</v>
      </c>
      <c r="AR12" s="279">
        <v>120.04389999999999</v>
      </c>
      <c r="AS12" s="279">
        <v>0</v>
      </c>
      <c r="AT12" s="279">
        <v>0</v>
      </c>
      <c r="AU12" s="279">
        <v>0</v>
      </c>
      <c r="AV12" s="279">
        <v>180</v>
      </c>
      <c r="AX12" s="279">
        <v>0.43945000000000001</v>
      </c>
      <c r="AY12" s="279">
        <v>8.3999999999999995E-3</v>
      </c>
      <c r="AZ12" s="279">
        <v>8.3999999999999995E-3</v>
      </c>
      <c r="BA12" s="279">
        <v>0.98840320000000004</v>
      </c>
      <c r="BB12" s="279">
        <v>0.98840320000000004</v>
      </c>
      <c r="BC12" s="279">
        <v>3.1968000000000001E-3</v>
      </c>
      <c r="BD12" s="279">
        <v>3.1968000000000001E-3</v>
      </c>
      <c r="BE12" s="279">
        <v>163.41999999999999</v>
      </c>
      <c r="BF12" s="279">
        <v>163.41999999999999</v>
      </c>
      <c r="BG12" s="279">
        <v>-142.44829999999999</v>
      </c>
      <c r="BH12" s="279">
        <v>-142.44829999999999</v>
      </c>
      <c r="BI12" s="279">
        <v>0</v>
      </c>
      <c r="BJ12" s="279">
        <v>0</v>
      </c>
      <c r="BK12" s="279">
        <v>0</v>
      </c>
      <c r="BL12" s="279">
        <v>180</v>
      </c>
      <c r="BO12" s="279">
        <v>0.43945000000000001</v>
      </c>
      <c r="BP12" s="279">
        <v>0.92617240000000001</v>
      </c>
      <c r="BQ12" s="279">
        <v>0.92617240000000001</v>
      </c>
      <c r="BR12" s="279">
        <v>0</v>
      </c>
      <c r="BS12" s="279">
        <v>0</v>
      </c>
      <c r="BT12" s="279">
        <v>7.3827599999999993E-2</v>
      </c>
      <c r="BU12" s="279">
        <v>7.3827599999999993E-2</v>
      </c>
      <c r="BV12" s="279">
        <v>-1.9661999999999999</v>
      </c>
      <c r="BW12" s="279">
        <v>-1.9661999999999999</v>
      </c>
      <c r="BX12" s="279">
        <v>157.04349999999999</v>
      </c>
      <c r="BY12" s="279">
        <v>157.04349999999999</v>
      </c>
      <c r="BZ12" s="279">
        <v>0</v>
      </c>
      <c r="CA12" s="279">
        <v>0</v>
      </c>
      <c r="CB12" s="279">
        <v>0</v>
      </c>
      <c r="CC12" s="279">
        <v>180</v>
      </c>
    </row>
    <row r="13" spans="1:81">
      <c r="A13" s="50" t="s">
        <v>138</v>
      </c>
      <c r="B13" s="51" t="s">
        <v>139</v>
      </c>
      <c r="C13" s="52" t="s">
        <v>140</v>
      </c>
      <c r="D13" s="51" t="s">
        <v>139</v>
      </c>
      <c r="E13" s="52" t="s">
        <v>140</v>
      </c>
      <c r="F13" s="51" t="s">
        <v>139</v>
      </c>
      <c r="G13" s="52" t="s">
        <v>140</v>
      </c>
      <c r="I13" s="51" t="s">
        <v>139</v>
      </c>
      <c r="J13" s="52" t="s">
        <v>140</v>
      </c>
      <c r="K13" s="51" t="s">
        <v>139</v>
      </c>
      <c r="L13" s="52" t="s">
        <v>140</v>
      </c>
      <c r="M13" s="51" t="s">
        <v>139</v>
      </c>
      <c r="N13" s="52" t="s">
        <v>140</v>
      </c>
      <c r="R13" s="279">
        <v>0.44080000000000003</v>
      </c>
      <c r="S13" s="279">
        <v>0.92320409999999997</v>
      </c>
      <c r="T13" s="279">
        <v>0.92320409999999997</v>
      </c>
      <c r="U13" s="279">
        <v>1.3990000000000001E-4</v>
      </c>
      <c r="V13" s="279">
        <v>1.3990000000000001E-4</v>
      </c>
      <c r="W13" s="279">
        <v>7.6655899999999999E-2</v>
      </c>
      <c r="X13" s="279">
        <v>7.6655899999999999E-2</v>
      </c>
      <c r="Y13" s="279">
        <v>-178.11789999999999</v>
      </c>
      <c r="Z13" s="279">
        <v>-178.11789999999999</v>
      </c>
      <c r="AA13" s="279">
        <v>88.183700000000002</v>
      </c>
      <c r="AB13" s="279">
        <v>88.183700000000002</v>
      </c>
      <c r="AC13" s="279">
        <v>0</v>
      </c>
      <c r="AD13" s="279">
        <v>0</v>
      </c>
      <c r="AE13" s="279">
        <v>0</v>
      </c>
      <c r="AF13" s="279">
        <v>180</v>
      </c>
      <c r="AH13" s="279">
        <v>0.44080000000000003</v>
      </c>
      <c r="AI13" s="279">
        <v>0.93806400000000001</v>
      </c>
      <c r="AJ13" s="279">
        <v>0.93806400000000001</v>
      </c>
      <c r="AK13" s="279">
        <v>1.4569999999999999E-4</v>
      </c>
      <c r="AL13" s="279">
        <v>1.4569999999999999E-4</v>
      </c>
      <c r="AM13" s="279">
        <v>6.1790299999999999E-2</v>
      </c>
      <c r="AN13" s="279">
        <v>6.1790299999999999E-2</v>
      </c>
      <c r="AO13" s="279">
        <v>-160.67599999999999</v>
      </c>
      <c r="AP13" s="279">
        <v>-160.67599999999999</v>
      </c>
      <c r="AQ13" s="279">
        <v>121.4522</v>
      </c>
      <c r="AR13" s="279">
        <v>121.4522</v>
      </c>
      <c r="AS13" s="279">
        <v>0</v>
      </c>
      <c r="AT13" s="279">
        <v>0</v>
      </c>
      <c r="AU13" s="279">
        <v>0</v>
      </c>
      <c r="AV13" s="279">
        <v>180</v>
      </c>
      <c r="AX13" s="279">
        <v>0.44080000000000003</v>
      </c>
      <c r="AY13" s="279">
        <v>8.2994000000000002E-3</v>
      </c>
      <c r="AZ13" s="279">
        <v>8.2994000000000002E-3</v>
      </c>
      <c r="BA13" s="279">
        <v>0.98866609999999999</v>
      </c>
      <c r="BB13" s="279">
        <v>0.98866609999999999</v>
      </c>
      <c r="BC13" s="279">
        <v>3.0346000000000001E-3</v>
      </c>
      <c r="BD13" s="279">
        <v>3.0346000000000001E-3</v>
      </c>
      <c r="BE13" s="279">
        <v>165.4522</v>
      </c>
      <c r="BF13" s="279">
        <v>165.4522</v>
      </c>
      <c r="BG13" s="279">
        <v>-141.958</v>
      </c>
      <c r="BH13" s="279">
        <v>-141.958</v>
      </c>
      <c r="BI13" s="279">
        <v>0</v>
      </c>
      <c r="BJ13" s="279">
        <v>0</v>
      </c>
      <c r="BK13" s="279">
        <v>0</v>
      </c>
      <c r="BL13" s="279">
        <v>180</v>
      </c>
      <c r="BO13" s="279">
        <v>0.44080000000000003</v>
      </c>
      <c r="BP13" s="279">
        <v>0.92604050000000004</v>
      </c>
      <c r="BQ13" s="279">
        <v>0.92604050000000004</v>
      </c>
      <c r="BR13" s="279">
        <v>0</v>
      </c>
      <c r="BS13" s="279">
        <v>0</v>
      </c>
      <c r="BT13" s="279">
        <v>7.3959499999999997E-2</v>
      </c>
      <c r="BU13" s="279">
        <v>7.3959499999999997E-2</v>
      </c>
      <c r="BV13" s="279">
        <v>-2.198</v>
      </c>
      <c r="BW13" s="279">
        <v>-2.198</v>
      </c>
      <c r="BX13" s="279">
        <v>157.11600000000001</v>
      </c>
      <c r="BY13" s="279">
        <v>157.11600000000001</v>
      </c>
      <c r="BZ13" s="279">
        <v>0</v>
      </c>
      <c r="CA13" s="279">
        <v>0</v>
      </c>
      <c r="CB13" s="279">
        <v>0</v>
      </c>
      <c r="CC13" s="279">
        <v>180</v>
      </c>
    </row>
    <row r="14" spans="1:81">
      <c r="A14" s="53" t="s">
        <v>141</v>
      </c>
      <c r="B14" s="54">
        <v>1</v>
      </c>
      <c r="C14" s="55">
        <v>0.83699999999999997</v>
      </c>
      <c r="D14" s="54"/>
      <c r="E14" s="55"/>
      <c r="F14" s="54">
        <v>1</v>
      </c>
      <c r="G14" s="55">
        <v>0.83699999999999997</v>
      </c>
      <c r="I14" s="54">
        <v>1</v>
      </c>
      <c r="J14" s="55">
        <v>0.83699999999999997</v>
      </c>
      <c r="K14" s="54">
        <v>1</v>
      </c>
      <c r="L14" s="55">
        <v>0.83699999999999997</v>
      </c>
      <c r="M14" s="54">
        <v>1</v>
      </c>
      <c r="N14" s="55">
        <v>0.83699999999999997</v>
      </c>
      <c r="R14" s="279">
        <v>0.44214999999999999</v>
      </c>
      <c r="S14" s="279">
        <v>0.92565399999999998</v>
      </c>
      <c r="T14" s="279">
        <v>0.92565399999999998</v>
      </c>
      <c r="U14" s="279">
        <v>1.327E-4</v>
      </c>
      <c r="V14" s="279">
        <v>1.327E-4</v>
      </c>
      <c r="W14" s="279">
        <v>7.4213299999999996E-2</v>
      </c>
      <c r="X14" s="279">
        <v>7.4213299999999996E-2</v>
      </c>
      <c r="Y14" s="279">
        <v>-176.93360000000001</v>
      </c>
      <c r="Z14" s="279">
        <v>-176.93360000000001</v>
      </c>
      <c r="AA14" s="279">
        <v>90.067400000000006</v>
      </c>
      <c r="AB14" s="279">
        <v>90.067400000000006</v>
      </c>
      <c r="AC14" s="279">
        <v>0</v>
      </c>
      <c r="AD14" s="279">
        <v>0</v>
      </c>
      <c r="AE14" s="279">
        <v>0</v>
      </c>
      <c r="AF14" s="279">
        <v>180</v>
      </c>
      <c r="AH14" s="279">
        <v>0.44214999999999999</v>
      </c>
      <c r="AI14" s="279">
        <v>0.94024490000000005</v>
      </c>
      <c r="AJ14" s="279">
        <v>0.94024490000000005</v>
      </c>
      <c r="AK14" s="279">
        <v>1.381E-4</v>
      </c>
      <c r="AL14" s="279">
        <v>1.381E-4</v>
      </c>
      <c r="AM14" s="279">
        <v>5.9617000000000003E-2</v>
      </c>
      <c r="AN14" s="279">
        <v>5.9617000000000003E-2</v>
      </c>
      <c r="AO14" s="279">
        <v>-159.72630000000001</v>
      </c>
      <c r="AP14" s="279">
        <v>-159.72630000000001</v>
      </c>
      <c r="AQ14" s="279">
        <v>122.82080000000001</v>
      </c>
      <c r="AR14" s="279">
        <v>122.82080000000001</v>
      </c>
      <c r="AS14" s="279">
        <v>0</v>
      </c>
      <c r="AT14" s="279">
        <v>0</v>
      </c>
      <c r="AU14" s="279">
        <v>0</v>
      </c>
      <c r="AV14" s="279">
        <v>180</v>
      </c>
      <c r="AX14" s="279">
        <v>0.44214999999999999</v>
      </c>
      <c r="AY14" s="279">
        <v>8.1781000000000006E-3</v>
      </c>
      <c r="AZ14" s="279">
        <v>8.1781000000000006E-3</v>
      </c>
      <c r="BA14" s="279">
        <v>0.9889483</v>
      </c>
      <c r="BB14" s="279">
        <v>0.9889483</v>
      </c>
      <c r="BC14" s="279">
        <v>2.8736E-3</v>
      </c>
      <c r="BD14" s="279">
        <v>2.8736E-3</v>
      </c>
      <c r="BE14" s="279">
        <v>167.4717</v>
      </c>
      <c r="BF14" s="279">
        <v>167.4717</v>
      </c>
      <c r="BG14" s="279">
        <v>-141.49629999999999</v>
      </c>
      <c r="BH14" s="279">
        <v>-141.49629999999999</v>
      </c>
      <c r="BI14" s="279">
        <v>0</v>
      </c>
      <c r="BJ14" s="279">
        <v>0</v>
      </c>
      <c r="BK14" s="279">
        <v>0</v>
      </c>
      <c r="BL14" s="279">
        <v>180</v>
      </c>
      <c r="BO14" s="279">
        <v>0.44214999999999999</v>
      </c>
      <c r="BP14" s="279">
        <v>0.92591159999999995</v>
      </c>
      <c r="BQ14" s="279">
        <v>0.92591159999999995</v>
      </c>
      <c r="BR14" s="279">
        <v>0</v>
      </c>
      <c r="BS14" s="279">
        <v>0</v>
      </c>
      <c r="BT14" s="279">
        <v>7.4088399999999999E-2</v>
      </c>
      <c r="BU14" s="279">
        <v>7.4088399999999999E-2</v>
      </c>
      <c r="BV14" s="279">
        <v>-2.4283000000000001</v>
      </c>
      <c r="BW14" s="279">
        <v>-2.4283000000000001</v>
      </c>
      <c r="BX14" s="279">
        <v>157.18809999999999</v>
      </c>
      <c r="BY14" s="279">
        <v>157.18809999999999</v>
      </c>
      <c r="BZ14" s="279">
        <v>0</v>
      </c>
      <c r="CA14" s="279">
        <v>0</v>
      </c>
      <c r="CB14" s="279">
        <v>0</v>
      </c>
      <c r="CC14" s="279">
        <v>180</v>
      </c>
    </row>
    <row r="15" spans="1:81">
      <c r="A15" s="56" t="s">
        <v>142</v>
      </c>
      <c r="B15" s="54">
        <f>HRC</f>
        <v>0.98643990000000004</v>
      </c>
      <c r="C15" s="55"/>
      <c r="D15" s="54"/>
      <c r="E15" s="55"/>
      <c r="F15" s="54">
        <f>HRC</f>
        <v>0.98643990000000004</v>
      </c>
      <c r="G15" s="55"/>
      <c r="I15" s="54">
        <f>HRC</f>
        <v>0.98643990000000004</v>
      </c>
      <c r="J15" s="55"/>
      <c r="K15" s="54">
        <f>HRC</f>
        <v>0.98643990000000004</v>
      </c>
      <c r="L15" s="55"/>
      <c r="M15" s="54">
        <f>HRC</f>
        <v>0.98643990000000004</v>
      </c>
      <c r="N15" s="55"/>
      <c r="R15" s="279">
        <v>0.44350000000000001</v>
      </c>
      <c r="S15" s="279">
        <v>0.92801140000000004</v>
      </c>
      <c r="T15" s="279">
        <v>0.92801140000000004</v>
      </c>
      <c r="U15" s="279">
        <v>1.26E-4</v>
      </c>
      <c r="V15" s="279">
        <v>1.26E-4</v>
      </c>
      <c r="W15" s="279">
        <v>7.1862700000000002E-2</v>
      </c>
      <c r="X15" s="279">
        <v>7.1862700000000002E-2</v>
      </c>
      <c r="Y15" s="279">
        <v>-175.7758</v>
      </c>
      <c r="Z15" s="279">
        <v>-175.7758</v>
      </c>
      <c r="AA15" s="279">
        <v>91.9</v>
      </c>
      <c r="AB15" s="279">
        <v>91.9</v>
      </c>
      <c r="AC15" s="279">
        <v>0</v>
      </c>
      <c r="AD15" s="279">
        <v>0</v>
      </c>
      <c r="AE15" s="279">
        <v>0</v>
      </c>
      <c r="AF15" s="279">
        <v>180</v>
      </c>
      <c r="AH15" s="279">
        <v>0.44350000000000001</v>
      </c>
      <c r="AI15" s="279">
        <v>0.94232059999999995</v>
      </c>
      <c r="AJ15" s="279">
        <v>0.94232059999999995</v>
      </c>
      <c r="AK15" s="279">
        <v>1.3100000000000001E-4</v>
      </c>
      <c r="AL15" s="279">
        <v>1.3100000000000001E-4</v>
      </c>
      <c r="AM15" s="279">
        <v>5.75484E-2</v>
      </c>
      <c r="AN15" s="279">
        <v>5.75484E-2</v>
      </c>
      <c r="AO15" s="279">
        <v>-158.79769999999999</v>
      </c>
      <c r="AP15" s="279">
        <v>-158.79769999999999</v>
      </c>
      <c r="AQ15" s="279">
        <v>124.15170000000001</v>
      </c>
      <c r="AR15" s="279">
        <v>124.15170000000001</v>
      </c>
      <c r="AS15" s="279">
        <v>0</v>
      </c>
      <c r="AT15" s="279">
        <v>0</v>
      </c>
      <c r="AU15" s="279">
        <v>0</v>
      </c>
      <c r="AV15" s="279">
        <v>180</v>
      </c>
      <c r="AX15" s="279">
        <v>0.44350000000000001</v>
      </c>
      <c r="AY15" s="279">
        <v>8.0380999999999994E-3</v>
      </c>
      <c r="AZ15" s="279">
        <v>8.0380999999999994E-3</v>
      </c>
      <c r="BA15" s="279">
        <v>0.98924809999999996</v>
      </c>
      <c r="BB15" s="279">
        <v>0.98924809999999996</v>
      </c>
      <c r="BC15" s="279">
        <v>2.7138000000000002E-3</v>
      </c>
      <c r="BD15" s="279">
        <v>2.7138000000000002E-3</v>
      </c>
      <c r="BE15" s="279">
        <v>169.4787</v>
      </c>
      <c r="BF15" s="279">
        <v>169.4787</v>
      </c>
      <c r="BG15" s="279">
        <v>-141.0676</v>
      </c>
      <c r="BH15" s="279">
        <v>-141.0676</v>
      </c>
      <c r="BI15" s="279">
        <v>0</v>
      </c>
      <c r="BJ15" s="279">
        <v>0</v>
      </c>
      <c r="BK15" s="279">
        <v>0</v>
      </c>
      <c r="BL15" s="279">
        <v>180</v>
      </c>
      <c r="BO15" s="279">
        <v>0.44350000000000001</v>
      </c>
      <c r="BP15" s="279">
        <v>0.92578579999999999</v>
      </c>
      <c r="BQ15" s="279">
        <v>0.92578579999999999</v>
      </c>
      <c r="BR15" s="279">
        <v>0</v>
      </c>
      <c r="BS15" s="279">
        <v>0</v>
      </c>
      <c r="BT15" s="279">
        <v>7.4214199999999994E-2</v>
      </c>
      <c r="BU15" s="279">
        <v>7.4214199999999994E-2</v>
      </c>
      <c r="BV15" s="279">
        <v>-2.6573000000000002</v>
      </c>
      <c r="BW15" s="279">
        <v>-2.6573000000000002</v>
      </c>
      <c r="BX15" s="279">
        <v>157.25970000000001</v>
      </c>
      <c r="BY15" s="279">
        <v>157.25970000000001</v>
      </c>
      <c r="BZ15" s="279">
        <v>0</v>
      </c>
      <c r="CA15" s="279">
        <v>0</v>
      </c>
      <c r="CB15" s="279">
        <v>0</v>
      </c>
      <c r="CC15" s="279">
        <v>180</v>
      </c>
    </row>
    <row r="16" spans="1:81">
      <c r="A16" s="56" t="s">
        <v>143</v>
      </c>
      <c r="B16" s="54">
        <f>HRC</f>
        <v>0.98643990000000004</v>
      </c>
      <c r="C16" s="55"/>
      <c r="D16" s="54"/>
      <c r="E16" s="55"/>
      <c r="F16" s="54">
        <f>HRC</f>
        <v>0.98643990000000004</v>
      </c>
      <c r="G16" s="55"/>
      <c r="I16" s="54">
        <f>HRC</f>
        <v>0.98643990000000004</v>
      </c>
      <c r="J16" s="55"/>
      <c r="K16" s="54">
        <f>HRC</f>
        <v>0.98643990000000004</v>
      </c>
      <c r="L16" s="55"/>
      <c r="M16" s="54">
        <f>HRC</f>
        <v>0.98643990000000004</v>
      </c>
      <c r="N16" s="55"/>
      <c r="R16" s="279">
        <v>0.44485000000000002</v>
      </c>
      <c r="S16" s="279">
        <v>0.93027890000000002</v>
      </c>
      <c r="T16" s="279">
        <v>0.93027890000000002</v>
      </c>
      <c r="U16" s="279">
        <v>1.1959999999999999E-4</v>
      </c>
      <c r="V16" s="279">
        <v>1.1959999999999999E-4</v>
      </c>
      <c r="W16" s="279">
        <v>6.9601499999999997E-2</v>
      </c>
      <c r="X16" s="279">
        <v>6.9601499999999997E-2</v>
      </c>
      <c r="Y16" s="279">
        <v>-174.6438</v>
      </c>
      <c r="Z16" s="279">
        <v>-174.6438</v>
      </c>
      <c r="AA16" s="279">
        <v>93.683300000000003</v>
      </c>
      <c r="AB16" s="279">
        <v>93.683300000000003</v>
      </c>
      <c r="AC16" s="279">
        <v>0</v>
      </c>
      <c r="AD16" s="279">
        <v>0</v>
      </c>
      <c r="AE16" s="279">
        <v>0</v>
      </c>
      <c r="AF16" s="279">
        <v>180</v>
      </c>
      <c r="AH16" s="279">
        <v>0.44485000000000002</v>
      </c>
      <c r="AI16" s="279">
        <v>0.94429700000000005</v>
      </c>
      <c r="AJ16" s="279">
        <v>0.94429700000000005</v>
      </c>
      <c r="AK16" s="279">
        <v>1.2430000000000001E-4</v>
      </c>
      <c r="AL16" s="279">
        <v>1.2430000000000001E-4</v>
      </c>
      <c r="AM16" s="279">
        <v>5.5578700000000002E-2</v>
      </c>
      <c r="AN16" s="279">
        <v>5.5578700000000002E-2</v>
      </c>
      <c r="AO16" s="279">
        <v>-157.88919999999999</v>
      </c>
      <c r="AP16" s="279">
        <v>-157.88919999999999</v>
      </c>
      <c r="AQ16" s="279">
        <v>125.44670000000001</v>
      </c>
      <c r="AR16" s="279">
        <v>125.44670000000001</v>
      </c>
      <c r="AS16" s="279">
        <v>0</v>
      </c>
      <c r="AT16" s="279">
        <v>0</v>
      </c>
      <c r="AU16" s="279">
        <v>0</v>
      </c>
      <c r="AV16" s="279">
        <v>180</v>
      </c>
      <c r="AX16" s="279">
        <v>0.44485000000000002</v>
      </c>
      <c r="AY16" s="279">
        <v>7.8790000000000006E-3</v>
      </c>
      <c r="AZ16" s="279">
        <v>7.8790000000000006E-3</v>
      </c>
      <c r="BA16" s="279">
        <v>0.98948230000000004</v>
      </c>
      <c r="BB16" s="279">
        <v>0.98948230000000004</v>
      </c>
      <c r="BC16" s="279">
        <v>2.6386999999999999E-3</v>
      </c>
      <c r="BD16" s="279">
        <v>2.6386999999999999E-3</v>
      </c>
      <c r="BE16" s="279">
        <v>171.44460000000001</v>
      </c>
      <c r="BF16" s="279">
        <v>171.44460000000001</v>
      </c>
      <c r="BG16" s="279">
        <v>-140.6687</v>
      </c>
      <c r="BH16" s="279">
        <v>-140.6687</v>
      </c>
      <c r="BI16" s="279">
        <v>0</v>
      </c>
      <c r="BJ16" s="279">
        <v>0</v>
      </c>
      <c r="BK16" s="279">
        <v>0</v>
      </c>
      <c r="BL16" s="279">
        <v>180</v>
      </c>
      <c r="BO16" s="279">
        <v>0.44485000000000002</v>
      </c>
      <c r="BP16" s="279">
        <v>0.92566280000000001</v>
      </c>
      <c r="BQ16" s="279">
        <v>0.92566280000000001</v>
      </c>
      <c r="BR16" s="279">
        <v>0</v>
      </c>
      <c r="BS16" s="279">
        <v>0</v>
      </c>
      <c r="BT16" s="279">
        <v>7.4337200000000006E-2</v>
      </c>
      <c r="BU16" s="279">
        <v>7.4337200000000006E-2</v>
      </c>
      <c r="BV16" s="279">
        <v>-2.8847999999999998</v>
      </c>
      <c r="BW16" s="279">
        <v>-2.8847999999999998</v>
      </c>
      <c r="BX16" s="279">
        <v>157.33090000000001</v>
      </c>
      <c r="BY16" s="279">
        <v>157.33090000000001</v>
      </c>
      <c r="BZ16" s="279">
        <v>0</v>
      </c>
      <c r="CA16" s="279">
        <v>0</v>
      </c>
      <c r="CB16" s="279">
        <v>0</v>
      </c>
      <c r="CC16" s="279">
        <v>180</v>
      </c>
    </row>
    <row r="17" spans="1:81">
      <c r="A17" s="56" t="s">
        <v>144</v>
      </c>
      <c r="B17" s="54">
        <f t="shared" ref="B17:B27" si="0">FSS99_600</f>
        <v>0.98532379999999997</v>
      </c>
      <c r="C17" s="55"/>
      <c r="D17" s="54"/>
      <c r="E17" s="55"/>
      <c r="F17" s="54">
        <f t="shared" ref="F17:F27" si="1">FSS99_600</f>
        <v>0.98532379999999997</v>
      </c>
      <c r="G17" s="55"/>
      <c r="I17" s="54">
        <f t="shared" ref="I17:I27" si="2">FSS99_600</f>
        <v>0.98532379999999997</v>
      </c>
      <c r="J17" s="55"/>
      <c r="K17" s="54">
        <f t="shared" ref="K17:K27" si="3">FSS99_600</f>
        <v>0.98532379999999997</v>
      </c>
      <c r="L17" s="55"/>
      <c r="M17" s="54">
        <f t="shared" ref="M17:M27" si="4">FSS99_600</f>
        <v>0.98532379999999997</v>
      </c>
      <c r="N17" s="55"/>
      <c r="R17" s="279">
        <v>0.44619999999999999</v>
      </c>
      <c r="S17" s="279">
        <v>0.93245929999999999</v>
      </c>
      <c r="T17" s="279">
        <v>0.93245929999999999</v>
      </c>
      <c r="U17" s="279">
        <v>1.1349999999999999E-4</v>
      </c>
      <c r="V17" s="279">
        <v>1.1349999999999999E-4</v>
      </c>
      <c r="W17" s="279">
        <v>6.7427100000000004E-2</v>
      </c>
      <c r="X17" s="279">
        <v>6.7427100000000004E-2</v>
      </c>
      <c r="Y17" s="279">
        <v>-173.5368</v>
      </c>
      <c r="Z17" s="279">
        <v>-173.5368</v>
      </c>
      <c r="AA17" s="279">
        <v>95.4191</v>
      </c>
      <c r="AB17" s="279">
        <v>95.4191</v>
      </c>
      <c r="AC17" s="279">
        <v>0</v>
      </c>
      <c r="AD17" s="279">
        <v>0</v>
      </c>
      <c r="AE17" s="279">
        <v>0</v>
      </c>
      <c r="AF17" s="279">
        <v>180</v>
      </c>
      <c r="AH17" s="279">
        <v>0.44619999999999999</v>
      </c>
      <c r="AI17" s="279">
        <v>0.94617949999999995</v>
      </c>
      <c r="AJ17" s="279">
        <v>0.94617949999999995</v>
      </c>
      <c r="AK17" s="279">
        <v>1.18E-4</v>
      </c>
      <c r="AL17" s="279">
        <v>1.18E-4</v>
      </c>
      <c r="AM17" s="279">
        <v>5.37025E-2</v>
      </c>
      <c r="AN17" s="279">
        <v>5.37025E-2</v>
      </c>
      <c r="AO17" s="279">
        <v>-157</v>
      </c>
      <c r="AP17" s="279">
        <v>-157</v>
      </c>
      <c r="AQ17" s="279">
        <v>126.7073</v>
      </c>
      <c r="AR17" s="279">
        <v>126.7073</v>
      </c>
      <c r="AS17" s="279">
        <v>0</v>
      </c>
      <c r="AT17" s="279">
        <v>0</v>
      </c>
      <c r="AU17" s="279">
        <v>0</v>
      </c>
      <c r="AV17" s="279">
        <v>180</v>
      </c>
      <c r="AX17" s="279">
        <v>0.44619999999999999</v>
      </c>
      <c r="AY17" s="279">
        <v>7.7041999999999996E-3</v>
      </c>
      <c r="AZ17" s="279">
        <v>7.7041999999999996E-3</v>
      </c>
      <c r="BA17" s="279">
        <v>0.98968259999999997</v>
      </c>
      <c r="BB17" s="279">
        <v>0.98968259999999997</v>
      </c>
      <c r="BC17" s="279">
        <v>2.6132E-3</v>
      </c>
      <c r="BD17" s="279">
        <v>2.6132E-3</v>
      </c>
      <c r="BE17" s="279">
        <v>173.38149999999999</v>
      </c>
      <c r="BF17" s="279">
        <v>173.38149999999999</v>
      </c>
      <c r="BG17" s="279">
        <v>-140.3056</v>
      </c>
      <c r="BH17" s="279">
        <v>-140.3056</v>
      </c>
      <c r="BI17" s="279">
        <v>0</v>
      </c>
      <c r="BJ17" s="279">
        <v>0</v>
      </c>
      <c r="BK17" s="279">
        <v>0</v>
      </c>
      <c r="BL17" s="279">
        <v>180</v>
      </c>
      <c r="BO17" s="279">
        <v>0.44619999999999999</v>
      </c>
      <c r="BP17" s="279">
        <v>0.9255428</v>
      </c>
      <c r="BQ17" s="279">
        <v>0.9255428</v>
      </c>
      <c r="BR17" s="279">
        <v>0</v>
      </c>
      <c r="BS17" s="279">
        <v>0</v>
      </c>
      <c r="BT17" s="279">
        <v>7.4457200000000001E-2</v>
      </c>
      <c r="BU17" s="279">
        <v>7.4457200000000001E-2</v>
      </c>
      <c r="BV17" s="279">
        <v>-3.1111</v>
      </c>
      <c r="BW17" s="279">
        <v>-3.1111</v>
      </c>
      <c r="BX17" s="279">
        <v>157.40170000000001</v>
      </c>
      <c r="BY17" s="279">
        <v>157.40170000000001</v>
      </c>
      <c r="BZ17" s="279">
        <v>0</v>
      </c>
      <c r="CA17" s="279">
        <v>0</v>
      </c>
      <c r="CB17" s="279">
        <v>0</v>
      </c>
      <c r="CC17" s="279">
        <v>180</v>
      </c>
    </row>
    <row r="18" spans="1:81">
      <c r="A18" s="56" t="s">
        <v>145</v>
      </c>
      <c r="B18" s="54">
        <f t="shared" si="0"/>
        <v>0.98532379999999997</v>
      </c>
      <c r="C18" s="55"/>
      <c r="D18" s="54"/>
      <c r="E18" s="55"/>
      <c r="F18" s="54">
        <f t="shared" si="1"/>
        <v>0.98532379999999997</v>
      </c>
      <c r="G18" s="55"/>
      <c r="I18" s="54">
        <f t="shared" si="2"/>
        <v>0.98532379999999997</v>
      </c>
      <c r="J18" s="55"/>
      <c r="K18" s="54">
        <f t="shared" si="3"/>
        <v>0.98532379999999997</v>
      </c>
      <c r="L18" s="55"/>
      <c r="M18" s="54">
        <f t="shared" si="4"/>
        <v>0.98532379999999997</v>
      </c>
      <c r="N18" s="55"/>
      <c r="R18" s="279">
        <v>0.44755</v>
      </c>
      <c r="S18" s="279">
        <v>0.93455549999999998</v>
      </c>
      <c r="T18" s="279">
        <v>0.93455549999999998</v>
      </c>
      <c r="U18" s="279">
        <v>1.078E-4</v>
      </c>
      <c r="V18" s="279">
        <v>1.078E-4</v>
      </c>
      <c r="W18" s="279">
        <v>6.5336699999999998E-2</v>
      </c>
      <c r="X18" s="279">
        <v>6.5336699999999998E-2</v>
      </c>
      <c r="Y18" s="279">
        <v>-172.4539</v>
      </c>
      <c r="Z18" s="279">
        <v>-172.4539</v>
      </c>
      <c r="AA18" s="279">
        <v>97.109099999999998</v>
      </c>
      <c r="AB18" s="279">
        <v>97.109099999999998</v>
      </c>
      <c r="AC18" s="279">
        <v>0</v>
      </c>
      <c r="AD18" s="279">
        <v>0</v>
      </c>
      <c r="AE18" s="279">
        <v>0</v>
      </c>
      <c r="AF18" s="279">
        <v>180</v>
      </c>
      <c r="AH18" s="279">
        <v>0.44755</v>
      </c>
      <c r="AI18" s="279">
        <v>0.94797350000000002</v>
      </c>
      <c r="AJ18" s="279">
        <v>0.94797350000000002</v>
      </c>
      <c r="AK18" s="279">
        <v>1.121E-4</v>
      </c>
      <c r="AL18" s="279">
        <v>1.121E-4</v>
      </c>
      <c r="AM18" s="279">
        <v>5.1914399999999999E-2</v>
      </c>
      <c r="AN18" s="279">
        <v>5.1914399999999999E-2</v>
      </c>
      <c r="AO18" s="279">
        <v>-156.1293</v>
      </c>
      <c r="AP18" s="279">
        <v>-156.1293</v>
      </c>
      <c r="AQ18" s="279">
        <v>127.93519999999999</v>
      </c>
      <c r="AR18" s="279">
        <v>127.93519999999999</v>
      </c>
      <c r="AS18" s="279">
        <v>0</v>
      </c>
      <c r="AT18" s="279">
        <v>0</v>
      </c>
      <c r="AU18" s="279">
        <v>0</v>
      </c>
      <c r="AV18" s="279">
        <v>180</v>
      </c>
      <c r="AX18" s="279">
        <v>0.44755</v>
      </c>
      <c r="AY18" s="279">
        <v>7.5174999999999999E-3</v>
      </c>
      <c r="AZ18" s="279">
        <v>7.5174999999999999E-3</v>
      </c>
      <c r="BA18" s="279">
        <v>0.98989459999999996</v>
      </c>
      <c r="BB18" s="279">
        <v>0.98989459999999996</v>
      </c>
      <c r="BC18" s="279">
        <v>2.588E-3</v>
      </c>
      <c r="BD18" s="279">
        <v>2.588E-3</v>
      </c>
      <c r="BE18" s="279">
        <v>175.30680000000001</v>
      </c>
      <c r="BF18" s="279">
        <v>175.30680000000001</v>
      </c>
      <c r="BG18" s="279">
        <v>-139.9864</v>
      </c>
      <c r="BH18" s="279">
        <v>-139.9864</v>
      </c>
      <c r="BI18" s="279">
        <v>0</v>
      </c>
      <c r="BJ18" s="279">
        <v>0</v>
      </c>
      <c r="BK18" s="279">
        <v>0</v>
      </c>
      <c r="BL18" s="279">
        <v>180</v>
      </c>
      <c r="BO18" s="279">
        <v>0.44755</v>
      </c>
      <c r="BP18" s="279">
        <v>0.92542570000000002</v>
      </c>
      <c r="BQ18" s="279">
        <v>0.92542570000000002</v>
      </c>
      <c r="BR18" s="279">
        <v>0</v>
      </c>
      <c r="BS18" s="279">
        <v>0</v>
      </c>
      <c r="BT18" s="279">
        <v>7.4574299999999996E-2</v>
      </c>
      <c r="BU18" s="279">
        <v>7.4574299999999996E-2</v>
      </c>
      <c r="BV18" s="279">
        <v>-3.3359000000000001</v>
      </c>
      <c r="BW18" s="279">
        <v>-3.3359000000000001</v>
      </c>
      <c r="BX18" s="279">
        <v>157.47200000000001</v>
      </c>
      <c r="BY18" s="279">
        <v>157.47200000000001</v>
      </c>
      <c r="BZ18" s="279">
        <v>0</v>
      </c>
      <c r="CA18" s="279">
        <v>0</v>
      </c>
      <c r="CB18" s="279">
        <v>0</v>
      </c>
      <c r="CC18" s="279">
        <v>180</v>
      </c>
    </row>
    <row r="19" spans="1:81">
      <c r="A19" s="56" t="s">
        <v>146</v>
      </c>
      <c r="B19" s="54">
        <f t="shared" si="0"/>
        <v>0.98532379999999997</v>
      </c>
      <c r="C19" s="55"/>
      <c r="D19" s="54"/>
      <c r="E19" s="55"/>
      <c r="F19" s="54">
        <f t="shared" si="1"/>
        <v>0.98532379999999997</v>
      </c>
      <c r="G19" s="55"/>
      <c r="I19" s="54">
        <f t="shared" si="2"/>
        <v>0.98532379999999997</v>
      </c>
      <c r="J19" s="55"/>
      <c r="K19" s="54">
        <f t="shared" si="3"/>
        <v>0.98532379999999997</v>
      </c>
      <c r="L19" s="55"/>
      <c r="M19" s="54">
        <f t="shared" si="4"/>
        <v>0.98532379999999997</v>
      </c>
      <c r="N19" s="55"/>
      <c r="R19" s="279">
        <v>0.44890000000000002</v>
      </c>
      <c r="S19" s="279">
        <v>0.93657020000000002</v>
      </c>
      <c r="T19" s="279">
        <v>0.93657020000000002</v>
      </c>
      <c r="U19" s="279">
        <v>1.025E-4</v>
      </c>
      <c r="V19" s="279">
        <v>1.025E-4</v>
      </c>
      <c r="W19" s="279">
        <v>6.3327300000000003E-2</v>
      </c>
      <c r="X19" s="279">
        <v>6.3327300000000003E-2</v>
      </c>
      <c r="Y19" s="279">
        <v>-171.39439999999999</v>
      </c>
      <c r="Z19" s="279">
        <v>-171.39439999999999</v>
      </c>
      <c r="AA19" s="279">
        <v>98.754900000000006</v>
      </c>
      <c r="AB19" s="279">
        <v>98.754900000000006</v>
      </c>
      <c r="AC19" s="279">
        <v>0</v>
      </c>
      <c r="AD19" s="279">
        <v>0</v>
      </c>
      <c r="AE19" s="279">
        <v>0</v>
      </c>
      <c r="AF19" s="279">
        <v>180</v>
      </c>
      <c r="AH19" s="279">
        <v>0.44890000000000002</v>
      </c>
      <c r="AI19" s="279">
        <v>0.94968379999999997</v>
      </c>
      <c r="AJ19" s="279">
        <v>0.94968379999999997</v>
      </c>
      <c r="AK19" s="279">
        <v>1.066E-4</v>
      </c>
      <c r="AL19" s="279">
        <v>1.066E-4</v>
      </c>
      <c r="AM19" s="279">
        <v>5.02096E-2</v>
      </c>
      <c r="AN19" s="279">
        <v>5.02096E-2</v>
      </c>
      <c r="AO19" s="279">
        <v>-155.2764</v>
      </c>
      <c r="AP19" s="279">
        <v>-155.2764</v>
      </c>
      <c r="AQ19" s="279">
        <v>129.1318</v>
      </c>
      <c r="AR19" s="279">
        <v>129.1318</v>
      </c>
      <c r="AS19" s="279">
        <v>0</v>
      </c>
      <c r="AT19" s="279">
        <v>0</v>
      </c>
      <c r="AU19" s="279">
        <v>0</v>
      </c>
      <c r="AV19" s="279">
        <v>180</v>
      </c>
      <c r="AX19" s="279">
        <v>0.44890000000000002</v>
      </c>
      <c r="AY19" s="279">
        <v>7.3207999999999997E-3</v>
      </c>
      <c r="AZ19" s="279">
        <v>7.3207999999999997E-3</v>
      </c>
      <c r="BA19" s="279">
        <v>0.99011629999999995</v>
      </c>
      <c r="BB19" s="279">
        <v>0.99011629999999995</v>
      </c>
      <c r="BC19" s="279">
        <v>2.5628999999999999E-3</v>
      </c>
      <c r="BD19" s="279">
        <v>2.5628999999999999E-3</v>
      </c>
      <c r="BE19" s="279">
        <v>177.22059999999999</v>
      </c>
      <c r="BF19" s="279">
        <v>177.22059999999999</v>
      </c>
      <c r="BG19" s="279">
        <v>-139.71510000000001</v>
      </c>
      <c r="BH19" s="279">
        <v>-139.71510000000001</v>
      </c>
      <c r="BI19" s="279">
        <v>0</v>
      </c>
      <c r="BJ19" s="279">
        <v>0</v>
      </c>
      <c r="BK19" s="279">
        <v>0</v>
      </c>
      <c r="BL19" s="279">
        <v>180</v>
      </c>
      <c r="BO19" s="279">
        <v>0.44890000000000002</v>
      </c>
      <c r="BP19" s="279">
        <v>0.92531129999999995</v>
      </c>
      <c r="BQ19" s="279">
        <v>0.92531129999999995</v>
      </c>
      <c r="BR19" s="279">
        <v>0</v>
      </c>
      <c r="BS19" s="279">
        <v>0</v>
      </c>
      <c r="BT19" s="279">
        <v>7.4688699999999997E-2</v>
      </c>
      <c r="BU19" s="279">
        <v>7.4688699999999997E-2</v>
      </c>
      <c r="BV19" s="279">
        <v>-3.5594000000000001</v>
      </c>
      <c r="BW19" s="279">
        <v>-3.5594000000000001</v>
      </c>
      <c r="BX19" s="279">
        <v>157.5419</v>
      </c>
      <c r="BY19" s="279">
        <v>157.5419</v>
      </c>
      <c r="BZ19" s="279">
        <v>0</v>
      </c>
      <c r="CA19" s="279">
        <v>0</v>
      </c>
      <c r="CB19" s="279">
        <v>0</v>
      </c>
      <c r="CC19" s="279">
        <v>180</v>
      </c>
    </row>
    <row r="20" spans="1:81">
      <c r="A20" s="56" t="s">
        <v>147</v>
      </c>
      <c r="B20" s="54">
        <f t="shared" si="0"/>
        <v>0.98532379999999997</v>
      </c>
      <c r="C20" s="55"/>
      <c r="D20" s="54"/>
      <c r="E20" s="55"/>
      <c r="F20" s="54">
        <f t="shared" si="1"/>
        <v>0.98532379999999997</v>
      </c>
      <c r="G20" s="55"/>
      <c r="I20" s="54">
        <f t="shared" si="2"/>
        <v>0.98532379999999997</v>
      </c>
      <c r="J20" s="55"/>
      <c r="K20" s="54">
        <f t="shared" si="3"/>
        <v>0.98532379999999997</v>
      </c>
      <c r="L20" s="55"/>
      <c r="M20" s="54">
        <f t="shared" si="4"/>
        <v>0.98532379999999997</v>
      </c>
      <c r="N20" s="55"/>
      <c r="R20" s="279">
        <v>0.45024999999999998</v>
      </c>
      <c r="S20" s="279">
        <v>0.93845120000000004</v>
      </c>
      <c r="T20" s="279">
        <v>0.93845120000000004</v>
      </c>
      <c r="U20" s="279">
        <v>9.7499999999999998E-5</v>
      </c>
      <c r="V20" s="279">
        <v>9.7499999999999998E-5</v>
      </c>
      <c r="W20" s="279">
        <v>6.14513E-2</v>
      </c>
      <c r="X20" s="279">
        <v>6.14513E-2</v>
      </c>
      <c r="Y20" s="279">
        <v>-170.37190000000001</v>
      </c>
      <c r="Z20" s="279">
        <v>-170.37190000000001</v>
      </c>
      <c r="AA20" s="279">
        <v>100.35469999999999</v>
      </c>
      <c r="AB20" s="279">
        <v>100.35469999999999</v>
      </c>
      <c r="AC20" s="279">
        <v>0</v>
      </c>
      <c r="AD20" s="279">
        <v>0</v>
      </c>
      <c r="AE20" s="279">
        <v>0</v>
      </c>
      <c r="AF20" s="279">
        <v>180</v>
      </c>
      <c r="AH20" s="279">
        <v>0.45024999999999998</v>
      </c>
      <c r="AI20" s="279">
        <v>0.95126140000000003</v>
      </c>
      <c r="AJ20" s="279">
        <v>0.95126140000000003</v>
      </c>
      <c r="AK20" s="279">
        <v>1.014E-4</v>
      </c>
      <c r="AL20" s="279">
        <v>1.014E-4</v>
      </c>
      <c r="AM20" s="279">
        <v>4.8637199999999998E-2</v>
      </c>
      <c r="AN20" s="279">
        <v>4.8637199999999998E-2</v>
      </c>
      <c r="AO20" s="279">
        <v>-154.45519999999999</v>
      </c>
      <c r="AP20" s="279">
        <v>-154.45519999999999</v>
      </c>
      <c r="AQ20" s="279">
        <v>130.29509999999999</v>
      </c>
      <c r="AR20" s="279">
        <v>130.29509999999999</v>
      </c>
      <c r="AS20" s="279">
        <v>0</v>
      </c>
      <c r="AT20" s="279">
        <v>0</v>
      </c>
      <c r="AU20" s="279">
        <v>0</v>
      </c>
      <c r="AV20" s="279">
        <v>180</v>
      </c>
      <c r="AX20" s="279">
        <v>0.45024999999999998</v>
      </c>
      <c r="AY20" s="279">
        <v>7.1161000000000002E-3</v>
      </c>
      <c r="AZ20" s="279">
        <v>7.1161000000000002E-3</v>
      </c>
      <c r="BA20" s="279">
        <v>0.99034580000000005</v>
      </c>
      <c r="BB20" s="279">
        <v>0.99034580000000005</v>
      </c>
      <c r="BC20" s="279">
        <v>2.5381000000000002E-3</v>
      </c>
      <c r="BD20" s="279">
        <v>2.5381000000000002E-3</v>
      </c>
      <c r="BE20" s="279">
        <v>179.12289999999999</v>
      </c>
      <c r="BF20" s="279">
        <v>179.12289999999999</v>
      </c>
      <c r="BG20" s="279">
        <v>-139.49529999999999</v>
      </c>
      <c r="BH20" s="279">
        <v>-139.49529999999999</v>
      </c>
      <c r="BI20" s="279">
        <v>0</v>
      </c>
      <c r="BJ20" s="279">
        <v>0</v>
      </c>
      <c r="BK20" s="279">
        <v>0</v>
      </c>
      <c r="BL20" s="279">
        <v>180</v>
      </c>
      <c r="BO20" s="279">
        <v>0.45024999999999998</v>
      </c>
      <c r="BP20" s="279">
        <v>0.92519479999999998</v>
      </c>
      <c r="BQ20" s="279">
        <v>0.92519479999999998</v>
      </c>
      <c r="BR20" s="279">
        <v>0</v>
      </c>
      <c r="BS20" s="279">
        <v>0</v>
      </c>
      <c r="BT20" s="279">
        <v>7.4805200000000002E-2</v>
      </c>
      <c r="BU20" s="279">
        <v>7.4805200000000002E-2</v>
      </c>
      <c r="BV20" s="279">
        <v>-3.7885</v>
      </c>
      <c r="BW20" s="279">
        <v>-3.7885</v>
      </c>
      <c r="BX20" s="279">
        <v>157.61199999999999</v>
      </c>
      <c r="BY20" s="279">
        <v>157.61199999999999</v>
      </c>
      <c r="BZ20" s="279">
        <v>0</v>
      </c>
      <c r="CA20" s="279">
        <v>0</v>
      </c>
      <c r="CB20" s="279">
        <v>0</v>
      </c>
      <c r="CC20" s="279">
        <v>180</v>
      </c>
    </row>
    <row r="21" spans="1:81">
      <c r="A21" s="56" t="s">
        <v>148</v>
      </c>
      <c r="B21" s="54">
        <f t="shared" si="0"/>
        <v>0.98532379999999997</v>
      </c>
      <c r="C21" s="55"/>
      <c r="D21" s="54"/>
      <c r="E21" s="55"/>
      <c r="F21" s="54">
        <f t="shared" si="1"/>
        <v>0.98532379999999997</v>
      </c>
      <c r="G21" s="55"/>
      <c r="I21" s="54">
        <f t="shared" si="2"/>
        <v>0.98532379999999997</v>
      </c>
      <c r="J21" s="55"/>
      <c r="K21" s="54">
        <f t="shared" si="3"/>
        <v>0.98532379999999997</v>
      </c>
      <c r="L21" s="55"/>
      <c r="M21" s="54">
        <f t="shared" si="4"/>
        <v>0.98532379999999997</v>
      </c>
      <c r="N21" s="55"/>
      <c r="R21" s="279">
        <v>0.4516</v>
      </c>
      <c r="S21" s="279">
        <v>0.94002319999999995</v>
      </c>
      <c r="T21" s="279">
        <v>0.94002319999999995</v>
      </c>
      <c r="U21" s="279">
        <v>9.3200000000000002E-5</v>
      </c>
      <c r="V21" s="279">
        <v>9.3200000000000002E-5</v>
      </c>
      <c r="W21" s="279">
        <v>5.9883600000000002E-2</v>
      </c>
      <c r="X21" s="279">
        <v>5.9883600000000002E-2</v>
      </c>
      <c r="Y21" s="279">
        <v>-169.43389999999999</v>
      </c>
      <c r="Z21" s="279">
        <v>-169.43389999999999</v>
      </c>
      <c r="AA21" s="279">
        <v>101.89870000000001</v>
      </c>
      <c r="AB21" s="279">
        <v>101.89870000000001</v>
      </c>
      <c r="AC21" s="279">
        <v>0</v>
      </c>
      <c r="AD21" s="279">
        <v>0</v>
      </c>
      <c r="AE21" s="279">
        <v>0</v>
      </c>
      <c r="AF21" s="279">
        <v>180</v>
      </c>
      <c r="AH21" s="279">
        <v>0.4516</v>
      </c>
      <c r="AI21" s="279">
        <v>0.95253739999999998</v>
      </c>
      <c r="AJ21" s="279">
        <v>0.95253739999999998</v>
      </c>
      <c r="AK21" s="279">
        <v>9.7E-5</v>
      </c>
      <c r="AL21" s="279">
        <v>9.7E-5</v>
      </c>
      <c r="AM21" s="279">
        <v>4.7365600000000001E-2</v>
      </c>
      <c r="AN21" s="279">
        <v>4.7365600000000001E-2</v>
      </c>
      <c r="AO21" s="279">
        <v>-153.71360000000001</v>
      </c>
      <c r="AP21" s="279">
        <v>-153.71360000000001</v>
      </c>
      <c r="AQ21" s="279">
        <v>131.4151</v>
      </c>
      <c r="AR21" s="279">
        <v>131.4151</v>
      </c>
      <c r="AS21" s="279">
        <v>0</v>
      </c>
      <c r="AT21" s="279">
        <v>0</v>
      </c>
      <c r="AU21" s="279">
        <v>0</v>
      </c>
      <c r="AV21" s="279">
        <v>180</v>
      </c>
      <c r="AX21" s="279">
        <v>0.4516</v>
      </c>
      <c r="AY21" s="279">
        <v>6.9052000000000002E-3</v>
      </c>
      <c r="AZ21" s="279">
        <v>6.9052000000000002E-3</v>
      </c>
      <c r="BA21" s="279">
        <v>0.99058120000000005</v>
      </c>
      <c r="BB21" s="279">
        <v>0.99058120000000005</v>
      </c>
      <c r="BC21" s="279">
        <v>2.5135999999999999E-3</v>
      </c>
      <c r="BD21" s="279">
        <v>2.5135999999999999E-3</v>
      </c>
      <c r="BE21" s="279">
        <v>-178.98599999999999</v>
      </c>
      <c r="BF21" s="279">
        <v>-178.98599999999999</v>
      </c>
      <c r="BG21" s="279">
        <v>-139.33099999999999</v>
      </c>
      <c r="BH21" s="279">
        <v>-139.33099999999999</v>
      </c>
      <c r="BI21" s="279">
        <v>0</v>
      </c>
      <c r="BJ21" s="279">
        <v>0</v>
      </c>
      <c r="BK21" s="279">
        <v>0</v>
      </c>
      <c r="BL21" s="279">
        <v>180</v>
      </c>
      <c r="BO21" s="279">
        <v>0.4516</v>
      </c>
      <c r="BP21" s="279">
        <v>0.92505950000000003</v>
      </c>
      <c r="BQ21" s="279">
        <v>0.92505950000000003</v>
      </c>
      <c r="BR21" s="279">
        <v>0</v>
      </c>
      <c r="BS21" s="279">
        <v>0</v>
      </c>
      <c r="BT21" s="279">
        <v>7.4940499999999993E-2</v>
      </c>
      <c r="BU21" s="279">
        <v>7.4940499999999993E-2</v>
      </c>
      <c r="BV21" s="279">
        <v>-4.0468999999999999</v>
      </c>
      <c r="BW21" s="279">
        <v>-4.0468999999999999</v>
      </c>
      <c r="BX21" s="279">
        <v>157.6841</v>
      </c>
      <c r="BY21" s="279">
        <v>157.6841</v>
      </c>
      <c r="BZ21" s="279">
        <v>0</v>
      </c>
      <c r="CA21" s="279">
        <v>0</v>
      </c>
      <c r="CB21" s="279">
        <v>0</v>
      </c>
      <c r="CC21" s="279">
        <v>180</v>
      </c>
    </row>
    <row r="22" spans="1:81">
      <c r="A22" s="56" t="s">
        <v>149</v>
      </c>
      <c r="B22" s="54">
        <f t="shared" si="0"/>
        <v>0.98532379999999997</v>
      </c>
      <c r="C22" s="55"/>
      <c r="D22" s="54"/>
      <c r="E22" s="55"/>
      <c r="F22" s="54">
        <f t="shared" si="1"/>
        <v>0.98532379999999997</v>
      </c>
      <c r="G22" s="55"/>
      <c r="I22" s="54">
        <f t="shared" si="2"/>
        <v>0.98532379999999997</v>
      </c>
      <c r="J22" s="55"/>
      <c r="K22" s="54">
        <f t="shared" si="3"/>
        <v>0.98532379999999997</v>
      </c>
      <c r="L22" s="55"/>
      <c r="M22" s="54">
        <f t="shared" si="4"/>
        <v>0.98532379999999997</v>
      </c>
      <c r="N22" s="55"/>
      <c r="R22" s="279">
        <v>0.45295000000000002</v>
      </c>
      <c r="S22" s="279">
        <v>0.94153869999999995</v>
      </c>
      <c r="T22" s="279">
        <v>0.94153869999999995</v>
      </c>
      <c r="U22" s="279">
        <v>8.9099999999999997E-5</v>
      </c>
      <c r="V22" s="279">
        <v>8.9099999999999997E-5</v>
      </c>
      <c r="W22" s="279">
        <v>5.8372199999999999E-2</v>
      </c>
      <c r="X22" s="279">
        <v>5.8372199999999999E-2</v>
      </c>
      <c r="Y22" s="279">
        <v>-168.51589999999999</v>
      </c>
      <c r="Z22" s="279">
        <v>-168.51589999999999</v>
      </c>
      <c r="AA22" s="279">
        <v>103.40430000000001</v>
      </c>
      <c r="AB22" s="279">
        <v>103.40430000000001</v>
      </c>
      <c r="AC22" s="279">
        <v>0</v>
      </c>
      <c r="AD22" s="279">
        <v>0</v>
      </c>
      <c r="AE22" s="279">
        <v>0</v>
      </c>
      <c r="AF22" s="279">
        <v>180</v>
      </c>
      <c r="AH22" s="279">
        <v>0.45295000000000002</v>
      </c>
      <c r="AI22" s="279">
        <v>0.95375849999999995</v>
      </c>
      <c r="AJ22" s="279">
        <v>0.95375849999999995</v>
      </c>
      <c r="AK22" s="279">
        <v>9.2899999999999995E-5</v>
      </c>
      <c r="AL22" s="279">
        <v>9.2899999999999995E-5</v>
      </c>
      <c r="AM22" s="279">
        <v>4.6148599999999998E-2</v>
      </c>
      <c r="AN22" s="279">
        <v>4.6148599999999998E-2</v>
      </c>
      <c r="AO22" s="279">
        <v>-152.98660000000001</v>
      </c>
      <c r="AP22" s="279">
        <v>-152.98660000000001</v>
      </c>
      <c r="AQ22" s="279">
        <v>132.5087</v>
      </c>
      <c r="AR22" s="279">
        <v>132.5087</v>
      </c>
      <c r="AS22" s="279">
        <v>0</v>
      </c>
      <c r="AT22" s="279">
        <v>0</v>
      </c>
      <c r="AU22" s="279">
        <v>0</v>
      </c>
      <c r="AV22" s="279">
        <v>180</v>
      </c>
      <c r="AX22" s="279">
        <v>0.45295000000000002</v>
      </c>
      <c r="AY22" s="279">
        <v>6.6902000000000003E-3</v>
      </c>
      <c r="AZ22" s="279">
        <v>6.6902000000000003E-3</v>
      </c>
      <c r="BA22" s="279">
        <v>0.99082060000000005</v>
      </c>
      <c r="BB22" s="279">
        <v>0.99082060000000005</v>
      </c>
      <c r="BC22" s="279">
        <v>2.4892E-3</v>
      </c>
      <c r="BD22" s="279">
        <v>2.4892E-3</v>
      </c>
      <c r="BE22" s="279">
        <v>-177.1061</v>
      </c>
      <c r="BF22" s="279">
        <v>-177.1061</v>
      </c>
      <c r="BG22" s="279">
        <v>-139.22579999999999</v>
      </c>
      <c r="BH22" s="279">
        <v>-139.22579999999999</v>
      </c>
      <c r="BI22" s="279">
        <v>0</v>
      </c>
      <c r="BJ22" s="279">
        <v>0</v>
      </c>
      <c r="BK22" s="279">
        <v>0</v>
      </c>
      <c r="BL22" s="279">
        <v>180</v>
      </c>
      <c r="BO22" s="279">
        <v>0.45295000000000002</v>
      </c>
      <c r="BP22" s="279">
        <v>0.92492730000000001</v>
      </c>
      <c r="BQ22" s="279">
        <v>0.92492730000000001</v>
      </c>
      <c r="BR22" s="279">
        <v>0</v>
      </c>
      <c r="BS22" s="279">
        <v>0</v>
      </c>
      <c r="BT22" s="279">
        <v>7.5072700000000006E-2</v>
      </c>
      <c r="BU22" s="279">
        <v>7.5072700000000006E-2</v>
      </c>
      <c r="BV22" s="279">
        <v>-4.3037000000000001</v>
      </c>
      <c r="BW22" s="279">
        <v>-4.3037000000000001</v>
      </c>
      <c r="BX22" s="279">
        <v>157.75569999999999</v>
      </c>
      <c r="BY22" s="279">
        <v>157.75569999999999</v>
      </c>
      <c r="BZ22" s="279">
        <v>0</v>
      </c>
      <c r="CA22" s="279">
        <v>0</v>
      </c>
      <c r="CB22" s="279">
        <v>0</v>
      </c>
      <c r="CC22" s="279">
        <v>180</v>
      </c>
    </row>
    <row r="23" spans="1:81">
      <c r="A23" s="56" t="s">
        <v>150</v>
      </c>
      <c r="B23" s="54">
        <f t="shared" si="0"/>
        <v>0.98532379999999997</v>
      </c>
      <c r="C23" s="55"/>
      <c r="D23" s="54"/>
      <c r="E23" s="55"/>
      <c r="F23" s="54">
        <f t="shared" si="1"/>
        <v>0.98532379999999997</v>
      </c>
      <c r="G23" s="55"/>
      <c r="I23" s="54">
        <f t="shared" si="2"/>
        <v>0.98532379999999997</v>
      </c>
      <c r="J23" s="55"/>
      <c r="K23" s="54">
        <f t="shared" si="3"/>
        <v>0.98532379999999997</v>
      </c>
      <c r="L23" s="55"/>
      <c r="M23" s="54">
        <f t="shared" si="4"/>
        <v>0.98532379999999997</v>
      </c>
      <c r="N23" s="55"/>
      <c r="R23" s="279">
        <v>0.45429999999999998</v>
      </c>
      <c r="S23" s="279">
        <v>0.94299949999999999</v>
      </c>
      <c r="T23" s="279">
        <v>0.94299949999999999</v>
      </c>
      <c r="U23" s="279">
        <v>8.5199999999999997E-5</v>
      </c>
      <c r="V23" s="279">
        <v>8.5199999999999997E-5</v>
      </c>
      <c r="W23" s="279">
        <v>5.6915300000000002E-2</v>
      </c>
      <c r="X23" s="279">
        <v>5.6915300000000002E-2</v>
      </c>
      <c r="Y23" s="279">
        <v>-167.6174</v>
      </c>
      <c r="Z23" s="279">
        <v>-167.6174</v>
      </c>
      <c r="AA23" s="279">
        <v>104.87269999999999</v>
      </c>
      <c r="AB23" s="279">
        <v>104.87269999999999</v>
      </c>
      <c r="AC23" s="279">
        <v>0</v>
      </c>
      <c r="AD23" s="279">
        <v>0</v>
      </c>
      <c r="AE23" s="279">
        <v>0</v>
      </c>
      <c r="AF23" s="279">
        <v>180</v>
      </c>
      <c r="AH23" s="279">
        <v>0.45429999999999998</v>
      </c>
      <c r="AI23" s="279">
        <v>0.95492770000000005</v>
      </c>
      <c r="AJ23" s="279">
        <v>0.95492770000000005</v>
      </c>
      <c r="AK23" s="279">
        <v>8.8900000000000006E-5</v>
      </c>
      <c r="AL23" s="279">
        <v>8.8900000000000006E-5</v>
      </c>
      <c r="AM23" s="279">
        <v>4.49834E-2</v>
      </c>
      <c r="AN23" s="279">
        <v>4.49834E-2</v>
      </c>
      <c r="AO23" s="279">
        <v>-152.27359999999999</v>
      </c>
      <c r="AP23" s="279">
        <v>-152.27359999999999</v>
      </c>
      <c r="AQ23" s="279">
        <v>133.5772</v>
      </c>
      <c r="AR23" s="279">
        <v>133.5772</v>
      </c>
      <c r="AS23" s="279">
        <v>0</v>
      </c>
      <c r="AT23" s="279">
        <v>0</v>
      </c>
      <c r="AU23" s="279">
        <v>0</v>
      </c>
      <c r="AV23" s="279">
        <v>180</v>
      </c>
      <c r="AX23" s="279">
        <v>0.45429999999999998</v>
      </c>
      <c r="AY23" s="279">
        <v>6.4726000000000002E-3</v>
      </c>
      <c r="AZ23" s="279">
        <v>6.4726000000000002E-3</v>
      </c>
      <c r="BA23" s="279">
        <v>0.99106240000000001</v>
      </c>
      <c r="BB23" s="279">
        <v>0.99106240000000001</v>
      </c>
      <c r="BC23" s="279">
        <v>2.4650000000000002E-3</v>
      </c>
      <c r="BD23" s="279">
        <v>2.4650000000000002E-3</v>
      </c>
      <c r="BE23" s="279">
        <v>-175.2373</v>
      </c>
      <c r="BF23" s="279">
        <v>-175.2373</v>
      </c>
      <c r="BG23" s="279">
        <v>-139.1833</v>
      </c>
      <c r="BH23" s="279">
        <v>-139.1833</v>
      </c>
      <c r="BI23" s="279">
        <v>0</v>
      </c>
      <c r="BJ23" s="279">
        <v>0</v>
      </c>
      <c r="BK23" s="279">
        <v>0</v>
      </c>
      <c r="BL23" s="279">
        <v>180</v>
      </c>
      <c r="BO23" s="279">
        <v>0.45429999999999998</v>
      </c>
      <c r="BP23" s="279">
        <v>0.92479829999999996</v>
      </c>
      <c r="BQ23" s="279">
        <v>0.92479829999999996</v>
      </c>
      <c r="BR23" s="279">
        <v>0</v>
      </c>
      <c r="BS23" s="279">
        <v>0</v>
      </c>
      <c r="BT23" s="279">
        <v>7.5201699999999996E-2</v>
      </c>
      <c r="BU23" s="279">
        <v>7.5201699999999996E-2</v>
      </c>
      <c r="BV23" s="279">
        <v>-4.5590999999999999</v>
      </c>
      <c r="BW23" s="279">
        <v>-4.5590999999999999</v>
      </c>
      <c r="BX23" s="279">
        <v>157.82689999999999</v>
      </c>
      <c r="BY23" s="279">
        <v>157.82689999999999</v>
      </c>
      <c r="BZ23" s="279">
        <v>0</v>
      </c>
      <c r="CA23" s="279">
        <v>0</v>
      </c>
      <c r="CB23" s="279">
        <v>0</v>
      </c>
      <c r="CC23" s="279">
        <v>180</v>
      </c>
    </row>
    <row r="24" spans="1:81">
      <c r="A24" s="56" t="s">
        <v>151</v>
      </c>
      <c r="B24" s="54">
        <f t="shared" si="0"/>
        <v>0.98532379999999997</v>
      </c>
      <c r="C24" s="55"/>
      <c r="D24" s="54"/>
      <c r="E24" s="55"/>
      <c r="F24" s="54">
        <f t="shared" si="1"/>
        <v>0.98532379999999997</v>
      </c>
      <c r="G24" s="55"/>
      <c r="I24" s="54">
        <f t="shared" si="2"/>
        <v>0.98532379999999997</v>
      </c>
      <c r="J24" s="55"/>
      <c r="K24" s="54">
        <f t="shared" si="3"/>
        <v>0.98532379999999997</v>
      </c>
      <c r="L24" s="55"/>
      <c r="M24" s="54">
        <f t="shared" si="4"/>
        <v>0.98532379999999997</v>
      </c>
      <c r="N24" s="55"/>
      <c r="R24" s="279">
        <v>0.45565</v>
      </c>
      <c r="S24" s="279">
        <v>0.94440760000000001</v>
      </c>
      <c r="T24" s="279">
        <v>0.94440760000000001</v>
      </c>
      <c r="U24" s="279">
        <v>8.1500000000000002E-5</v>
      </c>
      <c r="V24" s="279">
        <v>8.1500000000000002E-5</v>
      </c>
      <c r="W24" s="279">
        <v>5.5510900000000002E-2</v>
      </c>
      <c r="X24" s="279">
        <v>5.5510900000000002E-2</v>
      </c>
      <c r="Y24" s="279">
        <v>-166.73769999999999</v>
      </c>
      <c r="Z24" s="279">
        <v>-166.73769999999999</v>
      </c>
      <c r="AA24" s="279">
        <v>106.30540000000001</v>
      </c>
      <c r="AB24" s="279">
        <v>106.30540000000001</v>
      </c>
      <c r="AC24" s="279">
        <v>0</v>
      </c>
      <c r="AD24" s="279">
        <v>0</v>
      </c>
      <c r="AE24" s="279">
        <v>0</v>
      </c>
      <c r="AF24" s="279">
        <v>180</v>
      </c>
      <c r="AH24" s="279">
        <v>0.45565</v>
      </c>
      <c r="AI24" s="279">
        <v>0.95604750000000005</v>
      </c>
      <c r="AJ24" s="279">
        <v>0.95604750000000005</v>
      </c>
      <c r="AK24" s="279">
        <v>8.5199999999999997E-5</v>
      </c>
      <c r="AL24" s="279">
        <v>8.5199999999999997E-5</v>
      </c>
      <c r="AM24" s="279">
        <v>4.3867400000000001E-2</v>
      </c>
      <c r="AN24" s="279">
        <v>4.3867400000000001E-2</v>
      </c>
      <c r="AO24" s="279">
        <v>-151.57419999999999</v>
      </c>
      <c r="AP24" s="279">
        <v>-151.57419999999999</v>
      </c>
      <c r="AQ24" s="279">
        <v>134.62139999999999</v>
      </c>
      <c r="AR24" s="279">
        <v>134.62139999999999</v>
      </c>
      <c r="AS24" s="279">
        <v>0</v>
      </c>
      <c r="AT24" s="279">
        <v>0</v>
      </c>
      <c r="AU24" s="279">
        <v>0</v>
      </c>
      <c r="AV24" s="279">
        <v>180</v>
      </c>
      <c r="AX24" s="279">
        <v>0.45565</v>
      </c>
      <c r="AY24" s="279">
        <v>6.2544000000000002E-3</v>
      </c>
      <c r="AZ24" s="279">
        <v>6.2544000000000002E-3</v>
      </c>
      <c r="BA24" s="279">
        <v>0.99130459999999998</v>
      </c>
      <c r="BB24" s="279">
        <v>0.99130459999999998</v>
      </c>
      <c r="BC24" s="279">
        <v>2.441E-3</v>
      </c>
      <c r="BD24" s="279">
        <v>2.441E-3</v>
      </c>
      <c r="BE24" s="279">
        <v>-173.3794</v>
      </c>
      <c r="BF24" s="279">
        <v>-173.3794</v>
      </c>
      <c r="BG24" s="279">
        <v>-139.20699999999999</v>
      </c>
      <c r="BH24" s="279">
        <v>-139.20699999999999</v>
      </c>
      <c r="BI24" s="279">
        <v>0</v>
      </c>
      <c r="BJ24" s="279">
        <v>0</v>
      </c>
      <c r="BK24" s="279">
        <v>0</v>
      </c>
      <c r="BL24" s="279">
        <v>180</v>
      </c>
      <c r="BO24" s="279">
        <v>0.45565</v>
      </c>
      <c r="BP24" s="279">
        <v>0.92467239999999995</v>
      </c>
      <c r="BQ24" s="279">
        <v>0.92467239999999995</v>
      </c>
      <c r="BR24" s="279">
        <v>0</v>
      </c>
      <c r="BS24" s="279">
        <v>0</v>
      </c>
      <c r="BT24" s="279">
        <v>7.5327599999999995E-2</v>
      </c>
      <c r="BU24" s="279">
        <v>7.5327599999999995E-2</v>
      </c>
      <c r="BV24" s="279">
        <v>-4.8129</v>
      </c>
      <c r="BW24" s="279">
        <v>-4.8129</v>
      </c>
      <c r="BX24" s="279">
        <v>157.89769999999999</v>
      </c>
      <c r="BY24" s="279">
        <v>157.89769999999999</v>
      </c>
      <c r="BZ24" s="279">
        <v>0</v>
      </c>
      <c r="CA24" s="279">
        <v>0</v>
      </c>
      <c r="CB24" s="279">
        <v>0</v>
      </c>
      <c r="CC24" s="279">
        <v>180</v>
      </c>
    </row>
    <row r="25" spans="1:81">
      <c r="A25" s="56" t="s">
        <v>152</v>
      </c>
      <c r="B25" s="54">
        <f t="shared" si="0"/>
        <v>0.98532379999999997</v>
      </c>
      <c r="C25" s="55"/>
      <c r="D25" s="54"/>
      <c r="E25" s="55"/>
      <c r="F25" s="54">
        <f t="shared" si="1"/>
        <v>0.98532379999999997</v>
      </c>
      <c r="G25" s="55"/>
      <c r="I25" s="54">
        <f t="shared" si="2"/>
        <v>0.98532379999999997</v>
      </c>
      <c r="J25" s="55"/>
      <c r="K25" s="54">
        <f t="shared" si="3"/>
        <v>0.98532379999999997</v>
      </c>
      <c r="L25" s="55"/>
      <c r="M25" s="54">
        <f t="shared" si="4"/>
        <v>0.98532379999999997</v>
      </c>
      <c r="N25" s="55"/>
      <c r="R25" s="279">
        <v>0.45700000000000002</v>
      </c>
      <c r="S25" s="279">
        <v>0.94570430000000005</v>
      </c>
      <c r="T25" s="279">
        <v>0.94570430000000005</v>
      </c>
      <c r="U25" s="279">
        <v>7.7999999999999999E-5</v>
      </c>
      <c r="V25" s="279">
        <v>7.7999999999999999E-5</v>
      </c>
      <c r="W25" s="279">
        <v>5.4217700000000001E-2</v>
      </c>
      <c r="X25" s="279">
        <v>5.4217700000000001E-2</v>
      </c>
      <c r="Y25" s="279">
        <v>-165.8817</v>
      </c>
      <c r="Z25" s="279">
        <v>-165.8817</v>
      </c>
      <c r="AA25" s="279">
        <v>107.7029</v>
      </c>
      <c r="AB25" s="279">
        <v>107.7029</v>
      </c>
      <c r="AC25" s="279">
        <v>0</v>
      </c>
      <c r="AD25" s="279">
        <v>0</v>
      </c>
      <c r="AE25" s="279">
        <v>0</v>
      </c>
      <c r="AF25" s="279">
        <v>180</v>
      </c>
      <c r="AH25" s="279">
        <v>0.45700000000000002</v>
      </c>
      <c r="AI25" s="279">
        <v>0.95708990000000005</v>
      </c>
      <c r="AJ25" s="279">
        <v>0.95708990000000005</v>
      </c>
      <c r="AK25" s="279">
        <v>8.1600000000000005E-5</v>
      </c>
      <c r="AL25" s="279">
        <v>8.1600000000000005E-5</v>
      </c>
      <c r="AM25" s="279">
        <v>4.2828499999999999E-2</v>
      </c>
      <c r="AN25" s="279">
        <v>4.2828499999999999E-2</v>
      </c>
      <c r="AO25" s="279">
        <v>-150.88939999999999</v>
      </c>
      <c r="AP25" s="279">
        <v>-150.88939999999999</v>
      </c>
      <c r="AQ25" s="279">
        <v>135.6422</v>
      </c>
      <c r="AR25" s="279">
        <v>135.6422</v>
      </c>
      <c r="AS25" s="279">
        <v>0</v>
      </c>
      <c r="AT25" s="279">
        <v>0</v>
      </c>
      <c r="AU25" s="279">
        <v>0</v>
      </c>
      <c r="AV25" s="279">
        <v>180</v>
      </c>
      <c r="AX25" s="279">
        <v>0.45700000000000002</v>
      </c>
      <c r="AY25" s="279">
        <v>6.0369999999999998E-3</v>
      </c>
      <c r="AZ25" s="279">
        <v>6.0369999999999998E-3</v>
      </c>
      <c r="BA25" s="279">
        <v>0.99154580000000003</v>
      </c>
      <c r="BB25" s="279">
        <v>0.99154580000000003</v>
      </c>
      <c r="BC25" s="279">
        <v>2.4172E-3</v>
      </c>
      <c r="BD25" s="279">
        <v>2.4172E-3</v>
      </c>
      <c r="BE25" s="279">
        <v>-171.53229999999999</v>
      </c>
      <c r="BF25" s="279">
        <v>-171.53229999999999</v>
      </c>
      <c r="BG25" s="279">
        <v>-139.30029999999999</v>
      </c>
      <c r="BH25" s="279">
        <v>-139.30029999999999</v>
      </c>
      <c r="BI25" s="279">
        <v>0</v>
      </c>
      <c r="BJ25" s="279">
        <v>0</v>
      </c>
      <c r="BK25" s="279">
        <v>0</v>
      </c>
      <c r="BL25" s="279">
        <v>180</v>
      </c>
      <c r="BO25" s="279">
        <v>0.45700000000000002</v>
      </c>
      <c r="BP25" s="279">
        <v>0.92454959999999997</v>
      </c>
      <c r="BQ25" s="279">
        <v>0.92454959999999997</v>
      </c>
      <c r="BR25" s="279">
        <v>0</v>
      </c>
      <c r="BS25" s="279">
        <v>0</v>
      </c>
      <c r="BT25" s="279">
        <v>7.5450400000000001E-2</v>
      </c>
      <c r="BU25" s="279">
        <v>7.5450400000000001E-2</v>
      </c>
      <c r="BV25" s="279">
        <v>-5.0652999999999997</v>
      </c>
      <c r="BW25" s="279">
        <v>-5.0652999999999997</v>
      </c>
      <c r="BX25" s="279">
        <v>157.96799999999999</v>
      </c>
      <c r="BY25" s="279">
        <v>157.96799999999999</v>
      </c>
      <c r="BZ25" s="279">
        <v>0</v>
      </c>
      <c r="CA25" s="279">
        <v>0</v>
      </c>
      <c r="CB25" s="279">
        <v>0</v>
      </c>
      <c r="CC25" s="279">
        <v>180</v>
      </c>
    </row>
    <row r="26" spans="1:81">
      <c r="A26" s="56" t="s">
        <v>153</v>
      </c>
      <c r="B26" s="54">
        <f t="shared" si="0"/>
        <v>0.98532379999999997</v>
      </c>
      <c r="C26" s="55"/>
      <c r="D26" s="54"/>
      <c r="E26" s="55"/>
      <c r="F26" s="54">
        <f t="shared" si="1"/>
        <v>0.98532379999999997</v>
      </c>
      <c r="G26" s="55"/>
      <c r="I26" s="54">
        <f t="shared" si="2"/>
        <v>0.98532379999999997</v>
      </c>
      <c r="J26" s="55"/>
      <c r="K26" s="54">
        <f t="shared" si="3"/>
        <v>0.98532379999999997</v>
      </c>
      <c r="L26" s="55"/>
      <c r="M26" s="54">
        <f t="shared" si="4"/>
        <v>0.98532379999999997</v>
      </c>
      <c r="N26" s="55"/>
      <c r="R26" s="279">
        <v>0.45834999999999998</v>
      </c>
      <c r="S26" s="279">
        <v>0.94694769999999995</v>
      </c>
      <c r="T26" s="279">
        <v>0.94694769999999995</v>
      </c>
      <c r="U26" s="279">
        <v>7.47E-5</v>
      </c>
      <c r="V26" s="279">
        <v>7.47E-5</v>
      </c>
      <c r="W26" s="279">
        <v>5.29776E-2</v>
      </c>
      <c r="X26" s="279">
        <v>5.29776E-2</v>
      </c>
      <c r="Y26" s="279">
        <v>-165.04390000000001</v>
      </c>
      <c r="Z26" s="279">
        <v>-165.04390000000001</v>
      </c>
      <c r="AA26" s="279">
        <v>109.0671</v>
      </c>
      <c r="AB26" s="279">
        <v>109.0671</v>
      </c>
      <c r="AC26" s="279">
        <v>0</v>
      </c>
      <c r="AD26" s="279">
        <v>0</v>
      </c>
      <c r="AE26" s="279">
        <v>0</v>
      </c>
      <c r="AF26" s="279">
        <v>180</v>
      </c>
      <c r="AH26" s="279">
        <v>0.45834999999999998</v>
      </c>
      <c r="AI26" s="279">
        <v>0.95808559999999998</v>
      </c>
      <c r="AJ26" s="279">
        <v>0.95808559999999998</v>
      </c>
      <c r="AK26" s="279">
        <v>7.8300000000000006E-5</v>
      </c>
      <c r="AL26" s="279">
        <v>7.8300000000000006E-5</v>
      </c>
      <c r="AM26" s="279">
        <v>4.1836100000000001E-2</v>
      </c>
      <c r="AN26" s="279">
        <v>4.1836100000000001E-2</v>
      </c>
      <c r="AO26" s="279">
        <v>-150.21729999999999</v>
      </c>
      <c r="AP26" s="279">
        <v>-150.21729999999999</v>
      </c>
      <c r="AQ26" s="279">
        <v>136.64070000000001</v>
      </c>
      <c r="AR26" s="279">
        <v>136.64070000000001</v>
      </c>
      <c r="AS26" s="279">
        <v>0</v>
      </c>
      <c r="AT26" s="279">
        <v>0</v>
      </c>
      <c r="AU26" s="279">
        <v>0</v>
      </c>
      <c r="AV26" s="279">
        <v>180</v>
      </c>
      <c r="AX26" s="279">
        <v>0.45834999999999998</v>
      </c>
      <c r="AY26" s="279">
        <v>5.8219999999999999E-3</v>
      </c>
      <c r="AZ26" s="279">
        <v>5.8219999999999999E-3</v>
      </c>
      <c r="BA26" s="279">
        <v>0.99178449999999996</v>
      </c>
      <c r="BB26" s="279">
        <v>0.99178449999999996</v>
      </c>
      <c r="BC26" s="279">
        <v>2.3936000000000001E-3</v>
      </c>
      <c r="BD26" s="279">
        <v>2.3936000000000001E-3</v>
      </c>
      <c r="BE26" s="279">
        <v>-169.696</v>
      </c>
      <c r="BF26" s="279">
        <v>-169.696</v>
      </c>
      <c r="BG26" s="279">
        <v>-139.46639999999999</v>
      </c>
      <c r="BH26" s="279">
        <v>-139.46639999999999</v>
      </c>
      <c r="BI26" s="279">
        <v>0</v>
      </c>
      <c r="BJ26" s="279">
        <v>0</v>
      </c>
      <c r="BK26" s="279">
        <v>0</v>
      </c>
      <c r="BL26" s="279">
        <v>180</v>
      </c>
      <c r="BO26" s="279">
        <v>0.45834999999999998</v>
      </c>
      <c r="BP26" s="279">
        <v>0.92442970000000002</v>
      </c>
      <c r="BQ26" s="279">
        <v>0.92442970000000002</v>
      </c>
      <c r="BR26" s="279">
        <v>0</v>
      </c>
      <c r="BS26" s="279">
        <v>0</v>
      </c>
      <c r="BT26" s="279">
        <v>7.5570300000000007E-2</v>
      </c>
      <c r="BU26" s="279">
        <v>7.5570300000000007E-2</v>
      </c>
      <c r="BV26" s="279">
        <v>-5.3162000000000003</v>
      </c>
      <c r="BW26" s="279">
        <v>-5.3162000000000003</v>
      </c>
      <c r="BX26" s="279">
        <v>158.03790000000001</v>
      </c>
      <c r="BY26" s="279">
        <v>158.03790000000001</v>
      </c>
      <c r="BZ26" s="279">
        <v>0</v>
      </c>
      <c r="CA26" s="279">
        <v>0</v>
      </c>
      <c r="CB26" s="279">
        <v>0</v>
      </c>
      <c r="CC26" s="279">
        <v>180</v>
      </c>
    </row>
    <row r="27" spans="1:81">
      <c r="A27" s="56" t="s">
        <v>154</v>
      </c>
      <c r="B27" s="54">
        <f t="shared" si="0"/>
        <v>0.98532379999999997</v>
      </c>
      <c r="C27" s="55"/>
      <c r="D27" s="54"/>
      <c r="E27" s="55"/>
      <c r="F27" s="54">
        <f t="shared" si="1"/>
        <v>0.98532379999999997</v>
      </c>
      <c r="G27" s="55"/>
      <c r="I27" s="54">
        <f t="shared" si="2"/>
        <v>0.98532379999999997</v>
      </c>
      <c r="J27" s="55"/>
      <c r="K27" s="54">
        <f t="shared" si="3"/>
        <v>0.98532379999999997</v>
      </c>
      <c r="L27" s="55"/>
      <c r="M27" s="54">
        <f t="shared" si="4"/>
        <v>0.98532379999999997</v>
      </c>
      <c r="N27" s="55"/>
      <c r="R27" s="279">
        <v>0.4597</v>
      </c>
      <c r="S27" s="279">
        <v>0.94814710000000002</v>
      </c>
      <c r="T27" s="279">
        <v>0.94814710000000002</v>
      </c>
      <c r="U27" s="279">
        <v>7.1500000000000003E-5</v>
      </c>
      <c r="V27" s="279">
        <v>7.1500000000000003E-5</v>
      </c>
      <c r="W27" s="279">
        <v>5.1781300000000002E-2</v>
      </c>
      <c r="X27" s="279">
        <v>5.1781300000000002E-2</v>
      </c>
      <c r="Y27" s="279">
        <v>-164.22300000000001</v>
      </c>
      <c r="Z27" s="279">
        <v>-164.22300000000001</v>
      </c>
      <c r="AA27" s="279">
        <v>110.39919999999999</v>
      </c>
      <c r="AB27" s="279">
        <v>110.39919999999999</v>
      </c>
      <c r="AC27" s="279">
        <v>0</v>
      </c>
      <c r="AD27" s="279">
        <v>0</v>
      </c>
      <c r="AE27" s="279">
        <v>0</v>
      </c>
      <c r="AF27" s="279">
        <v>180</v>
      </c>
      <c r="AH27" s="279">
        <v>0.4597</v>
      </c>
      <c r="AI27" s="279">
        <v>0.95904069999999997</v>
      </c>
      <c r="AJ27" s="279">
        <v>0.95904069999999997</v>
      </c>
      <c r="AK27" s="279">
        <v>7.5099999999999996E-5</v>
      </c>
      <c r="AL27" s="279">
        <v>7.5099999999999996E-5</v>
      </c>
      <c r="AM27" s="279">
        <v>4.08841E-2</v>
      </c>
      <c r="AN27" s="279">
        <v>4.08841E-2</v>
      </c>
      <c r="AO27" s="279">
        <v>-149.55719999999999</v>
      </c>
      <c r="AP27" s="279">
        <v>-149.55719999999999</v>
      </c>
      <c r="AQ27" s="279">
        <v>137.61799999999999</v>
      </c>
      <c r="AR27" s="279">
        <v>137.61799999999999</v>
      </c>
      <c r="AS27" s="279">
        <v>0</v>
      </c>
      <c r="AT27" s="279">
        <v>0</v>
      </c>
      <c r="AU27" s="279">
        <v>0</v>
      </c>
      <c r="AV27" s="279">
        <v>180</v>
      </c>
      <c r="AX27" s="279">
        <v>0.4597</v>
      </c>
      <c r="AY27" s="279">
        <v>5.6109000000000003E-3</v>
      </c>
      <c r="AZ27" s="279">
        <v>5.6109000000000003E-3</v>
      </c>
      <c r="BA27" s="279">
        <v>0.99201910000000004</v>
      </c>
      <c r="BB27" s="279">
        <v>0.99201910000000004</v>
      </c>
      <c r="BC27" s="279">
        <v>2.3701E-3</v>
      </c>
      <c r="BD27" s="279">
        <v>2.3701E-3</v>
      </c>
      <c r="BE27" s="279">
        <v>-167.87039999999999</v>
      </c>
      <c r="BF27" s="279">
        <v>-167.87039999999999</v>
      </c>
      <c r="BG27" s="279">
        <v>-139.7081</v>
      </c>
      <c r="BH27" s="279">
        <v>-139.7081</v>
      </c>
      <c r="BI27" s="279">
        <v>0</v>
      </c>
      <c r="BJ27" s="279">
        <v>0</v>
      </c>
      <c r="BK27" s="279">
        <v>0</v>
      </c>
      <c r="BL27" s="279">
        <v>180</v>
      </c>
      <c r="BO27" s="279">
        <v>0.4597</v>
      </c>
      <c r="BP27" s="279">
        <v>0.92431280000000005</v>
      </c>
      <c r="BQ27" s="279">
        <v>0.92431280000000005</v>
      </c>
      <c r="BR27" s="279">
        <v>0</v>
      </c>
      <c r="BS27" s="279">
        <v>0</v>
      </c>
      <c r="BT27" s="279">
        <v>7.5687199999999996E-2</v>
      </c>
      <c r="BU27" s="279">
        <v>7.5687199999999996E-2</v>
      </c>
      <c r="BV27" s="279">
        <v>-5.5655999999999999</v>
      </c>
      <c r="BW27" s="279">
        <v>-5.5655999999999999</v>
      </c>
      <c r="BX27" s="279">
        <v>158.10730000000001</v>
      </c>
      <c r="BY27" s="279">
        <v>158.10730000000001</v>
      </c>
      <c r="BZ27" s="279">
        <v>0</v>
      </c>
      <c r="CA27" s="279">
        <v>0</v>
      </c>
      <c r="CB27" s="279">
        <v>0</v>
      </c>
      <c r="CC27" s="279">
        <v>180</v>
      </c>
    </row>
    <row r="28" spans="1:81">
      <c r="A28" s="56" t="s">
        <v>155</v>
      </c>
      <c r="B28" s="54">
        <f>Al</f>
        <v>0.90334630000000005</v>
      </c>
      <c r="C28" s="55"/>
      <c r="D28" s="54"/>
      <c r="E28" s="55"/>
      <c r="F28" s="54">
        <f>Al</f>
        <v>0.90334630000000005</v>
      </c>
      <c r="G28" s="55"/>
      <c r="I28" s="54">
        <f>Al</f>
        <v>0.90334630000000005</v>
      </c>
      <c r="J28" s="55"/>
      <c r="K28" s="54">
        <f>Al</f>
        <v>0.90334630000000005</v>
      </c>
      <c r="L28" s="55"/>
      <c r="M28" s="54">
        <f>Al</f>
        <v>0.90334630000000005</v>
      </c>
      <c r="N28" s="55"/>
      <c r="R28" s="279">
        <v>0.46105000000000002</v>
      </c>
      <c r="S28" s="279">
        <v>0.94930190000000003</v>
      </c>
      <c r="T28" s="279">
        <v>0.94930190000000003</v>
      </c>
      <c r="U28" s="279">
        <v>6.86E-5</v>
      </c>
      <c r="V28" s="279">
        <v>6.86E-5</v>
      </c>
      <c r="W28" s="279">
        <v>5.0629599999999997E-2</v>
      </c>
      <c r="X28" s="279">
        <v>5.0629599999999997E-2</v>
      </c>
      <c r="Y28" s="279">
        <v>-163.4196</v>
      </c>
      <c r="Z28" s="279">
        <v>-163.4196</v>
      </c>
      <c r="AA28" s="279">
        <v>111.6983</v>
      </c>
      <c r="AB28" s="279">
        <v>111.6983</v>
      </c>
      <c r="AC28" s="279">
        <v>0</v>
      </c>
      <c r="AD28" s="279">
        <v>0</v>
      </c>
      <c r="AE28" s="279">
        <v>0</v>
      </c>
      <c r="AF28" s="279">
        <v>180</v>
      </c>
      <c r="AH28" s="279">
        <v>0.46105000000000002</v>
      </c>
      <c r="AI28" s="279">
        <v>0.95995719999999995</v>
      </c>
      <c r="AJ28" s="279">
        <v>0.95995719999999995</v>
      </c>
      <c r="AK28" s="279">
        <v>7.2100000000000004E-5</v>
      </c>
      <c r="AL28" s="279">
        <v>7.2100000000000004E-5</v>
      </c>
      <c r="AM28" s="279">
        <v>3.9970699999999998E-2</v>
      </c>
      <c r="AN28" s="279">
        <v>3.9970699999999998E-2</v>
      </c>
      <c r="AO28" s="279">
        <v>-148.90860000000001</v>
      </c>
      <c r="AP28" s="279">
        <v>-148.90860000000001</v>
      </c>
      <c r="AQ28" s="279">
        <v>138.57490000000001</v>
      </c>
      <c r="AR28" s="279">
        <v>138.57490000000001</v>
      </c>
      <c r="AS28" s="279">
        <v>0</v>
      </c>
      <c r="AT28" s="279">
        <v>0</v>
      </c>
      <c r="AU28" s="279">
        <v>0</v>
      </c>
      <c r="AV28" s="279">
        <v>180</v>
      </c>
      <c r="AX28" s="279">
        <v>0.46105000000000002</v>
      </c>
      <c r="AY28" s="279">
        <v>5.4057000000000003E-3</v>
      </c>
      <c r="AZ28" s="279">
        <v>5.4057000000000003E-3</v>
      </c>
      <c r="BA28" s="279">
        <v>0.99224749999999995</v>
      </c>
      <c r="BB28" s="279">
        <v>0.99224749999999995</v>
      </c>
      <c r="BC28" s="279">
        <v>2.3468E-3</v>
      </c>
      <c r="BD28" s="279">
        <v>2.3468E-3</v>
      </c>
      <c r="BE28" s="279">
        <v>-166.05709999999999</v>
      </c>
      <c r="BF28" s="279">
        <v>-166.05709999999999</v>
      </c>
      <c r="BG28" s="279">
        <v>-140.0308</v>
      </c>
      <c r="BH28" s="279">
        <v>-140.0308</v>
      </c>
      <c r="BI28" s="279">
        <v>0</v>
      </c>
      <c r="BJ28" s="279">
        <v>0</v>
      </c>
      <c r="BK28" s="279">
        <v>0</v>
      </c>
      <c r="BL28" s="279">
        <v>180</v>
      </c>
      <c r="BO28" s="279">
        <v>0.46105000000000002</v>
      </c>
      <c r="BP28" s="279">
        <v>0.92419879999999999</v>
      </c>
      <c r="BQ28" s="279">
        <v>0.92419879999999999</v>
      </c>
      <c r="BR28" s="279">
        <v>0</v>
      </c>
      <c r="BS28" s="279">
        <v>0</v>
      </c>
      <c r="BT28" s="279">
        <v>7.5801199999999999E-2</v>
      </c>
      <c r="BU28" s="279">
        <v>7.5801199999999999E-2</v>
      </c>
      <c r="BV28" s="279">
        <v>-5.8136000000000001</v>
      </c>
      <c r="BW28" s="279">
        <v>-5.8136000000000001</v>
      </c>
      <c r="BX28" s="279">
        <v>158.1764</v>
      </c>
      <c r="BY28" s="279">
        <v>158.1764</v>
      </c>
      <c r="BZ28" s="279">
        <v>0</v>
      </c>
      <c r="CA28" s="279">
        <v>0</v>
      </c>
      <c r="CB28" s="279">
        <v>0</v>
      </c>
      <c r="CC28" s="279">
        <v>180</v>
      </c>
    </row>
    <row r="29" spans="1:81">
      <c r="A29" s="56" t="s">
        <v>156</v>
      </c>
      <c r="B29" s="54">
        <f>Al</f>
        <v>0.90334630000000005</v>
      </c>
      <c r="C29" s="55"/>
      <c r="D29" s="54"/>
      <c r="E29" s="55"/>
      <c r="F29" s="54">
        <f>Al</f>
        <v>0.90334630000000005</v>
      </c>
      <c r="G29" s="55"/>
      <c r="I29" s="54">
        <f>Al</f>
        <v>0.90334630000000005</v>
      </c>
      <c r="J29" s="55"/>
      <c r="K29" s="54">
        <f>Al</f>
        <v>0.90334630000000005</v>
      </c>
      <c r="L29" s="55"/>
      <c r="M29" s="54">
        <f>Al</f>
        <v>0.90334630000000005</v>
      </c>
      <c r="N29" s="55"/>
      <c r="R29" s="279">
        <v>0.46239999999999998</v>
      </c>
      <c r="S29" s="279">
        <v>0.95041529999999996</v>
      </c>
      <c r="T29" s="279">
        <v>0.95041529999999996</v>
      </c>
      <c r="U29" s="279">
        <v>6.5699999999999998E-5</v>
      </c>
      <c r="V29" s="279">
        <v>6.5699999999999998E-5</v>
      </c>
      <c r="W29" s="279">
        <v>4.9519000000000001E-2</v>
      </c>
      <c r="X29" s="279">
        <v>4.9519000000000001E-2</v>
      </c>
      <c r="Y29" s="279">
        <v>-162.63220000000001</v>
      </c>
      <c r="Z29" s="279">
        <v>-162.63220000000001</v>
      </c>
      <c r="AA29" s="279">
        <v>112.9671</v>
      </c>
      <c r="AB29" s="279">
        <v>112.9671</v>
      </c>
      <c r="AC29" s="279">
        <v>0</v>
      </c>
      <c r="AD29" s="279">
        <v>0</v>
      </c>
      <c r="AE29" s="279">
        <v>0</v>
      </c>
      <c r="AF29" s="279">
        <v>180</v>
      </c>
      <c r="AH29" s="279">
        <v>0.46239999999999998</v>
      </c>
      <c r="AI29" s="279">
        <v>0.96084179999999997</v>
      </c>
      <c r="AJ29" s="279">
        <v>0.96084179999999997</v>
      </c>
      <c r="AK29" s="279">
        <v>6.9300000000000004E-5</v>
      </c>
      <c r="AL29" s="279">
        <v>6.9300000000000004E-5</v>
      </c>
      <c r="AM29" s="279">
        <v>3.9088900000000003E-2</v>
      </c>
      <c r="AN29" s="279">
        <v>3.9088900000000003E-2</v>
      </c>
      <c r="AO29" s="279">
        <v>-148.2713</v>
      </c>
      <c r="AP29" s="279">
        <v>-148.2713</v>
      </c>
      <c r="AQ29" s="279">
        <v>139.51179999999999</v>
      </c>
      <c r="AR29" s="279">
        <v>139.51179999999999</v>
      </c>
      <c r="AS29" s="279">
        <v>0</v>
      </c>
      <c r="AT29" s="279">
        <v>0</v>
      </c>
      <c r="AU29" s="279">
        <v>0</v>
      </c>
      <c r="AV29" s="279">
        <v>180</v>
      </c>
      <c r="AX29" s="279">
        <v>0.46239999999999998</v>
      </c>
      <c r="AY29" s="279">
        <v>5.2072000000000004E-3</v>
      </c>
      <c r="AZ29" s="279">
        <v>5.2072000000000004E-3</v>
      </c>
      <c r="BA29" s="279">
        <v>0.9924693</v>
      </c>
      <c r="BB29" s="279">
        <v>0.9924693</v>
      </c>
      <c r="BC29" s="279">
        <v>2.3235999999999999E-3</v>
      </c>
      <c r="BD29" s="279">
        <v>2.3235999999999999E-3</v>
      </c>
      <c r="BE29" s="279">
        <v>-164.25470000000001</v>
      </c>
      <c r="BF29" s="279">
        <v>-164.25470000000001</v>
      </c>
      <c r="BG29" s="279">
        <v>-140.435</v>
      </c>
      <c r="BH29" s="279">
        <v>-140.435</v>
      </c>
      <c r="BI29" s="279">
        <v>0</v>
      </c>
      <c r="BJ29" s="279">
        <v>0</v>
      </c>
      <c r="BK29" s="279">
        <v>0</v>
      </c>
      <c r="BL29" s="279">
        <v>180</v>
      </c>
      <c r="BO29" s="279">
        <v>0.46239999999999998</v>
      </c>
      <c r="BP29" s="279">
        <v>0.92408760000000001</v>
      </c>
      <c r="BQ29" s="279">
        <v>0.92408760000000001</v>
      </c>
      <c r="BR29" s="279">
        <v>0</v>
      </c>
      <c r="BS29" s="279">
        <v>0</v>
      </c>
      <c r="BT29" s="279">
        <v>7.5912400000000005E-2</v>
      </c>
      <c r="BU29" s="279">
        <v>7.5912400000000005E-2</v>
      </c>
      <c r="BV29" s="279">
        <v>-6.0602</v>
      </c>
      <c r="BW29" s="279">
        <v>-6.0602</v>
      </c>
      <c r="BX29" s="279">
        <v>158.245</v>
      </c>
      <c r="BY29" s="279">
        <v>158.245</v>
      </c>
      <c r="BZ29" s="279">
        <v>0</v>
      </c>
      <c r="CA29" s="279">
        <v>0</v>
      </c>
      <c r="CB29" s="279">
        <v>0</v>
      </c>
      <c r="CC29" s="279">
        <v>180</v>
      </c>
    </row>
    <row r="30" spans="1:81">
      <c r="A30" s="56" t="s">
        <v>157</v>
      </c>
      <c r="B30" s="54">
        <f>FSS99_600</f>
        <v>0.98532379999999997</v>
      </c>
      <c r="C30" s="55"/>
      <c r="D30" s="54"/>
      <c r="E30" s="55"/>
      <c r="F30" s="54">
        <f>FSS99_600</f>
        <v>0.98532379999999997</v>
      </c>
      <c r="G30" s="55"/>
      <c r="I30" s="54">
        <f>FSS99_600</f>
        <v>0.98532379999999997</v>
      </c>
      <c r="J30" s="55"/>
      <c r="K30" s="54">
        <f>FSS99_600</f>
        <v>0.98532379999999997</v>
      </c>
      <c r="L30" s="55"/>
      <c r="M30" s="54">
        <f>FSS99_600</f>
        <v>0.98532379999999997</v>
      </c>
      <c r="N30" s="55"/>
      <c r="R30" s="279">
        <v>0.46375</v>
      </c>
      <c r="S30" s="279">
        <v>0.95148969999999999</v>
      </c>
      <c r="T30" s="279">
        <v>0.95148969999999999</v>
      </c>
      <c r="U30" s="279">
        <v>6.3E-5</v>
      </c>
      <c r="V30" s="279">
        <v>6.3E-5</v>
      </c>
      <c r="W30" s="279">
        <v>4.8447299999999999E-2</v>
      </c>
      <c r="X30" s="279">
        <v>4.8447299999999999E-2</v>
      </c>
      <c r="Y30" s="279">
        <v>-161.86000000000001</v>
      </c>
      <c r="Z30" s="279">
        <v>-161.86000000000001</v>
      </c>
      <c r="AA30" s="279">
        <v>114.20740000000001</v>
      </c>
      <c r="AB30" s="279">
        <v>114.20740000000001</v>
      </c>
      <c r="AC30" s="279">
        <v>0</v>
      </c>
      <c r="AD30" s="279">
        <v>0</v>
      </c>
      <c r="AE30" s="279">
        <v>0</v>
      </c>
      <c r="AF30" s="279">
        <v>180</v>
      </c>
      <c r="AH30" s="279">
        <v>0.46375</v>
      </c>
      <c r="AI30" s="279">
        <v>0.96170020000000001</v>
      </c>
      <c r="AJ30" s="279">
        <v>0.96170020000000001</v>
      </c>
      <c r="AK30" s="279">
        <v>6.6600000000000006E-5</v>
      </c>
      <c r="AL30" s="279">
        <v>6.6600000000000006E-5</v>
      </c>
      <c r="AM30" s="279">
        <v>3.8233299999999998E-2</v>
      </c>
      <c r="AN30" s="279">
        <v>3.8233299999999998E-2</v>
      </c>
      <c r="AO30" s="279">
        <v>-147.6448</v>
      </c>
      <c r="AP30" s="279">
        <v>-147.6448</v>
      </c>
      <c r="AQ30" s="279">
        <v>140.42939999999999</v>
      </c>
      <c r="AR30" s="279">
        <v>140.42939999999999</v>
      </c>
      <c r="AS30" s="279">
        <v>0</v>
      </c>
      <c r="AT30" s="279">
        <v>0</v>
      </c>
      <c r="AU30" s="279">
        <v>0</v>
      </c>
      <c r="AV30" s="279">
        <v>180</v>
      </c>
      <c r="AX30" s="279">
        <v>0.46375</v>
      </c>
      <c r="AY30" s="279">
        <v>5.0160999999999999E-3</v>
      </c>
      <c r="AZ30" s="279">
        <v>5.0160999999999999E-3</v>
      </c>
      <c r="BA30" s="279">
        <v>0.99268339999999999</v>
      </c>
      <c r="BB30" s="279">
        <v>0.99268339999999999</v>
      </c>
      <c r="BC30" s="279">
        <v>2.3005E-3</v>
      </c>
      <c r="BD30" s="279">
        <v>2.3005E-3</v>
      </c>
      <c r="BE30" s="279">
        <v>-162.46270000000001</v>
      </c>
      <c r="BF30" s="279">
        <v>-162.46270000000001</v>
      </c>
      <c r="BG30" s="279">
        <v>-140.92150000000001</v>
      </c>
      <c r="BH30" s="279">
        <v>-140.92150000000001</v>
      </c>
      <c r="BI30" s="279">
        <v>0</v>
      </c>
      <c r="BJ30" s="279">
        <v>0</v>
      </c>
      <c r="BK30" s="279">
        <v>0</v>
      </c>
      <c r="BL30" s="279">
        <v>180</v>
      </c>
      <c r="BO30" s="279">
        <v>0.46375</v>
      </c>
      <c r="BP30" s="279">
        <v>0.9239792</v>
      </c>
      <c r="BQ30" s="279">
        <v>0.9239792</v>
      </c>
      <c r="BR30" s="279">
        <v>0</v>
      </c>
      <c r="BS30" s="279">
        <v>0</v>
      </c>
      <c r="BT30" s="279">
        <v>7.6020799999999999E-2</v>
      </c>
      <c r="BU30" s="279">
        <v>7.6020799999999999E-2</v>
      </c>
      <c r="BV30" s="279">
        <v>-6.3052999999999999</v>
      </c>
      <c r="BW30" s="279">
        <v>-6.3052999999999999</v>
      </c>
      <c r="BX30" s="279">
        <v>158.31319999999999</v>
      </c>
      <c r="BY30" s="279">
        <v>158.31319999999999</v>
      </c>
      <c r="BZ30" s="279">
        <v>0</v>
      </c>
      <c r="CA30" s="279">
        <v>0</v>
      </c>
      <c r="CB30" s="279">
        <v>0</v>
      </c>
      <c r="CC30" s="279">
        <v>180</v>
      </c>
    </row>
    <row r="31" spans="1:81">
      <c r="A31" s="56" t="s">
        <v>158</v>
      </c>
      <c r="B31" s="54">
        <f>FSS99_600</f>
        <v>0.98532379999999997</v>
      </c>
      <c r="C31" s="55"/>
      <c r="D31" s="54"/>
      <c r="E31" s="55"/>
      <c r="F31" s="54">
        <f>FSS99_600</f>
        <v>0.98532379999999997</v>
      </c>
      <c r="G31" s="55"/>
      <c r="I31" s="54">
        <f>FSS99_600</f>
        <v>0.98532379999999997</v>
      </c>
      <c r="J31" s="55"/>
      <c r="K31" s="54">
        <f>FSS99_600</f>
        <v>0.98532379999999997</v>
      </c>
      <c r="L31" s="55"/>
      <c r="M31" s="54">
        <f>FSS99_600</f>
        <v>0.98532379999999997</v>
      </c>
      <c r="N31" s="55"/>
      <c r="R31" s="279">
        <v>0.46510000000000001</v>
      </c>
      <c r="S31" s="279">
        <v>0.9525264</v>
      </c>
      <c r="T31" s="279">
        <v>0.9525264</v>
      </c>
      <c r="U31" s="279">
        <v>6.05E-5</v>
      </c>
      <c r="V31" s="279">
        <v>6.05E-5</v>
      </c>
      <c r="W31" s="279">
        <v>4.74131E-2</v>
      </c>
      <c r="X31" s="279">
        <v>4.74131E-2</v>
      </c>
      <c r="Y31" s="279">
        <v>-161.1026</v>
      </c>
      <c r="Z31" s="279">
        <v>-161.1026</v>
      </c>
      <c r="AA31" s="279">
        <v>115.42</v>
      </c>
      <c r="AB31" s="279">
        <v>115.42</v>
      </c>
      <c r="AC31" s="279">
        <v>0</v>
      </c>
      <c r="AD31" s="279">
        <v>0</v>
      </c>
      <c r="AE31" s="279">
        <v>0</v>
      </c>
      <c r="AF31" s="279">
        <v>180</v>
      </c>
      <c r="AH31" s="279">
        <v>0.46510000000000001</v>
      </c>
      <c r="AI31" s="279">
        <v>0.96252499999999996</v>
      </c>
      <c r="AJ31" s="279">
        <v>0.96252499999999996</v>
      </c>
      <c r="AK31" s="279">
        <v>6.3999999999999997E-5</v>
      </c>
      <c r="AL31" s="279">
        <v>6.3999999999999997E-5</v>
      </c>
      <c r="AM31" s="279">
        <v>3.7411E-2</v>
      </c>
      <c r="AN31" s="279">
        <v>3.7411E-2</v>
      </c>
      <c r="AO31" s="279">
        <v>-147.02869999999999</v>
      </c>
      <c r="AP31" s="279">
        <v>-147.02869999999999</v>
      </c>
      <c r="AQ31" s="279">
        <v>141.3289</v>
      </c>
      <c r="AR31" s="279">
        <v>141.3289</v>
      </c>
      <c r="AS31" s="279">
        <v>0</v>
      </c>
      <c r="AT31" s="279">
        <v>0</v>
      </c>
      <c r="AU31" s="279">
        <v>0</v>
      </c>
      <c r="AV31" s="279">
        <v>180</v>
      </c>
      <c r="AX31" s="279">
        <v>0.46510000000000001</v>
      </c>
      <c r="AY31" s="279">
        <v>4.8333999999999998E-3</v>
      </c>
      <c r="AZ31" s="279">
        <v>4.8333999999999998E-3</v>
      </c>
      <c r="BA31" s="279">
        <v>0.99288889999999996</v>
      </c>
      <c r="BB31" s="279">
        <v>0.99288889999999996</v>
      </c>
      <c r="BC31" s="279">
        <v>2.2775999999999999E-3</v>
      </c>
      <c r="BD31" s="279">
        <v>2.2775999999999999E-3</v>
      </c>
      <c r="BE31" s="279">
        <v>-160.68109999999999</v>
      </c>
      <c r="BF31" s="279">
        <v>-160.68109999999999</v>
      </c>
      <c r="BG31" s="279">
        <v>-141.4914</v>
      </c>
      <c r="BH31" s="279">
        <v>-141.4914</v>
      </c>
      <c r="BI31" s="279">
        <v>0</v>
      </c>
      <c r="BJ31" s="279">
        <v>0</v>
      </c>
      <c r="BK31" s="279">
        <v>0</v>
      </c>
      <c r="BL31" s="279">
        <v>180</v>
      </c>
      <c r="BO31" s="279">
        <v>0.46510000000000001</v>
      </c>
      <c r="BP31" s="279">
        <v>0.92387359999999996</v>
      </c>
      <c r="BQ31" s="279">
        <v>0.92387359999999996</v>
      </c>
      <c r="BR31" s="279">
        <v>0</v>
      </c>
      <c r="BS31" s="279">
        <v>0</v>
      </c>
      <c r="BT31" s="279">
        <v>7.6126399999999997E-2</v>
      </c>
      <c r="BU31" s="279">
        <v>7.6126399999999997E-2</v>
      </c>
      <c r="BV31" s="279">
        <v>-6.5491000000000001</v>
      </c>
      <c r="BW31" s="279">
        <v>-6.5491000000000001</v>
      </c>
      <c r="BX31" s="279">
        <v>158.381</v>
      </c>
      <c r="BY31" s="279">
        <v>158.381</v>
      </c>
      <c r="BZ31" s="279">
        <v>0</v>
      </c>
      <c r="CA31" s="279">
        <v>0</v>
      </c>
      <c r="CB31" s="279">
        <v>0</v>
      </c>
      <c r="CC31" s="279">
        <v>180</v>
      </c>
    </row>
    <row r="32" spans="1:81">
      <c r="A32" s="56" t="s">
        <v>159</v>
      </c>
      <c r="B32" s="54">
        <f>FSS99_600</f>
        <v>0.98532379999999997</v>
      </c>
      <c r="C32" s="55"/>
      <c r="D32" s="54"/>
      <c r="E32" s="55"/>
      <c r="F32" s="54">
        <f>FSS99_600</f>
        <v>0.98532379999999997</v>
      </c>
      <c r="G32" s="55"/>
      <c r="I32" s="54">
        <f>FSS99_600</f>
        <v>0.98532379999999997</v>
      </c>
      <c r="J32" s="55"/>
      <c r="K32" s="54">
        <f>FSS99_600</f>
        <v>0.98532379999999997</v>
      </c>
      <c r="L32" s="55"/>
      <c r="M32" s="54">
        <f>FSS99_600</f>
        <v>0.98532379999999997</v>
      </c>
      <c r="N32" s="55"/>
      <c r="R32" s="279">
        <v>0.46644999999999998</v>
      </c>
      <c r="S32" s="279">
        <v>0.95352700000000001</v>
      </c>
      <c r="T32" s="279">
        <v>0.95352700000000001</v>
      </c>
      <c r="U32" s="279">
        <v>5.8E-5</v>
      </c>
      <c r="V32" s="279">
        <v>5.8E-5</v>
      </c>
      <c r="W32" s="279">
        <v>4.6414900000000002E-2</v>
      </c>
      <c r="X32" s="279">
        <v>4.6414900000000002E-2</v>
      </c>
      <c r="Y32" s="279">
        <v>-160.35939999999999</v>
      </c>
      <c r="Z32" s="279">
        <v>-160.35939999999999</v>
      </c>
      <c r="AA32" s="279">
        <v>116.6061</v>
      </c>
      <c r="AB32" s="279">
        <v>116.6061</v>
      </c>
      <c r="AC32" s="279">
        <v>0</v>
      </c>
      <c r="AD32" s="279">
        <v>0</v>
      </c>
      <c r="AE32" s="279">
        <v>0</v>
      </c>
      <c r="AF32" s="279">
        <v>180</v>
      </c>
      <c r="AH32" s="279">
        <v>0.46644999999999998</v>
      </c>
      <c r="AI32" s="279">
        <v>0.96331800000000001</v>
      </c>
      <c r="AJ32" s="279">
        <v>0.96331800000000001</v>
      </c>
      <c r="AK32" s="279">
        <v>6.1500000000000004E-5</v>
      </c>
      <c r="AL32" s="279">
        <v>6.1500000000000004E-5</v>
      </c>
      <c r="AM32" s="279">
        <v>3.66205E-2</v>
      </c>
      <c r="AN32" s="279">
        <v>3.66205E-2</v>
      </c>
      <c r="AO32" s="279">
        <v>-146.42250000000001</v>
      </c>
      <c r="AP32" s="279">
        <v>-146.42250000000001</v>
      </c>
      <c r="AQ32" s="279">
        <v>142.21109999999999</v>
      </c>
      <c r="AR32" s="279">
        <v>142.21109999999999</v>
      </c>
      <c r="AS32" s="279">
        <v>0</v>
      </c>
      <c r="AT32" s="279">
        <v>0</v>
      </c>
      <c r="AU32" s="279">
        <v>0</v>
      </c>
      <c r="AV32" s="279">
        <v>180</v>
      </c>
      <c r="AX32" s="279">
        <v>0.46644999999999998</v>
      </c>
      <c r="AY32" s="279">
        <v>4.6601999999999998E-3</v>
      </c>
      <c r="AZ32" s="279">
        <v>4.6601999999999998E-3</v>
      </c>
      <c r="BA32" s="279">
        <v>0.993085</v>
      </c>
      <c r="BB32" s="279">
        <v>0.993085</v>
      </c>
      <c r="BC32" s="279">
        <v>2.2548999999999998E-3</v>
      </c>
      <c r="BD32" s="279">
        <v>2.2548999999999998E-3</v>
      </c>
      <c r="BE32" s="279">
        <v>-158.90979999999999</v>
      </c>
      <c r="BF32" s="279">
        <v>-158.90979999999999</v>
      </c>
      <c r="BG32" s="279">
        <v>-142.14510000000001</v>
      </c>
      <c r="BH32" s="279">
        <v>-142.14510000000001</v>
      </c>
      <c r="BI32" s="279">
        <v>0</v>
      </c>
      <c r="BJ32" s="279">
        <v>0</v>
      </c>
      <c r="BK32" s="279">
        <v>0</v>
      </c>
      <c r="BL32" s="279">
        <v>180</v>
      </c>
      <c r="BO32" s="279">
        <v>0.46644999999999998</v>
      </c>
      <c r="BP32" s="279">
        <v>0.92377069999999994</v>
      </c>
      <c r="BQ32" s="279">
        <v>0.92377069999999994</v>
      </c>
      <c r="BR32" s="279">
        <v>0</v>
      </c>
      <c r="BS32" s="279">
        <v>0</v>
      </c>
      <c r="BT32" s="279">
        <v>7.62293E-2</v>
      </c>
      <c r="BU32" s="279">
        <v>7.62293E-2</v>
      </c>
      <c r="BV32" s="279">
        <v>-6.7914000000000003</v>
      </c>
      <c r="BW32" s="279">
        <v>-6.7914000000000003</v>
      </c>
      <c r="BX32" s="279">
        <v>158.44839999999999</v>
      </c>
      <c r="BY32" s="279">
        <v>158.44839999999999</v>
      </c>
      <c r="BZ32" s="279">
        <v>0</v>
      </c>
      <c r="CA32" s="279">
        <v>0</v>
      </c>
      <c r="CB32" s="279">
        <v>0</v>
      </c>
      <c r="CC32" s="279">
        <v>180</v>
      </c>
    </row>
    <row r="33" spans="1:81">
      <c r="A33" s="57" t="s">
        <v>160</v>
      </c>
      <c r="B33" s="54">
        <f>FSS99_600</f>
        <v>0.98532379999999997</v>
      </c>
      <c r="C33" s="55">
        <v>1</v>
      </c>
      <c r="D33" s="54"/>
      <c r="E33" s="55"/>
      <c r="F33" s="54">
        <f>FSS99_600</f>
        <v>0.98532379999999997</v>
      </c>
      <c r="G33" s="55">
        <v>1</v>
      </c>
      <c r="I33" s="58" t="s">
        <v>161</v>
      </c>
      <c r="J33" s="59" t="s">
        <v>161</v>
      </c>
      <c r="K33" s="58" t="s">
        <v>161</v>
      </c>
      <c r="L33" s="59" t="s">
        <v>161</v>
      </c>
      <c r="M33" s="58" t="s">
        <v>161</v>
      </c>
      <c r="N33" s="59" t="s">
        <v>161</v>
      </c>
      <c r="R33" s="279">
        <v>0.46779999999999999</v>
      </c>
      <c r="S33" s="279">
        <v>0.95449289999999998</v>
      </c>
      <c r="T33" s="279">
        <v>0.95449289999999998</v>
      </c>
      <c r="U33" s="279">
        <v>5.5699999999999999E-5</v>
      </c>
      <c r="V33" s="279">
        <v>5.5699999999999999E-5</v>
      </c>
      <c r="W33" s="279">
        <v>4.5451400000000003E-2</v>
      </c>
      <c r="X33" s="279">
        <v>4.5451400000000003E-2</v>
      </c>
      <c r="Y33" s="279">
        <v>-159.63</v>
      </c>
      <c r="Z33" s="279">
        <v>-159.63</v>
      </c>
      <c r="AA33" s="279">
        <v>117.7664</v>
      </c>
      <c r="AB33" s="279">
        <v>117.7664</v>
      </c>
      <c r="AC33" s="279">
        <v>0</v>
      </c>
      <c r="AD33" s="279">
        <v>0</v>
      </c>
      <c r="AE33" s="279">
        <v>0</v>
      </c>
      <c r="AF33" s="279">
        <v>180</v>
      </c>
      <c r="AH33" s="279">
        <v>0.46779999999999999</v>
      </c>
      <c r="AI33" s="279">
        <v>0.96408050000000001</v>
      </c>
      <c r="AJ33" s="279">
        <v>0.96408050000000001</v>
      </c>
      <c r="AK33" s="279">
        <v>5.9200000000000002E-5</v>
      </c>
      <c r="AL33" s="279">
        <v>5.9200000000000002E-5</v>
      </c>
      <c r="AM33" s="279">
        <v>3.5860200000000002E-2</v>
      </c>
      <c r="AN33" s="279">
        <v>3.5860200000000002E-2</v>
      </c>
      <c r="AO33" s="279">
        <v>-145.82599999999999</v>
      </c>
      <c r="AP33" s="279">
        <v>-145.82599999999999</v>
      </c>
      <c r="AQ33" s="279">
        <v>143.07660000000001</v>
      </c>
      <c r="AR33" s="279">
        <v>143.07660000000001</v>
      </c>
      <c r="AS33" s="279">
        <v>0</v>
      </c>
      <c r="AT33" s="279">
        <v>0</v>
      </c>
      <c r="AU33" s="279">
        <v>0</v>
      </c>
      <c r="AV33" s="279">
        <v>180</v>
      </c>
      <c r="AX33" s="279">
        <v>0.46779999999999999</v>
      </c>
      <c r="AY33" s="279">
        <v>4.4970000000000001E-3</v>
      </c>
      <c r="AZ33" s="279">
        <v>4.4970000000000001E-3</v>
      </c>
      <c r="BA33" s="279">
        <v>0.99327069999999995</v>
      </c>
      <c r="BB33" s="279">
        <v>0.99327069999999995</v>
      </c>
      <c r="BC33" s="279">
        <v>2.2323E-3</v>
      </c>
      <c r="BD33" s="279">
        <v>2.2323E-3</v>
      </c>
      <c r="BE33" s="279">
        <v>-157.14869999999999</v>
      </c>
      <c r="BF33" s="279">
        <v>-157.14869999999999</v>
      </c>
      <c r="BG33" s="279">
        <v>-142.88210000000001</v>
      </c>
      <c r="BH33" s="279">
        <v>-142.88210000000001</v>
      </c>
      <c r="BI33" s="279">
        <v>0</v>
      </c>
      <c r="BJ33" s="279">
        <v>0</v>
      </c>
      <c r="BK33" s="279">
        <v>0</v>
      </c>
      <c r="BL33" s="279">
        <v>180</v>
      </c>
      <c r="BO33" s="279">
        <v>0.46779999999999999</v>
      </c>
      <c r="BP33" s="279">
        <v>0.92367049999999995</v>
      </c>
      <c r="BQ33" s="279">
        <v>0.92367049999999995</v>
      </c>
      <c r="BR33" s="279">
        <v>0</v>
      </c>
      <c r="BS33" s="279">
        <v>0</v>
      </c>
      <c r="BT33" s="279">
        <v>7.6329499999999995E-2</v>
      </c>
      <c r="BU33" s="279">
        <v>7.6329499999999995E-2</v>
      </c>
      <c r="BV33" s="279">
        <v>-7.0324</v>
      </c>
      <c r="BW33" s="279">
        <v>-7.0324</v>
      </c>
      <c r="BX33" s="279">
        <v>158.5154</v>
      </c>
      <c r="BY33" s="279">
        <v>158.5154</v>
      </c>
      <c r="BZ33" s="279">
        <v>0</v>
      </c>
      <c r="CA33" s="279">
        <v>0</v>
      </c>
      <c r="CB33" s="279">
        <v>0</v>
      </c>
      <c r="CC33" s="279">
        <v>180</v>
      </c>
    </row>
    <row r="34" spans="1:81">
      <c r="A34" s="57" t="s">
        <v>162</v>
      </c>
      <c r="B34" s="58"/>
      <c r="C34" s="59"/>
      <c r="D34" s="58" t="s">
        <v>161</v>
      </c>
      <c r="E34" s="59"/>
      <c r="F34" s="58" t="s">
        <v>161</v>
      </c>
      <c r="G34" s="59"/>
      <c r="I34" s="54">
        <f>Al</f>
        <v>0.90334630000000005</v>
      </c>
      <c r="J34" s="60">
        <v>0.27</v>
      </c>
      <c r="K34" s="54">
        <f>Al</f>
        <v>0.90334630000000005</v>
      </c>
      <c r="L34" s="60">
        <v>0.27</v>
      </c>
      <c r="M34" s="54">
        <f>Al</f>
        <v>0.90334630000000005</v>
      </c>
      <c r="N34" s="60">
        <v>0.27</v>
      </c>
      <c r="R34" s="279">
        <v>0.46915000000000001</v>
      </c>
      <c r="S34" s="279">
        <v>0.95542519999999997</v>
      </c>
      <c r="T34" s="279">
        <v>0.95542519999999997</v>
      </c>
      <c r="U34" s="279">
        <v>5.3499999999999999E-5</v>
      </c>
      <c r="V34" s="279">
        <v>5.3499999999999999E-5</v>
      </c>
      <c r="W34" s="279">
        <v>4.4521199999999997E-2</v>
      </c>
      <c r="X34" s="279">
        <v>4.4521199999999997E-2</v>
      </c>
      <c r="Y34" s="279">
        <v>-158.91419999999999</v>
      </c>
      <c r="Z34" s="279">
        <v>-158.91419999999999</v>
      </c>
      <c r="AA34" s="279">
        <v>118.902</v>
      </c>
      <c r="AB34" s="279">
        <v>118.902</v>
      </c>
      <c r="AC34" s="279">
        <v>0</v>
      </c>
      <c r="AD34" s="279">
        <v>0</v>
      </c>
      <c r="AE34" s="279">
        <v>0</v>
      </c>
      <c r="AF34" s="279">
        <v>180</v>
      </c>
      <c r="AH34" s="279">
        <v>0.46915000000000001</v>
      </c>
      <c r="AI34" s="279">
        <v>0.96481289999999997</v>
      </c>
      <c r="AJ34" s="279">
        <v>0.96481289999999997</v>
      </c>
      <c r="AK34" s="279">
        <v>5.7000000000000003E-5</v>
      </c>
      <c r="AL34" s="279">
        <v>5.7000000000000003E-5</v>
      </c>
      <c r="AM34" s="279">
        <v>3.5130099999999997E-2</v>
      </c>
      <c r="AN34" s="279">
        <v>3.5130099999999997E-2</v>
      </c>
      <c r="AO34" s="279">
        <v>-145.24</v>
      </c>
      <c r="AP34" s="279">
        <v>-145.24</v>
      </c>
      <c r="AQ34" s="279">
        <v>143.92420000000001</v>
      </c>
      <c r="AR34" s="279">
        <v>143.92420000000001</v>
      </c>
      <c r="AS34" s="279">
        <v>0</v>
      </c>
      <c r="AT34" s="279">
        <v>0</v>
      </c>
      <c r="AU34" s="279">
        <v>0</v>
      </c>
      <c r="AV34" s="279">
        <v>180</v>
      </c>
      <c r="AX34" s="279">
        <v>0.46915000000000001</v>
      </c>
      <c r="AY34" s="279">
        <v>4.3445999999999997E-3</v>
      </c>
      <c r="AZ34" s="279">
        <v>4.3445999999999997E-3</v>
      </c>
      <c r="BA34" s="279">
        <v>0.99344560000000004</v>
      </c>
      <c r="BB34" s="279">
        <v>0.99344560000000004</v>
      </c>
      <c r="BC34" s="279">
        <v>2.2098E-3</v>
      </c>
      <c r="BD34" s="279">
        <v>2.2098E-3</v>
      </c>
      <c r="BE34" s="279">
        <v>-155.39769999999999</v>
      </c>
      <c r="BF34" s="279">
        <v>-155.39769999999999</v>
      </c>
      <c r="BG34" s="279">
        <v>-143.7011</v>
      </c>
      <c r="BH34" s="279">
        <v>-143.7011</v>
      </c>
      <c r="BI34" s="279">
        <v>0</v>
      </c>
      <c r="BJ34" s="279">
        <v>0</v>
      </c>
      <c r="BK34" s="279">
        <v>0</v>
      </c>
      <c r="BL34" s="279">
        <v>180</v>
      </c>
      <c r="BO34" s="279">
        <v>0.46915000000000001</v>
      </c>
      <c r="BP34" s="279">
        <v>0.92357290000000003</v>
      </c>
      <c r="BQ34" s="279">
        <v>0.92357290000000003</v>
      </c>
      <c r="BR34" s="279">
        <v>0</v>
      </c>
      <c r="BS34" s="279">
        <v>0</v>
      </c>
      <c r="BT34" s="279">
        <v>7.6427099999999998E-2</v>
      </c>
      <c r="BU34" s="279">
        <v>7.6427099999999998E-2</v>
      </c>
      <c r="BV34" s="279">
        <v>-7.2721999999999998</v>
      </c>
      <c r="BW34" s="279">
        <v>-7.2721999999999998</v>
      </c>
      <c r="BX34" s="279">
        <v>158.58199999999999</v>
      </c>
      <c r="BY34" s="279">
        <v>158.58199999999999</v>
      </c>
      <c r="BZ34" s="279">
        <v>0</v>
      </c>
      <c r="CA34" s="279">
        <v>0</v>
      </c>
      <c r="CB34" s="279">
        <v>0</v>
      </c>
      <c r="CC34" s="279">
        <v>180</v>
      </c>
    </row>
    <row r="35" spans="1:81">
      <c r="A35" s="56" t="s">
        <v>163</v>
      </c>
      <c r="B35" s="54">
        <f>FSS99_600</f>
        <v>0.98532379999999997</v>
      </c>
      <c r="C35" s="55"/>
      <c r="D35" s="54"/>
      <c r="E35" s="55"/>
      <c r="F35" s="54">
        <f>FSS99_600</f>
        <v>0.98532379999999997</v>
      </c>
      <c r="G35" s="55"/>
      <c r="I35" s="54">
        <f>FSS99_600</f>
        <v>0.98532379999999997</v>
      </c>
      <c r="J35" s="55"/>
      <c r="K35" s="54">
        <f>FSS99_600</f>
        <v>0.98532379999999997</v>
      </c>
      <c r="L35" s="55"/>
      <c r="M35" s="54">
        <f>FSS99_600</f>
        <v>0.98532379999999997</v>
      </c>
      <c r="N35" s="55"/>
      <c r="R35" s="279">
        <v>0.47049999999999997</v>
      </c>
      <c r="S35" s="279">
        <v>0.95632539999999999</v>
      </c>
      <c r="T35" s="279">
        <v>0.95632539999999999</v>
      </c>
      <c r="U35" s="279">
        <v>5.1400000000000003E-5</v>
      </c>
      <c r="V35" s="279">
        <v>5.1400000000000003E-5</v>
      </c>
      <c r="W35" s="279">
        <v>4.3623099999999998E-2</v>
      </c>
      <c r="X35" s="279">
        <v>4.3623099999999998E-2</v>
      </c>
      <c r="Y35" s="279">
        <v>-158.2114</v>
      </c>
      <c r="Z35" s="279">
        <v>-158.2114</v>
      </c>
      <c r="AA35" s="279">
        <v>120.0137</v>
      </c>
      <c r="AB35" s="279">
        <v>120.0137</v>
      </c>
      <c r="AC35" s="279">
        <v>0</v>
      </c>
      <c r="AD35" s="279">
        <v>0</v>
      </c>
      <c r="AE35" s="279">
        <v>0</v>
      </c>
      <c r="AF35" s="279">
        <v>180</v>
      </c>
      <c r="AH35" s="279">
        <v>0.47049999999999997</v>
      </c>
      <c r="AI35" s="279">
        <v>0.96551770000000003</v>
      </c>
      <c r="AJ35" s="279">
        <v>0.96551770000000003</v>
      </c>
      <c r="AK35" s="279">
        <v>5.49E-5</v>
      </c>
      <c r="AL35" s="279">
        <v>5.49E-5</v>
      </c>
      <c r="AM35" s="279">
        <v>3.4427399999999997E-2</v>
      </c>
      <c r="AN35" s="279">
        <v>3.4427399999999997E-2</v>
      </c>
      <c r="AO35" s="279">
        <v>-144.66300000000001</v>
      </c>
      <c r="AP35" s="279">
        <v>-144.66300000000001</v>
      </c>
      <c r="AQ35" s="279">
        <v>144.75649999999999</v>
      </c>
      <c r="AR35" s="279">
        <v>144.75649999999999</v>
      </c>
      <c r="AS35" s="279">
        <v>0</v>
      </c>
      <c r="AT35" s="279">
        <v>0</v>
      </c>
      <c r="AU35" s="279">
        <v>0</v>
      </c>
      <c r="AV35" s="279">
        <v>180</v>
      </c>
      <c r="AX35" s="279">
        <v>0.47049999999999997</v>
      </c>
      <c r="AY35" s="279">
        <v>4.2036E-3</v>
      </c>
      <c r="AZ35" s="279">
        <v>4.2036E-3</v>
      </c>
      <c r="BA35" s="279">
        <v>0.99360899999999996</v>
      </c>
      <c r="BB35" s="279">
        <v>0.99360899999999996</v>
      </c>
      <c r="BC35" s="279">
        <v>2.1873999999999999E-3</v>
      </c>
      <c r="BD35" s="279">
        <v>2.1873999999999999E-3</v>
      </c>
      <c r="BE35" s="279">
        <v>-153.6567</v>
      </c>
      <c r="BF35" s="279">
        <v>-153.6567</v>
      </c>
      <c r="BG35" s="279">
        <v>-144.59950000000001</v>
      </c>
      <c r="BH35" s="279">
        <v>-144.59950000000001</v>
      </c>
      <c r="BI35" s="279">
        <v>0</v>
      </c>
      <c r="BJ35" s="279">
        <v>0</v>
      </c>
      <c r="BK35" s="279">
        <v>0</v>
      </c>
      <c r="BL35" s="279">
        <v>180</v>
      </c>
      <c r="BO35" s="279">
        <v>0.47049999999999997</v>
      </c>
      <c r="BP35" s="279">
        <v>0.92347789999999996</v>
      </c>
      <c r="BQ35" s="279">
        <v>0.92347789999999996</v>
      </c>
      <c r="BR35" s="279">
        <v>0</v>
      </c>
      <c r="BS35" s="279">
        <v>0</v>
      </c>
      <c r="BT35" s="279">
        <v>7.6522099999999996E-2</v>
      </c>
      <c r="BU35" s="279">
        <v>7.6522099999999996E-2</v>
      </c>
      <c r="BV35" s="279">
        <v>-7.5106999999999999</v>
      </c>
      <c r="BW35" s="279">
        <v>-7.5106999999999999</v>
      </c>
      <c r="BX35" s="279">
        <v>158.6482</v>
      </c>
      <c r="BY35" s="279">
        <v>158.6482</v>
      </c>
      <c r="BZ35" s="279">
        <v>0</v>
      </c>
      <c r="CA35" s="279">
        <v>0</v>
      </c>
      <c r="CB35" s="279">
        <v>0</v>
      </c>
      <c r="CC35" s="279">
        <v>180</v>
      </c>
    </row>
    <row r="36" spans="1:81">
      <c r="A36" s="57" t="s">
        <v>164</v>
      </c>
      <c r="B36" s="54">
        <f>BBARx2</f>
        <v>0.99</v>
      </c>
      <c r="C36" s="60"/>
      <c r="D36" s="54"/>
      <c r="E36" s="60"/>
      <c r="F36" s="61">
        <v>0.6</v>
      </c>
      <c r="G36" s="60"/>
      <c r="I36" s="58" t="s">
        <v>161</v>
      </c>
      <c r="J36" s="59"/>
      <c r="K36" s="58" t="s">
        <v>161</v>
      </c>
      <c r="L36" s="59"/>
      <c r="M36" s="62" t="s">
        <v>161</v>
      </c>
      <c r="N36" s="59"/>
      <c r="R36" s="279">
        <v>0.47184999999999999</v>
      </c>
      <c r="S36" s="279">
        <v>0.95720439999999996</v>
      </c>
      <c r="T36" s="279">
        <v>0.95720439999999996</v>
      </c>
      <c r="U36" s="279">
        <v>4.9499999999999997E-5</v>
      </c>
      <c r="V36" s="279">
        <v>4.9499999999999997E-5</v>
      </c>
      <c r="W36" s="279">
        <v>4.2746199999999998E-2</v>
      </c>
      <c r="X36" s="279">
        <v>4.2746199999999998E-2</v>
      </c>
      <c r="Y36" s="279">
        <v>-157.52070000000001</v>
      </c>
      <c r="Z36" s="279">
        <v>-157.52070000000001</v>
      </c>
      <c r="AA36" s="279">
        <v>121.10169999999999</v>
      </c>
      <c r="AB36" s="279">
        <v>121.10169999999999</v>
      </c>
      <c r="AC36" s="279">
        <v>0</v>
      </c>
      <c r="AD36" s="279">
        <v>0</v>
      </c>
      <c r="AE36" s="279">
        <v>0</v>
      </c>
      <c r="AF36" s="279">
        <v>180</v>
      </c>
      <c r="AH36" s="279">
        <v>0.47184999999999999</v>
      </c>
      <c r="AI36" s="279">
        <v>0.96620170000000005</v>
      </c>
      <c r="AJ36" s="279">
        <v>0.96620170000000005</v>
      </c>
      <c r="AK36" s="279">
        <v>5.2899999999999998E-5</v>
      </c>
      <c r="AL36" s="279">
        <v>5.2899999999999998E-5</v>
      </c>
      <c r="AM36" s="279">
        <v>3.3745400000000002E-2</v>
      </c>
      <c r="AN36" s="279">
        <v>3.3745400000000002E-2</v>
      </c>
      <c r="AO36" s="279">
        <v>-144.09450000000001</v>
      </c>
      <c r="AP36" s="279">
        <v>-144.09450000000001</v>
      </c>
      <c r="AQ36" s="279">
        <v>145.5736</v>
      </c>
      <c r="AR36" s="279">
        <v>145.5736</v>
      </c>
      <c r="AS36" s="279">
        <v>0</v>
      </c>
      <c r="AT36" s="279">
        <v>0</v>
      </c>
      <c r="AU36" s="279">
        <v>0</v>
      </c>
      <c r="AV36" s="279">
        <v>180</v>
      </c>
      <c r="AX36" s="279">
        <v>0.47184999999999999</v>
      </c>
      <c r="AY36" s="279">
        <v>4.0743999999999997E-3</v>
      </c>
      <c r="AZ36" s="279">
        <v>4.0743999999999997E-3</v>
      </c>
      <c r="BA36" s="279">
        <v>0.99376039999999999</v>
      </c>
      <c r="BB36" s="279">
        <v>0.99376039999999999</v>
      </c>
      <c r="BC36" s="279">
        <v>2.1651000000000001E-3</v>
      </c>
      <c r="BD36" s="279">
        <v>2.1651000000000001E-3</v>
      </c>
      <c r="BE36" s="279">
        <v>-151.92580000000001</v>
      </c>
      <c r="BF36" s="279">
        <v>-151.92580000000001</v>
      </c>
      <c r="BG36" s="279">
        <v>-145.57409999999999</v>
      </c>
      <c r="BH36" s="279">
        <v>-145.57409999999999</v>
      </c>
      <c r="BI36" s="279">
        <v>0</v>
      </c>
      <c r="BJ36" s="279">
        <v>0</v>
      </c>
      <c r="BK36" s="279">
        <v>0</v>
      </c>
      <c r="BL36" s="279">
        <v>180</v>
      </c>
      <c r="BO36" s="279">
        <v>0.47184999999999999</v>
      </c>
      <c r="BP36" s="279">
        <v>0.92338549999999997</v>
      </c>
      <c r="BQ36" s="279">
        <v>0.92338549999999997</v>
      </c>
      <c r="BR36" s="279">
        <v>0</v>
      </c>
      <c r="BS36" s="279">
        <v>0</v>
      </c>
      <c r="BT36" s="279">
        <v>7.6614500000000002E-2</v>
      </c>
      <c r="BU36" s="279">
        <v>7.6614500000000002E-2</v>
      </c>
      <c r="BV36" s="279">
        <v>-7.7477999999999998</v>
      </c>
      <c r="BW36" s="279">
        <v>-7.7477999999999998</v>
      </c>
      <c r="BX36" s="279">
        <v>158.714</v>
      </c>
      <c r="BY36" s="279">
        <v>158.714</v>
      </c>
      <c r="BZ36" s="279">
        <v>0</v>
      </c>
      <c r="CA36" s="279">
        <v>0</v>
      </c>
      <c r="CB36" s="279">
        <v>0</v>
      </c>
      <c r="CC36" s="279">
        <v>180</v>
      </c>
    </row>
    <row r="37" spans="1:81">
      <c r="A37" s="57" t="s">
        <v>165</v>
      </c>
      <c r="B37" s="58" t="s">
        <v>161</v>
      </c>
      <c r="C37" s="59"/>
      <c r="D37" s="58" t="s">
        <v>161</v>
      </c>
      <c r="E37" s="59"/>
      <c r="F37" s="62" t="s">
        <v>161</v>
      </c>
      <c r="G37" s="59"/>
      <c r="I37" s="54">
        <f>BBARx2</f>
        <v>0.99</v>
      </c>
      <c r="J37" s="60">
        <v>1</v>
      </c>
      <c r="K37" s="54">
        <v>1</v>
      </c>
      <c r="L37" s="60">
        <v>1</v>
      </c>
      <c r="M37" s="54">
        <f>Al</f>
        <v>0.90334630000000005</v>
      </c>
      <c r="N37" s="60">
        <v>0.5</v>
      </c>
      <c r="R37" s="279">
        <v>0.47320000000000001</v>
      </c>
      <c r="S37" s="279">
        <v>0.95807240000000005</v>
      </c>
      <c r="T37" s="279">
        <v>0.95807240000000005</v>
      </c>
      <c r="U37" s="279">
        <v>4.7599999999999998E-5</v>
      </c>
      <c r="V37" s="279">
        <v>4.7599999999999998E-5</v>
      </c>
      <c r="W37" s="279">
        <v>4.1880000000000001E-2</v>
      </c>
      <c r="X37" s="279">
        <v>4.1880000000000001E-2</v>
      </c>
      <c r="Y37" s="279">
        <v>-156.84139999999999</v>
      </c>
      <c r="Z37" s="279">
        <v>-156.84139999999999</v>
      </c>
      <c r="AA37" s="279">
        <v>122.1662</v>
      </c>
      <c r="AB37" s="279">
        <v>122.1662</v>
      </c>
      <c r="AC37" s="279">
        <v>0</v>
      </c>
      <c r="AD37" s="279">
        <v>0</v>
      </c>
      <c r="AE37" s="279">
        <v>0</v>
      </c>
      <c r="AF37" s="279">
        <v>180</v>
      </c>
      <c r="AH37" s="279">
        <v>0.47320000000000001</v>
      </c>
      <c r="AI37" s="279">
        <v>0.96687080000000003</v>
      </c>
      <c r="AJ37" s="279">
        <v>0.96687080000000003</v>
      </c>
      <c r="AK37" s="279">
        <v>5.1E-5</v>
      </c>
      <c r="AL37" s="279">
        <v>5.1E-5</v>
      </c>
      <c r="AM37" s="279">
        <v>3.3078200000000002E-2</v>
      </c>
      <c r="AN37" s="279">
        <v>3.3078200000000002E-2</v>
      </c>
      <c r="AO37" s="279">
        <v>-143.53399999999999</v>
      </c>
      <c r="AP37" s="279">
        <v>-143.53399999999999</v>
      </c>
      <c r="AQ37" s="279">
        <v>146.3758</v>
      </c>
      <c r="AR37" s="279">
        <v>146.3758</v>
      </c>
      <c r="AS37" s="279">
        <v>0</v>
      </c>
      <c r="AT37" s="279">
        <v>0</v>
      </c>
      <c r="AU37" s="279">
        <v>0</v>
      </c>
      <c r="AV37" s="279">
        <v>180</v>
      </c>
      <c r="AX37" s="279">
        <v>0.47320000000000001</v>
      </c>
      <c r="AY37" s="279">
        <v>3.9573999999999998E-3</v>
      </c>
      <c r="AZ37" s="279">
        <v>3.9573999999999998E-3</v>
      </c>
      <c r="BA37" s="279">
        <v>0.99389959999999999</v>
      </c>
      <c r="BB37" s="279">
        <v>0.99389959999999999</v>
      </c>
      <c r="BC37" s="279">
        <v>2.1429999999999999E-3</v>
      </c>
      <c r="BD37" s="279">
        <v>2.1429999999999999E-3</v>
      </c>
      <c r="BE37" s="279">
        <v>-150.20480000000001</v>
      </c>
      <c r="BF37" s="279">
        <v>-150.20480000000001</v>
      </c>
      <c r="BG37" s="279">
        <v>-146.62</v>
      </c>
      <c r="BH37" s="279">
        <v>-146.62</v>
      </c>
      <c r="BI37" s="279">
        <v>0</v>
      </c>
      <c r="BJ37" s="279">
        <v>0</v>
      </c>
      <c r="BK37" s="279">
        <v>0</v>
      </c>
      <c r="BL37" s="279">
        <v>180</v>
      </c>
      <c r="BO37" s="279">
        <v>0.47320000000000001</v>
      </c>
      <c r="BP37" s="279">
        <v>0.92329550000000005</v>
      </c>
      <c r="BQ37" s="279">
        <v>0.92329550000000005</v>
      </c>
      <c r="BR37" s="279">
        <v>0</v>
      </c>
      <c r="BS37" s="279">
        <v>0</v>
      </c>
      <c r="BT37" s="279">
        <v>7.6704499999999995E-2</v>
      </c>
      <c r="BU37" s="279">
        <v>7.6704499999999995E-2</v>
      </c>
      <c r="BV37" s="279">
        <v>-7.9835000000000003</v>
      </c>
      <c r="BW37" s="279">
        <v>-7.9835000000000003</v>
      </c>
      <c r="BX37" s="279">
        <v>158.77940000000001</v>
      </c>
      <c r="BY37" s="279">
        <v>158.77940000000001</v>
      </c>
      <c r="BZ37" s="279">
        <v>0</v>
      </c>
      <c r="CA37" s="279">
        <v>0</v>
      </c>
      <c r="CB37" s="279">
        <v>0</v>
      </c>
      <c r="CC37" s="279">
        <v>180</v>
      </c>
    </row>
    <row r="38" spans="1:81">
      <c r="A38" s="56" t="s">
        <v>166</v>
      </c>
      <c r="B38" s="54">
        <f>FSS99_600</f>
        <v>0.98532379999999997</v>
      </c>
      <c r="C38" s="55"/>
      <c r="D38" s="54"/>
      <c r="E38" s="55"/>
      <c r="F38" s="58"/>
      <c r="G38" s="59"/>
      <c r="I38" s="54">
        <f>FSS99_600</f>
        <v>0.98532379999999997</v>
      </c>
      <c r="J38" s="55"/>
      <c r="K38" s="54">
        <f>FSS99_600</f>
        <v>0.98532379999999997</v>
      </c>
      <c r="L38" s="55"/>
      <c r="M38" s="58"/>
      <c r="N38" s="59"/>
      <c r="R38" s="279">
        <v>0.47455000000000003</v>
      </c>
      <c r="S38" s="279">
        <v>0.95891110000000002</v>
      </c>
      <c r="T38" s="279">
        <v>0.95891110000000002</v>
      </c>
      <c r="U38" s="279">
        <v>4.5800000000000002E-5</v>
      </c>
      <c r="V38" s="279">
        <v>4.5800000000000002E-5</v>
      </c>
      <c r="W38" s="279">
        <v>4.1043200000000002E-2</v>
      </c>
      <c r="X38" s="279">
        <v>4.1043200000000002E-2</v>
      </c>
      <c r="Y38" s="279">
        <v>-156.1738</v>
      </c>
      <c r="Z38" s="279">
        <v>-156.1738</v>
      </c>
      <c r="AA38" s="279">
        <v>123.2093</v>
      </c>
      <c r="AB38" s="279">
        <v>123.2093</v>
      </c>
      <c r="AC38" s="279">
        <v>0</v>
      </c>
      <c r="AD38" s="279">
        <v>0</v>
      </c>
      <c r="AE38" s="279">
        <v>0</v>
      </c>
      <c r="AF38" s="279">
        <v>180</v>
      </c>
      <c r="AH38" s="279">
        <v>0.47455000000000003</v>
      </c>
      <c r="AI38" s="279">
        <v>0.96751580000000004</v>
      </c>
      <c r="AJ38" s="279">
        <v>0.96751580000000004</v>
      </c>
      <c r="AK38" s="279">
        <v>4.9200000000000003E-5</v>
      </c>
      <c r="AL38" s="279">
        <v>4.9200000000000003E-5</v>
      </c>
      <c r="AM38" s="279">
        <v>3.2434999999999999E-2</v>
      </c>
      <c r="AN38" s="279">
        <v>3.2434999999999999E-2</v>
      </c>
      <c r="AO38" s="279">
        <v>-142.98159999999999</v>
      </c>
      <c r="AP38" s="279">
        <v>-142.98159999999999</v>
      </c>
      <c r="AQ38" s="279">
        <v>147.1644</v>
      </c>
      <c r="AR38" s="279">
        <v>147.1644</v>
      </c>
      <c r="AS38" s="279">
        <v>0</v>
      </c>
      <c r="AT38" s="279">
        <v>0</v>
      </c>
      <c r="AU38" s="279">
        <v>0</v>
      </c>
      <c r="AV38" s="279">
        <v>180</v>
      </c>
      <c r="AX38" s="279">
        <v>0.47455000000000003</v>
      </c>
      <c r="AY38" s="279">
        <v>3.8527000000000001E-3</v>
      </c>
      <c r="AZ38" s="279">
        <v>3.8527000000000001E-3</v>
      </c>
      <c r="BA38" s="279">
        <v>0.99402630000000003</v>
      </c>
      <c r="BB38" s="279">
        <v>0.99402630000000003</v>
      </c>
      <c r="BC38" s="279">
        <v>2.1209000000000002E-3</v>
      </c>
      <c r="BD38" s="279">
        <v>2.1209000000000002E-3</v>
      </c>
      <c r="BE38" s="279">
        <v>-148.49379999999999</v>
      </c>
      <c r="BF38" s="279">
        <v>-148.49379999999999</v>
      </c>
      <c r="BG38" s="279">
        <v>-147.73150000000001</v>
      </c>
      <c r="BH38" s="279">
        <v>-147.73150000000001</v>
      </c>
      <c r="BI38" s="279">
        <v>0</v>
      </c>
      <c r="BJ38" s="279">
        <v>0</v>
      </c>
      <c r="BK38" s="279">
        <v>0</v>
      </c>
      <c r="BL38" s="279">
        <v>180</v>
      </c>
      <c r="BO38" s="279">
        <v>0.47455000000000003</v>
      </c>
      <c r="BP38" s="279">
        <v>0.92320800000000003</v>
      </c>
      <c r="BQ38" s="279">
        <v>0.92320800000000003</v>
      </c>
      <c r="BR38" s="279">
        <v>0</v>
      </c>
      <c r="BS38" s="279">
        <v>0</v>
      </c>
      <c r="BT38" s="279">
        <v>7.6791999999999999E-2</v>
      </c>
      <c r="BU38" s="279">
        <v>7.6791999999999999E-2</v>
      </c>
      <c r="BV38" s="279">
        <v>-8.218</v>
      </c>
      <c r="BW38" s="279">
        <v>-8.218</v>
      </c>
      <c r="BX38" s="279">
        <v>158.84440000000001</v>
      </c>
      <c r="BY38" s="279">
        <v>158.84440000000001</v>
      </c>
      <c r="BZ38" s="279">
        <v>0</v>
      </c>
      <c r="CA38" s="279">
        <v>0</v>
      </c>
      <c r="CB38" s="279">
        <v>0</v>
      </c>
      <c r="CC38" s="279">
        <v>180</v>
      </c>
    </row>
    <row r="39" spans="1:81">
      <c r="A39" s="57" t="s">
        <v>167</v>
      </c>
      <c r="B39" s="54">
        <v>1</v>
      </c>
      <c r="C39" s="60">
        <v>0.41</v>
      </c>
      <c r="D39" s="54"/>
      <c r="E39" s="60"/>
      <c r="F39" s="58"/>
      <c r="G39" s="59"/>
      <c r="I39" s="58" t="s">
        <v>161</v>
      </c>
      <c r="J39" s="59"/>
      <c r="K39" s="58" t="s">
        <v>161</v>
      </c>
      <c r="L39" s="59"/>
      <c r="M39" s="58"/>
      <c r="N39" s="59"/>
      <c r="R39" s="279">
        <v>0.47589999999999999</v>
      </c>
      <c r="S39" s="279">
        <v>0.95972139999999995</v>
      </c>
      <c r="T39" s="279">
        <v>0.95972139999999995</v>
      </c>
      <c r="U39" s="279">
        <v>4.4100000000000001E-5</v>
      </c>
      <c r="V39" s="279">
        <v>4.4100000000000001E-5</v>
      </c>
      <c r="W39" s="279">
        <v>4.0234499999999999E-2</v>
      </c>
      <c r="X39" s="279">
        <v>4.0234499999999999E-2</v>
      </c>
      <c r="Y39" s="279">
        <v>-155.51750000000001</v>
      </c>
      <c r="Z39" s="279">
        <v>-155.51750000000001</v>
      </c>
      <c r="AA39" s="279">
        <v>124.2317</v>
      </c>
      <c r="AB39" s="279">
        <v>124.2317</v>
      </c>
      <c r="AC39" s="279">
        <v>0</v>
      </c>
      <c r="AD39" s="279">
        <v>0</v>
      </c>
      <c r="AE39" s="279">
        <v>0</v>
      </c>
      <c r="AF39" s="279">
        <v>180</v>
      </c>
      <c r="AH39" s="279">
        <v>0.47589999999999999</v>
      </c>
      <c r="AI39" s="279">
        <v>0.96813780000000005</v>
      </c>
      <c r="AJ39" s="279">
        <v>0.96813780000000005</v>
      </c>
      <c r="AK39" s="279">
        <v>4.7500000000000003E-5</v>
      </c>
      <c r="AL39" s="279">
        <v>4.7500000000000003E-5</v>
      </c>
      <c r="AM39" s="279">
        <v>3.1814799999999997E-2</v>
      </c>
      <c r="AN39" s="279">
        <v>3.1814799999999997E-2</v>
      </c>
      <c r="AO39" s="279">
        <v>-142.43690000000001</v>
      </c>
      <c r="AP39" s="279">
        <v>-142.43690000000001</v>
      </c>
      <c r="AQ39" s="279">
        <v>147.93969999999999</v>
      </c>
      <c r="AR39" s="279">
        <v>147.93969999999999</v>
      </c>
      <c r="AS39" s="279">
        <v>0</v>
      </c>
      <c r="AT39" s="279">
        <v>0</v>
      </c>
      <c r="AU39" s="279">
        <v>0</v>
      </c>
      <c r="AV39" s="279">
        <v>180</v>
      </c>
      <c r="AX39" s="279">
        <v>0.47589999999999999</v>
      </c>
      <c r="AY39" s="279">
        <v>3.7605999999999998E-3</v>
      </c>
      <c r="AZ39" s="279">
        <v>3.7605999999999998E-3</v>
      </c>
      <c r="BA39" s="279">
        <v>0.99414040000000004</v>
      </c>
      <c r="BB39" s="279">
        <v>0.99414040000000004</v>
      </c>
      <c r="BC39" s="279">
        <v>2.0990000000000002E-3</v>
      </c>
      <c r="BD39" s="279">
        <v>2.0990000000000002E-3</v>
      </c>
      <c r="BE39" s="279">
        <v>-146.79249999999999</v>
      </c>
      <c r="BF39" s="279">
        <v>-146.79249999999999</v>
      </c>
      <c r="BG39" s="279">
        <v>-148.90170000000001</v>
      </c>
      <c r="BH39" s="279">
        <v>-148.90170000000001</v>
      </c>
      <c r="BI39" s="279">
        <v>0</v>
      </c>
      <c r="BJ39" s="279">
        <v>0</v>
      </c>
      <c r="BK39" s="279">
        <v>0</v>
      </c>
      <c r="BL39" s="279">
        <v>180</v>
      </c>
      <c r="BO39" s="279">
        <v>0.47589999999999999</v>
      </c>
      <c r="BP39" s="279">
        <v>0.92312289999999997</v>
      </c>
      <c r="BQ39" s="279">
        <v>0.92312289999999997</v>
      </c>
      <c r="BR39" s="279">
        <v>0</v>
      </c>
      <c r="BS39" s="279">
        <v>0</v>
      </c>
      <c r="BT39" s="279">
        <v>7.6877100000000004E-2</v>
      </c>
      <c r="BU39" s="279">
        <v>7.6877100000000004E-2</v>
      </c>
      <c r="BV39" s="279">
        <v>-8.4511000000000003</v>
      </c>
      <c r="BW39" s="279">
        <v>-8.4511000000000003</v>
      </c>
      <c r="BX39" s="279">
        <v>158.9091</v>
      </c>
      <c r="BY39" s="279">
        <v>158.9091</v>
      </c>
      <c r="BZ39" s="279">
        <v>0</v>
      </c>
      <c r="CA39" s="279">
        <v>0</v>
      </c>
      <c r="CB39" s="279">
        <v>0</v>
      </c>
      <c r="CC39" s="279">
        <v>180</v>
      </c>
    </row>
    <row r="40" spans="1:81">
      <c r="A40" s="57" t="s">
        <v>168</v>
      </c>
      <c r="B40" s="58" t="s">
        <v>161</v>
      </c>
      <c r="C40" s="59"/>
      <c r="D40" s="58"/>
      <c r="E40" s="59"/>
      <c r="F40" s="58"/>
      <c r="G40" s="59"/>
      <c r="I40" s="54">
        <v>1</v>
      </c>
      <c r="J40" s="60">
        <v>0.96</v>
      </c>
      <c r="K40" s="54">
        <v>1</v>
      </c>
      <c r="L40" s="60">
        <v>0.96</v>
      </c>
      <c r="M40" s="58"/>
      <c r="N40" s="59"/>
      <c r="R40" s="279">
        <v>0.47725000000000001</v>
      </c>
      <c r="S40" s="279">
        <v>0.96050460000000004</v>
      </c>
      <c r="T40" s="279">
        <v>0.96050460000000004</v>
      </c>
      <c r="U40" s="279">
        <v>4.2400000000000001E-5</v>
      </c>
      <c r="V40" s="279">
        <v>4.2400000000000001E-5</v>
      </c>
      <c r="W40" s="279">
        <v>3.9453000000000002E-2</v>
      </c>
      <c r="X40" s="279">
        <v>3.9453000000000002E-2</v>
      </c>
      <c r="Y40" s="279">
        <v>-154.87209999999999</v>
      </c>
      <c r="Z40" s="279">
        <v>-154.87209999999999</v>
      </c>
      <c r="AA40" s="279">
        <v>125.2341</v>
      </c>
      <c r="AB40" s="279">
        <v>125.2341</v>
      </c>
      <c r="AC40" s="279">
        <v>0</v>
      </c>
      <c r="AD40" s="279">
        <v>0</v>
      </c>
      <c r="AE40" s="279">
        <v>0</v>
      </c>
      <c r="AF40" s="279">
        <v>180</v>
      </c>
      <c r="AH40" s="279">
        <v>0.47725000000000001</v>
      </c>
      <c r="AI40" s="279">
        <v>0.96873770000000003</v>
      </c>
      <c r="AJ40" s="279">
        <v>0.96873770000000003</v>
      </c>
      <c r="AK40" s="279">
        <v>4.5800000000000002E-5</v>
      </c>
      <c r="AL40" s="279">
        <v>4.5800000000000002E-5</v>
      </c>
      <c r="AM40" s="279">
        <v>3.1216500000000001E-2</v>
      </c>
      <c r="AN40" s="279">
        <v>3.1216500000000001E-2</v>
      </c>
      <c r="AO40" s="279">
        <v>-141.8999</v>
      </c>
      <c r="AP40" s="279">
        <v>-141.8999</v>
      </c>
      <c r="AQ40" s="279">
        <v>148.70230000000001</v>
      </c>
      <c r="AR40" s="279">
        <v>148.70230000000001</v>
      </c>
      <c r="AS40" s="279">
        <v>0</v>
      </c>
      <c r="AT40" s="279">
        <v>0</v>
      </c>
      <c r="AU40" s="279">
        <v>0</v>
      </c>
      <c r="AV40" s="279">
        <v>180</v>
      </c>
      <c r="AX40" s="279">
        <v>0.47725000000000001</v>
      </c>
      <c r="AY40" s="279">
        <v>3.6736E-3</v>
      </c>
      <c r="AZ40" s="279">
        <v>3.6736E-3</v>
      </c>
      <c r="BA40" s="279">
        <v>0.99425070000000004</v>
      </c>
      <c r="BB40" s="279">
        <v>0.99425070000000004</v>
      </c>
      <c r="BC40" s="279">
        <v>2.0757000000000002E-3</v>
      </c>
      <c r="BD40" s="279">
        <v>2.0757000000000002E-3</v>
      </c>
      <c r="BE40" s="279">
        <v>-145.17060000000001</v>
      </c>
      <c r="BF40" s="279">
        <v>-145.17060000000001</v>
      </c>
      <c r="BG40" s="279">
        <v>-150.08019999999999</v>
      </c>
      <c r="BH40" s="279">
        <v>-150.08019999999999</v>
      </c>
      <c r="BI40" s="279">
        <v>0</v>
      </c>
      <c r="BJ40" s="279">
        <v>0</v>
      </c>
      <c r="BK40" s="279">
        <v>0</v>
      </c>
      <c r="BL40" s="279">
        <v>180</v>
      </c>
      <c r="BO40" s="279">
        <v>0.47725000000000001</v>
      </c>
      <c r="BP40" s="279">
        <v>0.92304019999999998</v>
      </c>
      <c r="BQ40" s="279">
        <v>0.92304019999999998</v>
      </c>
      <c r="BR40" s="279">
        <v>0</v>
      </c>
      <c r="BS40" s="279">
        <v>0</v>
      </c>
      <c r="BT40" s="279">
        <v>7.6959799999999995E-2</v>
      </c>
      <c r="BU40" s="279">
        <v>7.6959799999999995E-2</v>
      </c>
      <c r="BV40" s="279">
        <v>-8.6829000000000001</v>
      </c>
      <c r="BW40" s="279">
        <v>-8.6829000000000001</v>
      </c>
      <c r="BX40" s="279">
        <v>158.97329999999999</v>
      </c>
      <c r="BY40" s="279">
        <v>158.97329999999999</v>
      </c>
      <c r="BZ40" s="279">
        <v>0</v>
      </c>
      <c r="CA40" s="279">
        <v>0</v>
      </c>
      <c r="CB40" s="279">
        <v>0</v>
      </c>
      <c r="CC40" s="279">
        <v>180</v>
      </c>
    </row>
    <row r="41" spans="1:81">
      <c r="A41" s="56" t="s">
        <v>169</v>
      </c>
      <c r="B41" s="54">
        <f>FSS99_600</f>
        <v>0.98532379999999997</v>
      </c>
      <c r="C41" s="55"/>
      <c r="D41" s="54">
        <f>0.995*0.995</f>
        <v>0.99002500000000004</v>
      </c>
      <c r="E41" s="55"/>
      <c r="F41" s="58"/>
      <c r="G41" s="59"/>
      <c r="I41" s="54">
        <f>FSS99_600</f>
        <v>0.98532379999999997</v>
      </c>
      <c r="J41" s="55"/>
      <c r="K41" s="54">
        <f>FSS99_600</f>
        <v>0.98532379999999997</v>
      </c>
      <c r="L41" s="55"/>
      <c r="M41" s="58"/>
      <c r="N41" s="59"/>
      <c r="R41" s="279">
        <v>0.47860000000000003</v>
      </c>
      <c r="S41" s="279">
        <v>0.9612617</v>
      </c>
      <c r="T41" s="279">
        <v>0.9612617</v>
      </c>
      <c r="U41" s="279">
        <v>4.0899999999999998E-5</v>
      </c>
      <c r="V41" s="279">
        <v>4.0899999999999998E-5</v>
      </c>
      <c r="W41" s="279">
        <v>3.86974E-2</v>
      </c>
      <c r="X41" s="279">
        <v>3.86974E-2</v>
      </c>
      <c r="Y41" s="279">
        <v>-154.2373</v>
      </c>
      <c r="Z41" s="279">
        <v>-154.2373</v>
      </c>
      <c r="AA41" s="279">
        <v>126.2171</v>
      </c>
      <c r="AB41" s="279">
        <v>126.2171</v>
      </c>
      <c r="AC41" s="279">
        <v>0</v>
      </c>
      <c r="AD41" s="279">
        <v>0</v>
      </c>
      <c r="AE41" s="279">
        <v>0</v>
      </c>
      <c r="AF41" s="279">
        <v>180</v>
      </c>
      <c r="AH41" s="279">
        <v>0.47860000000000003</v>
      </c>
      <c r="AI41" s="279">
        <v>0.96931659999999997</v>
      </c>
      <c r="AJ41" s="279">
        <v>0.96931659999999997</v>
      </c>
      <c r="AK41" s="279">
        <v>4.4299999999999999E-5</v>
      </c>
      <c r="AL41" s="279">
        <v>4.4299999999999999E-5</v>
      </c>
      <c r="AM41" s="279">
        <v>3.0639099999999999E-2</v>
      </c>
      <c r="AN41" s="279">
        <v>3.0639099999999999E-2</v>
      </c>
      <c r="AO41" s="279">
        <v>-141.37010000000001</v>
      </c>
      <c r="AP41" s="279">
        <v>-141.37010000000001</v>
      </c>
      <c r="AQ41" s="279">
        <v>149.45269999999999</v>
      </c>
      <c r="AR41" s="279">
        <v>149.45269999999999</v>
      </c>
      <c r="AS41" s="279">
        <v>0</v>
      </c>
      <c r="AT41" s="279">
        <v>0</v>
      </c>
      <c r="AU41" s="279">
        <v>0</v>
      </c>
      <c r="AV41" s="279">
        <v>180</v>
      </c>
      <c r="AX41" s="279">
        <v>0.47860000000000003</v>
      </c>
      <c r="AY41" s="279">
        <v>3.5980999999999999E-3</v>
      </c>
      <c r="AZ41" s="279">
        <v>3.5980999999999999E-3</v>
      </c>
      <c r="BA41" s="279">
        <v>0.99434959999999994</v>
      </c>
      <c r="BB41" s="279">
        <v>0.99434959999999994</v>
      </c>
      <c r="BC41" s="279">
        <v>2.0523E-3</v>
      </c>
      <c r="BD41" s="279">
        <v>2.0523E-3</v>
      </c>
      <c r="BE41" s="279">
        <v>-143.5634</v>
      </c>
      <c r="BF41" s="279">
        <v>-143.5634</v>
      </c>
      <c r="BG41" s="279">
        <v>-151.3006</v>
      </c>
      <c r="BH41" s="279">
        <v>-151.3006</v>
      </c>
      <c r="BI41" s="279">
        <v>0</v>
      </c>
      <c r="BJ41" s="279">
        <v>0</v>
      </c>
      <c r="BK41" s="279">
        <v>0</v>
      </c>
      <c r="BL41" s="279">
        <v>180</v>
      </c>
      <c r="BO41" s="279">
        <v>0.47860000000000003</v>
      </c>
      <c r="BP41" s="279">
        <v>0.92295990000000006</v>
      </c>
      <c r="BQ41" s="279">
        <v>0.92295990000000006</v>
      </c>
      <c r="BR41" s="279">
        <v>0</v>
      </c>
      <c r="BS41" s="279">
        <v>0</v>
      </c>
      <c r="BT41" s="279">
        <v>7.70401E-2</v>
      </c>
      <c r="BU41" s="279">
        <v>7.70401E-2</v>
      </c>
      <c r="BV41" s="279">
        <v>-8.9135000000000009</v>
      </c>
      <c r="BW41" s="279">
        <v>-8.9135000000000009</v>
      </c>
      <c r="BX41" s="279">
        <v>159.03720000000001</v>
      </c>
      <c r="BY41" s="279">
        <v>159.03720000000001</v>
      </c>
      <c r="BZ41" s="279">
        <v>0</v>
      </c>
      <c r="CA41" s="279">
        <v>0</v>
      </c>
      <c r="CB41" s="279">
        <v>0</v>
      </c>
      <c r="CC41" s="279">
        <v>180</v>
      </c>
    </row>
    <row r="42" spans="1:81">
      <c r="A42" s="56" t="s">
        <v>170</v>
      </c>
      <c r="B42" s="54">
        <v>1</v>
      </c>
      <c r="C42" s="55">
        <v>1</v>
      </c>
      <c r="D42" s="54"/>
      <c r="E42" s="55"/>
      <c r="F42" s="58"/>
      <c r="G42" s="59"/>
      <c r="I42" s="54">
        <v>1</v>
      </c>
      <c r="J42" s="55">
        <v>1</v>
      </c>
      <c r="K42" s="54">
        <v>1</v>
      </c>
      <c r="L42" s="55">
        <v>1</v>
      </c>
      <c r="M42" s="58"/>
      <c r="N42" s="59"/>
      <c r="R42" s="279">
        <v>0.47994999999999999</v>
      </c>
      <c r="S42" s="279">
        <v>0.96199369999999995</v>
      </c>
      <c r="T42" s="279">
        <v>0.96199369999999995</v>
      </c>
      <c r="U42" s="279">
        <v>3.9400000000000002E-5</v>
      </c>
      <c r="V42" s="279">
        <v>3.9400000000000002E-5</v>
      </c>
      <c r="W42" s="279">
        <v>3.7966899999999998E-2</v>
      </c>
      <c r="X42" s="279">
        <v>3.7966899999999998E-2</v>
      </c>
      <c r="Y42" s="279">
        <v>-153.61269999999999</v>
      </c>
      <c r="Z42" s="279">
        <v>-153.61269999999999</v>
      </c>
      <c r="AA42" s="279">
        <v>127.1814</v>
      </c>
      <c r="AB42" s="279">
        <v>127.1814</v>
      </c>
      <c r="AC42" s="279">
        <v>0</v>
      </c>
      <c r="AD42" s="279">
        <v>0</v>
      </c>
      <c r="AE42" s="279">
        <v>0</v>
      </c>
      <c r="AF42" s="279">
        <v>180</v>
      </c>
      <c r="AH42" s="279">
        <v>0.47994999999999999</v>
      </c>
      <c r="AI42" s="279">
        <v>0.96987540000000005</v>
      </c>
      <c r="AJ42" s="279">
        <v>0.96987540000000005</v>
      </c>
      <c r="AK42" s="279">
        <v>4.2799999999999997E-5</v>
      </c>
      <c r="AL42" s="279">
        <v>4.2799999999999997E-5</v>
      </c>
      <c r="AM42" s="279">
        <v>3.0081799999999999E-2</v>
      </c>
      <c r="AN42" s="279">
        <v>3.0081799999999999E-2</v>
      </c>
      <c r="AO42" s="279">
        <v>-140.84739999999999</v>
      </c>
      <c r="AP42" s="279">
        <v>-140.84739999999999</v>
      </c>
      <c r="AQ42" s="279">
        <v>150.19120000000001</v>
      </c>
      <c r="AR42" s="279">
        <v>150.19120000000001</v>
      </c>
      <c r="AS42" s="279">
        <v>0</v>
      </c>
      <c r="AT42" s="279">
        <v>0</v>
      </c>
      <c r="AU42" s="279">
        <v>0</v>
      </c>
      <c r="AV42" s="279">
        <v>180</v>
      </c>
      <c r="AX42" s="279">
        <v>0.47994999999999999</v>
      </c>
      <c r="AY42" s="279">
        <v>3.5347E-3</v>
      </c>
      <c r="AZ42" s="279">
        <v>3.5347E-3</v>
      </c>
      <c r="BA42" s="279">
        <v>0.99443630000000005</v>
      </c>
      <c r="BB42" s="279">
        <v>0.99443630000000005</v>
      </c>
      <c r="BC42" s="279">
        <v>2.0290999999999998E-3</v>
      </c>
      <c r="BD42" s="279">
        <v>2.0290999999999998E-3</v>
      </c>
      <c r="BE42" s="279">
        <v>-141.96549999999999</v>
      </c>
      <c r="BF42" s="279">
        <v>-141.96549999999999</v>
      </c>
      <c r="BG42" s="279">
        <v>-152.55779999999999</v>
      </c>
      <c r="BH42" s="279">
        <v>-152.55779999999999</v>
      </c>
      <c r="BI42" s="279">
        <v>0</v>
      </c>
      <c r="BJ42" s="279">
        <v>0</v>
      </c>
      <c r="BK42" s="279">
        <v>0</v>
      </c>
      <c r="BL42" s="279">
        <v>180</v>
      </c>
      <c r="BO42" s="279">
        <v>0.47994999999999999</v>
      </c>
      <c r="BP42" s="279">
        <v>0.92288190000000003</v>
      </c>
      <c r="BQ42" s="279">
        <v>0.92288190000000003</v>
      </c>
      <c r="BR42" s="279">
        <v>0</v>
      </c>
      <c r="BS42" s="279">
        <v>0</v>
      </c>
      <c r="BT42" s="279">
        <v>7.7118099999999995E-2</v>
      </c>
      <c r="BU42" s="279">
        <v>7.7118099999999995E-2</v>
      </c>
      <c r="BV42" s="279">
        <v>-9.1426999999999996</v>
      </c>
      <c r="BW42" s="279">
        <v>-9.1426999999999996</v>
      </c>
      <c r="BX42" s="279">
        <v>159.10069999999999</v>
      </c>
      <c r="BY42" s="279">
        <v>159.10069999999999</v>
      </c>
      <c r="BZ42" s="279">
        <v>0</v>
      </c>
      <c r="CA42" s="279">
        <v>0</v>
      </c>
      <c r="CB42" s="279">
        <v>0</v>
      </c>
      <c r="CC42" s="279">
        <v>180</v>
      </c>
    </row>
    <row r="43" spans="1:81">
      <c r="A43" s="56" t="s">
        <v>171</v>
      </c>
      <c r="B43" s="54">
        <f>FSS99_600</f>
        <v>0.98532379999999997</v>
      </c>
      <c r="C43" s="55"/>
      <c r="E43" s="55"/>
      <c r="F43" s="58"/>
      <c r="G43" s="59"/>
      <c r="I43" s="54">
        <f>FSS99_600</f>
        <v>0.98532379999999997</v>
      </c>
      <c r="J43" s="55"/>
      <c r="K43" s="54">
        <f>FSS99_600</f>
        <v>0.98532379999999997</v>
      </c>
      <c r="L43" s="55"/>
      <c r="M43" s="58"/>
      <c r="N43" s="59"/>
      <c r="R43" s="279">
        <v>0.48130000000000001</v>
      </c>
      <c r="S43" s="279">
        <v>0.96270160000000005</v>
      </c>
      <c r="T43" s="279">
        <v>0.96270160000000005</v>
      </c>
      <c r="U43" s="279">
        <v>3.8000000000000002E-5</v>
      </c>
      <c r="V43" s="279">
        <v>3.8000000000000002E-5</v>
      </c>
      <c r="W43" s="279">
        <v>3.7260399999999999E-2</v>
      </c>
      <c r="X43" s="279">
        <v>3.7260399999999999E-2</v>
      </c>
      <c r="Y43" s="279">
        <v>-152.99809999999999</v>
      </c>
      <c r="Z43" s="279">
        <v>-152.99809999999999</v>
      </c>
      <c r="AA43" s="279">
        <v>128.1276</v>
      </c>
      <c r="AB43" s="279">
        <v>128.1276</v>
      </c>
      <c r="AC43" s="279">
        <v>0</v>
      </c>
      <c r="AD43" s="279">
        <v>0</v>
      </c>
      <c r="AE43" s="279">
        <v>0</v>
      </c>
      <c r="AF43" s="279">
        <v>180</v>
      </c>
      <c r="AH43" s="279">
        <v>0.48130000000000001</v>
      </c>
      <c r="AI43" s="279">
        <v>0.97041500000000003</v>
      </c>
      <c r="AJ43" s="279">
        <v>0.97041500000000003</v>
      </c>
      <c r="AK43" s="279">
        <v>4.1300000000000001E-5</v>
      </c>
      <c r="AL43" s="279">
        <v>4.1300000000000001E-5</v>
      </c>
      <c r="AM43" s="279">
        <v>2.95436E-2</v>
      </c>
      <c r="AN43" s="279">
        <v>2.95436E-2</v>
      </c>
      <c r="AO43" s="279">
        <v>-140.33170000000001</v>
      </c>
      <c r="AP43" s="279">
        <v>-140.33170000000001</v>
      </c>
      <c r="AQ43" s="279">
        <v>150.91820000000001</v>
      </c>
      <c r="AR43" s="279">
        <v>150.91820000000001</v>
      </c>
      <c r="AS43" s="279">
        <v>0</v>
      </c>
      <c r="AT43" s="279">
        <v>0</v>
      </c>
      <c r="AU43" s="279">
        <v>0</v>
      </c>
      <c r="AV43" s="279">
        <v>180</v>
      </c>
      <c r="AX43" s="279">
        <v>0.48130000000000001</v>
      </c>
      <c r="AY43" s="279">
        <v>3.483E-3</v>
      </c>
      <c r="AZ43" s="279">
        <v>3.483E-3</v>
      </c>
      <c r="BA43" s="279">
        <v>0.99451100000000003</v>
      </c>
      <c r="BB43" s="279">
        <v>0.99451100000000003</v>
      </c>
      <c r="BC43" s="279">
        <v>2.006E-3</v>
      </c>
      <c r="BD43" s="279">
        <v>2.006E-3</v>
      </c>
      <c r="BE43" s="279">
        <v>-140.3767</v>
      </c>
      <c r="BF43" s="279">
        <v>-140.3767</v>
      </c>
      <c r="BG43" s="279">
        <v>-153.84270000000001</v>
      </c>
      <c r="BH43" s="279">
        <v>-153.84270000000001</v>
      </c>
      <c r="BI43" s="279">
        <v>0</v>
      </c>
      <c r="BJ43" s="279">
        <v>0</v>
      </c>
      <c r="BK43" s="279">
        <v>0</v>
      </c>
      <c r="BL43" s="279">
        <v>180</v>
      </c>
      <c r="BO43" s="279">
        <v>0.48130000000000001</v>
      </c>
      <c r="BP43" s="279">
        <v>0.92280609999999996</v>
      </c>
      <c r="BQ43" s="279">
        <v>0.92280609999999996</v>
      </c>
      <c r="BR43" s="279">
        <v>0</v>
      </c>
      <c r="BS43" s="279">
        <v>0</v>
      </c>
      <c r="BT43" s="279">
        <v>7.7193899999999996E-2</v>
      </c>
      <c r="BU43" s="279">
        <v>7.7193899999999996E-2</v>
      </c>
      <c r="BV43" s="279">
        <v>-9.3706999999999994</v>
      </c>
      <c r="BW43" s="279">
        <v>-9.3706999999999994</v>
      </c>
      <c r="BX43" s="279">
        <v>159.16380000000001</v>
      </c>
      <c r="BY43" s="279">
        <v>159.16380000000001</v>
      </c>
      <c r="BZ43" s="279">
        <v>0</v>
      </c>
      <c r="CA43" s="279">
        <v>0</v>
      </c>
      <c r="CB43" s="279">
        <v>0</v>
      </c>
      <c r="CC43" s="279">
        <v>180</v>
      </c>
    </row>
    <row r="44" spans="1:81">
      <c r="A44" s="56" t="s">
        <v>172</v>
      </c>
      <c r="B44" s="54">
        <f>Color_filter</f>
        <v>0.9</v>
      </c>
      <c r="C44" s="55"/>
      <c r="D44" s="54"/>
      <c r="E44" s="55"/>
      <c r="F44" s="58"/>
      <c r="G44" s="59"/>
      <c r="I44" s="54">
        <f>Color_filter</f>
        <v>0.9</v>
      </c>
      <c r="J44" s="55"/>
      <c r="K44" s="54">
        <f>Color_filter</f>
        <v>0.9</v>
      </c>
      <c r="L44" s="55"/>
      <c r="M44" s="58"/>
      <c r="N44" s="59"/>
      <c r="R44" s="279">
        <v>0.48265000000000002</v>
      </c>
      <c r="S44" s="279">
        <v>0.96338630000000003</v>
      </c>
      <c r="T44" s="279">
        <v>0.96338630000000003</v>
      </c>
      <c r="U44" s="279">
        <v>3.6600000000000002E-5</v>
      </c>
      <c r="V44" s="279">
        <v>3.6600000000000002E-5</v>
      </c>
      <c r="W44" s="279">
        <v>3.6577100000000001E-2</v>
      </c>
      <c r="X44" s="279">
        <v>3.6577100000000001E-2</v>
      </c>
      <c r="Y44" s="279">
        <v>-152.39320000000001</v>
      </c>
      <c r="Z44" s="279">
        <v>-152.39320000000001</v>
      </c>
      <c r="AA44" s="279">
        <v>129.05629999999999</v>
      </c>
      <c r="AB44" s="279">
        <v>129.05629999999999</v>
      </c>
      <c r="AC44" s="279">
        <v>0</v>
      </c>
      <c r="AD44" s="279">
        <v>0</v>
      </c>
      <c r="AE44" s="279">
        <v>0</v>
      </c>
      <c r="AF44" s="279">
        <v>180</v>
      </c>
      <c r="AH44" s="279">
        <v>0.48265000000000002</v>
      </c>
      <c r="AI44" s="279">
        <v>0.97093629999999997</v>
      </c>
      <c r="AJ44" s="279">
        <v>0.97093629999999997</v>
      </c>
      <c r="AK44" s="279">
        <v>4.0000000000000003E-5</v>
      </c>
      <c r="AL44" s="279">
        <v>4.0000000000000003E-5</v>
      </c>
      <c r="AM44" s="279">
        <v>2.9023699999999999E-2</v>
      </c>
      <c r="AN44" s="279">
        <v>2.9023699999999999E-2</v>
      </c>
      <c r="AO44" s="279">
        <v>-139.82249999999999</v>
      </c>
      <c r="AP44" s="279">
        <v>-139.82249999999999</v>
      </c>
      <c r="AQ44" s="279">
        <v>151.63419999999999</v>
      </c>
      <c r="AR44" s="279">
        <v>151.63419999999999</v>
      </c>
      <c r="AS44" s="279">
        <v>0</v>
      </c>
      <c r="AT44" s="279">
        <v>0</v>
      </c>
      <c r="AU44" s="279">
        <v>0</v>
      </c>
      <c r="AV44" s="279">
        <v>180</v>
      </c>
      <c r="AX44" s="279">
        <v>0.48265000000000002</v>
      </c>
      <c r="AY44" s="279">
        <v>3.4431000000000002E-3</v>
      </c>
      <c r="AZ44" s="279">
        <v>3.4431000000000002E-3</v>
      </c>
      <c r="BA44" s="279">
        <v>0.99457399999999996</v>
      </c>
      <c r="BB44" s="279">
        <v>0.99457399999999996</v>
      </c>
      <c r="BC44" s="279">
        <v>1.983E-3</v>
      </c>
      <c r="BD44" s="279">
        <v>1.983E-3</v>
      </c>
      <c r="BE44" s="279">
        <v>-138.79689999999999</v>
      </c>
      <c r="BF44" s="279">
        <v>-138.79689999999999</v>
      </c>
      <c r="BG44" s="279">
        <v>-155.1454</v>
      </c>
      <c r="BH44" s="279">
        <v>-155.1454</v>
      </c>
      <c r="BI44" s="279">
        <v>0</v>
      </c>
      <c r="BJ44" s="279">
        <v>0</v>
      </c>
      <c r="BK44" s="279">
        <v>0</v>
      </c>
      <c r="BL44" s="279">
        <v>180</v>
      </c>
      <c r="BO44" s="279">
        <v>0.48265000000000002</v>
      </c>
      <c r="BP44" s="279">
        <v>0.92273260000000001</v>
      </c>
      <c r="BQ44" s="279">
        <v>0.92273260000000001</v>
      </c>
      <c r="BR44" s="279">
        <v>0</v>
      </c>
      <c r="BS44" s="279">
        <v>0</v>
      </c>
      <c r="BT44" s="279">
        <v>7.72674E-2</v>
      </c>
      <c r="BU44" s="279">
        <v>7.72674E-2</v>
      </c>
      <c r="BV44" s="279">
        <v>-9.5974000000000004</v>
      </c>
      <c r="BW44" s="279">
        <v>-9.5974000000000004</v>
      </c>
      <c r="BX44" s="279">
        <v>159.22659999999999</v>
      </c>
      <c r="BY44" s="279">
        <v>159.22659999999999</v>
      </c>
      <c r="BZ44" s="279">
        <v>0</v>
      </c>
      <c r="CA44" s="279">
        <v>0</v>
      </c>
      <c r="CB44" s="279">
        <v>0</v>
      </c>
      <c r="CC44" s="279">
        <v>180</v>
      </c>
    </row>
    <row r="45" spans="1:81">
      <c r="A45" s="56" t="s">
        <v>173</v>
      </c>
      <c r="B45" s="54">
        <f>FSS99_600</f>
        <v>0.98532379999999997</v>
      </c>
      <c r="C45" s="55"/>
      <c r="D45" s="54"/>
      <c r="E45" s="55"/>
      <c r="F45" s="58"/>
      <c r="G45" s="59"/>
      <c r="I45" s="54">
        <f>FSS99_600</f>
        <v>0.98532379999999997</v>
      </c>
      <c r="J45" s="55"/>
      <c r="K45" s="54">
        <f>FSS99_600</f>
        <v>0.98532379999999997</v>
      </c>
      <c r="L45" s="55"/>
      <c r="M45" s="58"/>
      <c r="N45" s="59"/>
      <c r="R45" s="279">
        <v>0.48399999999999999</v>
      </c>
      <c r="S45" s="279">
        <v>0.96404869999999998</v>
      </c>
      <c r="T45" s="279">
        <v>0.96404869999999998</v>
      </c>
      <c r="U45" s="279">
        <v>3.5299999999999997E-5</v>
      </c>
      <c r="V45" s="279">
        <v>3.5299999999999997E-5</v>
      </c>
      <c r="W45" s="279">
        <v>3.5915900000000001E-2</v>
      </c>
      <c r="X45" s="279">
        <v>3.5915900000000001E-2</v>
      </c>
      <c r="Y45" s="279">
        <v>-151.79759999999999</v>
      </c>
      <c r="Z45" s="279">
        <v>-151.79759999999999</v>
      </c>
      <c r="AA45" s="279">
        <v>129.96799999999999</v>
      </c>
      <c r="AB45" s="279">
        <v>129.96799999999999</v>
      </c>
      <c r="AC45" s="279">
        <v>0</v>
      </c>
      <c r="AD45" s="279">
        <v>0</v>
      </c>
      <c r="AE45" s="279">
        <v>0</v>
      </c>
      <c r="AF45" s="279">
        <v>180</v>
      </c>
      <c r="AH45" s="279">
        <v>0.48399999999999999</v>
      </c>
      <c r="AI45" s="279">
        <v>0.97144010000000003</v>
      </c>
      <c r="AJ45" s="279">
        <v>0.97144010000000003</v>
      </c>
      <c r="AK45" s="279">
        <v>3.8699999999999999E-5</v>
      </c>
      <c r="AL45" s="279">
        <v>3.8699999999999999E-5</v>
      </c>
      <c r="AM45" s="279">
        <v>2.85212E-2</v>
      </c>
      <c r="AN45" s="279">
        <v>2.85212E-2</v>
      </c>
      <c r="AO45" s="279">
        <v>-139.31979999999999</v>
      </c>
      <c r="AP45" s="279">
        <v>-139.31979999999999</v>
      </c>
      <c r="AQ45" s="279">
        <v>152.33949999999999</v>
      </c>
      <c r="AR45" s="279">
        <v>152.33949999999999</v>
      </c>
      <c r="AS45" s="279">
        <v>0</v>
      </c>
      <c r="AT45" s="279">
        <v>0</v>
      </c>
      <c r="AU45" s="279">
        <v>0</v>
      </c>
      <c r="AV45" s="279">
        <v>180</v>
      </c>
      <c r="AX45" s="279">
        <v>0.48399999999999999</v>
      </c>
      <c r="AY45" s="279">
        <v>3.4145E-3</v>
      </c>
      <c r="AZ45" s="279">
        <v>3.4145E-3</v>
      </c>
      <c r="BA45" s="279">
        <v>0.99462539999999999</v>
      </c>
      <c r="BB45" s="279">
        <v>0.99462539999999999</v>
      </c>
      <c r="BC45" s="279">
        <v>1.9601000000000002E-3</v>
      </c>
      <c r="BD45" s="279">
        <v>1.9601000000000002E-3</v>
      </c>
      <c r="BE45" s="279">
        <v>-137.2261</v>
      </c>
      <c r="BF45" s="279">
        <v>-137.2261</v>
      </c>
      <c r="BG45" s="279">
        <v>-156.4563</v>
      </c>
      <c r="BH45" s="279">
        <v>-156.4563</v>
      </c>
      <c r="BI45" s="279">
        <v>0</v>
      </c>
      <c r="BJ45" s="279">
        <v>0</v>
      </c>
      <c r="BK45" s="279">
        <v>0</v>
      </c>
      <c r="BL45" s="279">
        <v>180</v>
      </c>
      <c r="BO45" s="279">
        <v>0.48399999999999999</v>
      </c>
      <c r="BP45" s="279">
        <v>0.92266130000000002</v>
      </c>
      <c r="BQ45" s="279">
        <v>0.92266130000000002</v>
      </c>
      <c r="BR45" s="279">
        <v>0</v>
      </c>
      <c r="BS45" s="279">
        <v>0</v>
      </c>
      <c r="BT45" s="279">
        <v>7.7338699999999996E-2</v>
      </c>
      <c r="BU45" s="279">
        <v>7.7338699999999996E-2</v>
      </c>
      <c r="BV45" s="279">
        <v>-9.8229000000000006</v>
      </c>
      <c r="BW45" s="279">
        <v>-9.8229000000000006</v>
      </c>
      <c r="BX45" s="279">
        <v>159.28899999999999</v>
      </c>
      <c r="BY45" s="279">
        <v>159.28899999999999</v>
      </c>
      <c r="BZ45" s="279">
        <v>0</v>
      </c>
      <c r="CA45" s="279">
        <v>0</v>
      </c>
      <c r="CB45" s="279">
        <v>0</v>
      </c>
      <c r="CC45" s="279">
        <v>180</v>
      </c>
    </row>
    <row r="46" spans="1:81">
      <c r="A46" s="56" t="s">
        <v>128</v>
      </c>
      <c r="B46" s="63">
        <f>Polarizer*BBARx2</f>
        <v>0.48014999999999997</v>
      </c>
      <c r="C46" s="55"/>
      <c r="D46" s="58"/>
      <c r="E46" s="59"/>
      <c r="F46" s="58"/>
      <c r="G46" s="59"/>
      <c r="I46" s="63">
        <v>1</v>
      </c>
      <c r="J46" s="55"/>
      <c r="K46" s="58"/>
      <c r="L46" s="59"/>
      <c r="M46" s="58"/>
      <c r="N46" s="59"/>
      <c r="R46" s="279">
        <v>0.48535</v>
      </c>
      <c r="S46" s="279">
        <v>0.96468969999999998</v>
      </c>
      <c r="T46" s="279">
        <v>0.96468969999999998</v>
      </c>
      <c r="U46" s="279">
        <v>3.4100000000000002E-5</v>
      </c>
      <c r="V46" s="279">
        <v>3.4100000000000002E-5</v>
      </c>
      <c r="W46" s="279">
        <v>3.5276200000000001E-2</v>
      </c>
      <c r="X46" s="279">
        <v>3.5276200000000001E-2</v>
      </c>
      <c r="Y46" s="279">
        <v>-151.21109999999999</v>
      </c>
      <c r="Z46" s="279">
        <v>-151.21109999999999</v>
      </c>
      <c r="AA46" s="279">
        <v>130.86340000000001</v>
      </c>
      <c r="AB46" s="279">
        <v>130.86340000000001</v>
      </c>
      <c r="AC46" s="279">
        <v>0</v>
      </c>
      <c r="AD46" s="279">
        <v>0</v>
      </c>
      <c r="AE46" s="279">
        <v>0</v>
      </c>
      <c r="AF46" s="279">
        <v>180</v>
      </c>
      <c r="AH46" s="279">
        <v>0.48535</v>
      </c>
      <c r="AI46" s="279">
        <v>0.97192710000000004</v>
      </c>
      <c r="AJ46" s="279">
        <v>0.97192710000000004</v>
      </c>
      <c r="AK46" s="279">
        <v>3.7400000000000001E-5</v>
      </c>
      <c r="AL46" s="279">
        <v>3.7400000000000001E-5</v>
      </c>
      <c r="AM46" s="279">
        <v>2.8035500000000001E-2</v>
      </c>
      <c r="AN46" s="279">
        <v>2.8035500000000001E-2</v>
      </c>
      <c r="AO46" s="279">
        <v>-138.82339999999999</v>
      </c>
      <c r="AP46" s="279">
        <v>-138.82339999999999</v>
      </c>
      <c r="AQ46" s="279">
        <v>153.03460000000001</v>
      </c>
      <c r="AR46" s="279">
        <v>153.03460000000001</v>
      </c>
      <c r="AS46" s="279">
        <v>0</v>
      </c>
      <c r="AT46" s="279">
        <v>0</v>
      </c>
      <c r="AU46" s="279">
        <v>0</v>
      </c>
      <c r="AV46" s="279">
        <v>180</v>
      </c>
      <c r="AX46" s="279">
        <v>0.48535</v>
      </c>
      <c r="AY46" s="279">
        <v>3.3969E-3</v>
      </c>
      <c r="AZ46" s="279">
        <v>3.3969E-3</v>
      </c>
      <c r="BA46" s="279">
        <v>0.99466580000000004</v>
      </c>
      <c r="BB46" s="279">
        <v>0.99466580000000004</v>
      </c>
      <c r="BC46" s="279">
        <v>1.9373000000000001E-3</v>
      </c>
      <c r="BD46" s="279">
        <v>1.9373000000000001E-3</v>
      </c>
      <c r="BE46" s="279">
        <v>-135.6643</v>
      </c>
      <c r="BF46" s="279">
        <v>-135.6643</v>
      </c>
      <c r="BG46" s="279">
        <v>-157.76560000000001</v>
      </c>
      <c r="BH46" s="279">
        <v>-157.76560000000001</v>
      </c>
      <c r="BI46" s="279">
        <v>0</v>
      </c>
      <c r="BJ46" s="279">
        <v>0</v>
      </c>
      <c r="BK46" s="279">
        <v>0</v>
      </c>
      <c r="BL46" s="279">
        <v>180</v>
      </c>
      <c r="BO46" s="279">
        <v>0.48535</v>
      </c>
      <c r="BP46" s="279">
        <v>0.92259210000000003</v>
      </c>
      <c r="BQ46" s="279">
        <v>0.92259210000000003</v>
      </c>
      <c r="BR46" s="279">
        <v>0</v>
      </c>
      <c r="BS46" s="279">
        <v>0</v>
      </c>
      <c r="BT46" s="279">
        <v>7.7407900000000002E-2</v>
      </c>
      <c r="BU46" s="279">
        <v>7.7407900000000002E-2</v>
      </c>
      <c r="BV46" s="279">
        <v>-10.0471</v>
      </c>
      <c r="BW46" s="279">
        <v>-10.0471</v>
      </c>
      <c r="BX46" s="279">
        <v>159.351</v>
      </c>
      <c r="BY46" s="279">
        <v>159.351</v>
      </c>
      <c r="BZ46" s="279">
        <v>0</v>
      </c>
      <c r="CA46" s="279">
        <v>0</v>
      </c>
      <c r="CB46" s="279">
        <v>0</v>
      </c>
      <c r="CC46" s="279">
        <v>180</v>
      </c>
    </row>
    <row r="47" spans="1:81">
      <c r="A47" s="56" t="s">
        <v>174</v>
      </c>
      <c r="B47" s="54">
        <f>FSS99_600</f>
        <v>0.98532379999999997</v>
      </c>
      <c r="C47" s="55"/>
      <c r="D47" s="58"/>
      <c r="E47" s="59"/>
      <c r="F47" s="58"/>
      <c r="G47" s="59"/>
      <c r="I47" s="54">
        <f>FSS99_600</f>
        <v>0.98532379999999997</v>
      </c>
      <c r="J47" s="55"/>
      <c r="K47" s="58"/>
      <c r="L47" s="59"/>
      <c r="M47" s="58"/>
      <c r="N47" s="59"/>
      <c r="R47" s="279">
        <v>0.48670000000000002</v>
      </c>
      <c r="S47" s="279">
        <v>0.96531009999999995</v>
      </c>
      <c r="T47" s="279">
        <v>0.96531009999999995</v>
      </c>
      <c r="U47" s="279">
        <v>3.29E-5</v>
      </c>
      <c r="V47" s="279">
        <v>3.29E-5</v>
      </c>
      <c r="W47" s="279">
        <v>3.4656899999999997E-2</v>
      </c>
      <c r="X47" s="279">
        <v>3.4656899999999997E-2</v>
      </c>
      <c r="Y47" s="279">
        <v>-150.6335</v>
      </c>
      <c r="Z47" s="279">
        <v>-150.6335</v>
      </c>
      <c r="AA47" s="279">
        <v>131.74289999999999</v>
      </c>
      <c r="AB47" s="279">
        <v>131.74289999999999</v>
      </c>
      <c r="AC47" s="279">
        <v>0</v>
      </c>
      <c r="AD47" s="279">
        <v>0</v>
      </c>
      <c r="AE47" s="279">
        <v>0</v>
      </c>
      <c r="AF47" s="279">
        <v>180</v>
      </c>
      <c r="AH47" s="279">
        <v>0.48670000000000002</v>
      </c>
      <c r="AI47" s="279">
        <v>0.97239799999999998</v>
      </c>
      <c r="AJ47" s="279">
        <v>0.97239799999999998</v>
      </c>
      <c r="AK47" s="279">
        <v>3.6199999999999999E-5</v>
      </c>
      <c r="AL47" s="279">
        <v>3.6199999999999999E-5</v>
      </c>
      <c r="AM47" s="279">
        <v>2.7565800000000001E-2</v>
      </c>
      <c r="AN47" s="279">
        <v>2.7565800000000001E-2</v>
      </c>
      <c r="AO47" s="279">
        <v>-138.3331</v>
      </c>
      <c r="AP47" s="279">
        <v>-138.3331</v>
      </c>
      <c r="AQ47" s="279">
        <v>153.71969999999999</v>
      </c>
      <c r="AR47" s="279">
        <v>153.71969999999999</v>
      </c>
      <c r="AS47" s="279">
        <v>0</v>
      </c>
      <c r="AT47" s="279">
        <v>0</v>
      </c>
      <c r="AU47" s="279">
        <v>0</v>
      </c>
      <c r="AV47" s="279">
        <v>180</v>
      </c>
      <c r="AX47" s="279">
        <v>0.48670000000000002</v>
      </c>
      <c r="AY47" s="279">
        <v>3.3901000000000001E-3</v>
      </c>
      <c r="AZ47" s="279">
        <v>3.3901000000000001E-3</v>
      </c>
      <c r="BA47" s="279">
        <v>0.99469529999999995</v>
      </c>
      <c r="BB47" s="279">
        <v>0.99469529999999995</v>
      </c>
      <c r="BC47" s="279">
        <v>1.9146E-3</v>
      </c>
      <c r="BD47" s="279">
        <v>1.9146E-3</v>
      </c>
      <c r="BE47" s="279">
        <v>-134.1114</v>
      </c>
      <c r="BF47" s="279">
        <v>-134.1114</v>
      </c>
      <c r="BG47" s="279">
        <v>-159.0635</v>
      </c>
      <c r="BH47" s="279">
        <v>-159.0635</v>
      </c>
      <c r="BI47" s="279">
        <v>0</v>
      </c>
      <c r="BJ47" s="279">
        <v>0</v>
      </c>
      <c r="BK47" s="279">
        <v>0</v>
      </c>
      <c r="BL47" s="279">
        <v>180</v>
      </c>
      <c r="BO47" s="279">
        <v>0.48670000000000002</v>
      </c>
      <c r="BP47" s="279">
        <v>0.92252509999999999</v>
      </c>
      <c r="BQ47" s="279">
        <v>0.92252509999999999</v>
      </c>
      <c r="BR47" s="279">
        <v>0</v>
      </c>
      <c r="BS47" s="279">
        <v>0</v>
      </c>
      <c r="BT47" s="279">
        <v>7.7474899999999999E-2</v>
      </c>
      <c r="BU47" s="279">
        <v>7.7474899999999999E-2</v>
      </c>
      <c r="BV47" s="279">
        <v>-10.270099999999999</v>
      </c>
      <c r="BW47" s="279">
        <v>-10.270099999999999</v>
      </c>
      <c r="BX47" s="279">
        <v>159.4127</v>
      </c>
      <c r="BY47" s="279">
        <v>159.4127</v>
      </c>
      <c r="BZ47" s="279">
        <v>0</v>
      </c>
      <c r="CA47" s="279">
        <v>0</v>
      </c>
      <c r="CB47" s="279">
        <v>0</v>
      </c>
      <c r="CC47" s="279">
        <v>180</v>
      </c>
    </row>
    <row r="48" spans="1:81">
      <c r="A48" s="56" t="s">
        <v>175</v>
      </c>
      <c r="B48" s="54" t="s">
        <v>161</v>
      </c>
      <c r="C48" s="55"/>
      <c r="D48" s="58"/>
      <c r="E48" s="59"/>
      <c r="F48" s="58"/>
      <c r="G48" s="59"/>
      <c r="I48" s="54" t="s">
        <v>161</v>
      </c>
      <c r="J48" s="55"/>
      <c r="K48" s="58"/>
      <c r="L48" s="59"/>
      <c r="M48" s="58"/>
      <c r="N48" s="59"/>
      <c r="R48" s="279">
        <v>0.48804999999999998</v>
      </c>
      <c r="S48" s="279">
        <v>0.96591079999999996</v>
      </c>
      <c r="T48" s="279">
        <v>0.96591079999999996</v>
      </c>
      <c r="U48" s="279">
        <v>3.18E-5</v>
      </c>
      <c r="V48" s="279">
        <v>3.18E-5</v>
      </c>
      <c r="W48" s="279">
        <v>3.4057499999999997E-2</v>
      </c>
      <c r="X48" s="279">
        <v>3.4057499999999997E-2</v>
      </c>
      <c r="Y48" s="279">
        <v>-150.0643</v>
      </c>
      <c r="Z48" s="279">
        <v>-150.0643</v>
      </c>
      <c r="AA48" s="279">
        <v>132.6071</v>
      </c>
      <c r="AB48" s="279">
        <v>132.6071</v>
      </c>
      <c r="AC48" s="279">
        <v>0</v>
      </c>
      <c r="AD48" s="279">
        <v>0</v>
      </c>
      <c r="AE48" s="279">
        <v>0</v>
      </c>
      <c r="AF48" s="279">
        <v>180</v>
      </c>
      <c r="AH48" s="279">
        <v>0.48804999999999998</v>
      </c>
      <c r="AI48" s="279">
        <v>0.97285350000000004</v>
      </c>
      <c r="AJ48" s="279">
        <v>0.97285350000000004</v>
      </c>
      <c r="AK48" s="279">
        <v>3.5099999999999999E-5</v>
      </c>
      <c r="AL48" s="279">
        <v>3.5099999999999999E-5</v>
      </c>
      <c r="AM48" s="279">
        <v>2.7111400000000001E-2</v>
      </c>
      <c r="AN48" s="279">
        <v>2.7111400000000001E-2</v>
      </c>
      <c r="AO48" s="279">
        <v>-137.8486</v>
      </c>
      <c r="AP48" s="279">
        <v>-137.8486</v>
      </c>
      <c r="AQ48" s="279">
        <v>154.39519999999999</v>
      </c>
      <c r="AR48" s="279">
        <v>154.39519999999999</v>
      </c>
      <c r="AS48" s="279">
        <v>0</v>
      </c>
      <c r="AT48" s="279">
        <v>0</v>
      </c>
      <c r="AU48" s="279">
        <v>0</v>
      </c>
      <c r="AV48" s="279">
        <v>180</v>
      </c>
      <c r="AX48" s="279">
        <v>0.48804999999999998</v>
      </c>
      <c r="AY48" s="279">
        <v>3.3934999999999998E-3</v>
      </c>
      <c r="AZ48" s="279">
        <v>3.3934999999999998E-3</v>
      </c>
      <c r="BA48" s="279">
        <v>0.99471449999999995</v>
      </c>
      <c r="BB48" s="279">
        <v>0.99471449999999995</v>
      </c>
      <c r="BC48" s="279">
        <v>1.8921000000000001E-3</v>
      </c>
      <c r="BD48" s="279">
        <v>1.8921000000000001E-3</v>
      </c>
      <c r="BE48" s="279">
        <v>-132.56729999999999</v>
      </c>
      <c r="BF48" s="279">
        <v>-132.56729999999999</v>
      </c>
      <c r="BG48" s="279">
        <v>-160.34119999999999</v>
      </c>
      <c r="BH48" s="279">
        <v>-160.34119999999999</v>
      </c>
      <c r="BI48" s="279">
        <v>0</v>
      </c>
      <c r="BJ48" s="279">
        <v>0</v>
      </c>
      <c r="BK48" s="279">
        <v>0</v>
      </c>
      <c r="BL48" s="279">
        <v>180</v>
      </c>
      <c r="BO48" s="279">
        <v>0.48804999999999998</v>
      </c>
      <c r="BP48" s="279">
        <v>0.92246019999999995</v>
      </c>
      <c r="BQ48" s="279">
        <v>0.92246019999999995</v>
      </c>
      <c r="BR48" s="279">
        <v>0</v>
      </c>
      <c r="BS48" s="279">
        <v>0</v>
      </c>
      <c r="BT48" s="279">
        <v>7.7539800000000006E-2</v>
      </c>
      <c r="BU48" s="279">
        <v>7.7539800000000006E-2</v>
      </c>
      <c r="BV48" s="279">
        <v>-10.491899999999999</v>
      </c>
      <c r="BW48" s="279">
        <v>-10.491899999999999</v>
      </c>
      <c r="BX48" s="279">
        <v>159.47399999999999</v>
      </c>
      <c r="BY48" s="279">
        <v>159.47399999999999</v>
      </c>
      <c r="BZ48" s="279">
        <v>0</v>
      </c>
      <c r="CA48" s="279">
        <v>0</v>
      </c>
      <c r="CB48" s="279">
        <v>0</v>
      </c>
      <c r="CC48" s="279">
        <v>180</v>
      </c>
    </row>
    <row r="49" spans="1:81">
      <c r="A49" s="56" t="s">
        <v>176</v>
      </c>
      <c r="B49" s="58"/>
      <c r="C49" s="59"/>
      <c r="D49" s="54"/>
      <c r="E49" s="55"/>
      <c r="F49" s="58"/>
      <c r="G49" s="59"/>
      <c r="I49" s="58"/>
      <c r="J49" s="59"/>
      <c r="K49" s="54">
        <f>FSS99_600</f>
        <v>0.98532379999999997</v>
      </c>
      <c r="L49" s="55"/>
      <c r="M49" s="58"/>
      <c r="N49" s="59"/>
      <c r="R49" s="279">
        <v>0.4894</v>
      </c>
      <c r="S49" s="279">
        <v>0.96649229999999997</v>
      </c>
      <c r="T49" s="279">
        <v>0.96649229999999997</v>
      </c>
      <c r="U49" s="279">
        <v>3.0700000000000001E-5</v>
      </c>
      <c r="V49" s="279">
        <v>3.0700000000000001E-5</v>
      </c>
      <c r="W49" s="279">
        <v>3.3477E-2</v>
      </c>
      <c r="X49" s="279">
        <v>3.3477E-2</v>
      </c>
      <c r="Y49" s="279">
        <v>-149.50360000000001</v>
      </c>
      <c r="Z49" s="279">
        <v>-149.50360000000001</v>
      </c>
      <c r="AA49" s="279">
        <v>133.4564</v>
      </c>
      <c r="AB49" s="279">
        <v>133.4564</v>
      </c>
      <c r="AC49" s="279">
        <v>0</v>
      </c>
      <c r="AD49" s="279">
        <v>0</v>
      </c>
      <c r="AE49" s="279">
        <v>0</v>
      </c>
      <c r="AF49" s="279">
        <v>180</v>
      </c>
      <c r="AH49" s="279">
        <v>0.4894</v>
      </c>
      <c r="AI49" s="279">
        <v>0.97329379999999999</v>
      </c>
      <c r="AJ49" s="279">
        <v>0.97329379999999999</v>
      </c>
      <c r="AK49" s="279">
        <v>3.4E-5</v>
      </c>
      <c r="AL49" s="279">
        <v>3.4E-5</v>
      </c>
      <c r="AM49" s="279">
        <v>2.66722E-2</v>
      </c>
      <c r="AN49" s="279">
        <v>2.66722E-2</v>
      </c>
      <c r="AO49" s="279">
        <v>-137.37</v>
      </c>
      <c r="AP49" s="279">
        <v>-137.37</v>
      </c>
      <c r="AQ49" s="279">
        <v>155.06110000000001</v>
      </c>
      <c r="AR49" s="279">
        <v>155.06110000000001</v>
      </c>
      <c r="AS49" s="279">
        <v>0</v>
      </c>
      <c r="AT49" s="279">
        <v>0</v>
      </c>
      <c r="AU49" s="279">
        <v>0</v>
      </c>
      <c r="AV49" s="279">
        <v>180</v>
      </c>
      <c r="AX49" s="279">
        <v>0.4894</v>
      </c>
      <c r="AY49" s="279">
        <v>3.4066999999999999E-3</v>
      </c>
      <c r="AZ49" s="279">
        <v>3.4066999999999999E-3</v>
      </c>
      <c r="BA49" s="279">
        <v>0.99472369999999999</v>
      </c>
      <c r="BB49" s="279">
        <v>0.99472369999999999</v>
      </c>
      <c r="BC49" s="279">
        <v>1.8697E-3</v>
      </c>
      <c r="BD49" s="279">
        <v>1.8697E-3</v>
      </c>
      <c r="BE49" s="279">
        <v>-131.03200000000001</v>
      </c>
      <c r="BF49" s="279">
        <v>-131.03200000000001</v>
      </c>
      <c r="BG49" s="279">
        <v>-161.59010000000001</v>
      </c>
      <c r="BH49" s="279">
        <v>-161.59010000000001</v>
      </c>
      <c r="BI49" s="279">
        <v>0</v>
      </c>
      <c r="BJ49" s="279">
        <v>0</v>
      </c>
      <c r="BK49" s="279">
        <v>0</v>
      </c>
      <c r="BL49" s="279">
        <v>180</v>
      </c>
      <c r="BO49" s="279">
        <v>0.4894</v>
      </c>
      <c r="BP49" s="279">
        <v>0.92239729999999998</v>
      </c>
      <c r="BQ49" s="279">
        <v>0.92239729999999998</v>
      </c>
      <c r="BR49" s="279">
        <v>0</v>
      </c>
      <c r="BS49" s="279">
        <v>0</v>
      </c>
      <c r="BT49" s="279">
        <v>7.7602699999999997E-2</v>
      </c>
      <c r="BU49" s="279">
        <v>7.7602699999999997E-2</v>
      </c>
      <c r="BV49" s="279">
        <v>-10.7125</v>
      </c>
      <c r="BW49" s="279">
        <v>-10.7125</v>
      </c>
      <c r="BX49" s="279">
        <v>159.535</v>
      </c>
      <c r="BY49" s="279">
        <v>159.535</v>
      </c>
      <c r="BZ49" s="279">
        <v>0</v>
      </c>
      <c r="CA49" s="279">
        <v>0</v>
      </c>
      <c r="CB49" s="279">
        <v>0</v>
      </c>
      <c r="CC49" s="279">
        <v>180</v>
      </c>
    </row>
    <row r="50" spans="1:81">
      <c r="A50" s="56" t="s">
        <v>177</v>
      </c>
      <c r="B50" s="58"/>
      <c r="C50" s="59"/>
      <c r="D50" s="54"/>
      <c r="E50" s="55"/>
      <c r="F50" s="58"/>
      <c r="G50" s="59"/>
      <c r="I50" s="58"/>
      <c r="J50" s="59"/>
      <c r="K50" s="54">
        <f>FSS99_600</f>
        <v>0.98532379999999997</v>
      </c>
      <c r="L50" s="55"/>
      <c r="M50" s="58"/>
      <c r="N50" s="59"/>
      <c r="R50" s="279">
        <v>0.49075000000000002</v>
      </c>
      <c r="S50" s="279">
        <v>0.96707719999999997</v>
      </c>
      <c r="T50" s="279">
        <v>0.96707719999999997</v>
      </c>
      <c r="U50" s="279">
        <v>2.97E-5</v>
      </c>
      <c r="V50" s="279">
        <v>2.97E-5</v>
      </c>
      <c r="W50" s="279">
        <v>3.2893100000000002E-2</v>
      </c>
      <c r="X50" s="279">
        <v>3.2893100000000002E-2</v>
      </c>
      <c r="Y50" s="279">
        <v>-148.9485</v>
      </c>
      <c r="Z50" s="279">
        <v>-148.9485</v>
      </c>
      <c r="AA50" s="279">
        <v>134.2911</v>
      </c>
      <c r="AB50" s="279">
        <v>134.2911</v>
      </c>
      <c r="AC50" s="279">
        <v>0</v>
      </c>
      <c r="AD50" s="279">
        <v>0</v>
      </c>
      <c r="AE50" s="279">
        <v>0</v>
      </c>
      <c r="AF50" s="279">
        <v>180</v>
      </c>
      <c r="AH50" s="279">
        <v>0.49075000000000002</v>
      </c>
      <c r="AI50" s="279">
        <v>0.97372199999999998</v>
      </c>
      <c r="AJ50" s="279">
        <v>0.97372199999999998</v>
      </c>
      <c r="AK50" s="279">
        <v>3.29E-5</v>
      </c>
      <c r="AL50" s="279">
        <v>3.29E-5</v>
      </c>
      <c r="AM50" s="279">
        <v>2.62451E-2</v>
      </c>
      <c r="AN50" s="279">
        <v>2.62451E-2</v>
      </c>
      <c r="AO50" s="279">
        <v>-136.8989</v>
      </c>
      <c r="AP50" s="279">
        <v>-136.8989</v>
      </c>
      <c r="AQ50" s="279">
        <v>155.71289999999999</v>
      </c>
      <c r="AR50" s="279">
        <v>155.71289999999999</v>
      </c>
      <c r="AS50" s="279">
        <v>0</v>
      </c>
      <c r="AT50" s="279">
        <v>0</v>
      </c>
      <c r="AU50" s="279">
        <v>0</v>
      </c>
      <c r="AV50" s="279">
        <v>180</v>
      </c>
      <c r="AX50" s="279">
        <v>0.49075000000000002</v>
      </c>
      <c r="AY50" s="279">
        <v>3.4291999999999999E-3</v>
      </c>
      <c r="AZ50" s="279">
        <v>3.4291999999999999E-3</v>
      </c>
      <c r="BA50" s="279">
        <v>0.99472349999999998</v>
      </c>
      <c r="BB50" s="279">
        <v>0.99472349999999998</v>
      </c>
      <c r="BC50" s="279">
        <v>1.8473000000000001E-3</v>
      </c>
      <c r="BD50" s="279">
        <v>1.8473000000000001E-3</v>
      </c>
      <c r="BE50" s="279">
        <v>-129.50540000000001</v>
      </c>
      <c r="BF50" s="279">
        <v>-129.50540000000001</v>
      </c>
      <c r="BG50" s="279">
        <v>-162.80269999999999</v>
      </c>
      <c r="BH50" s="279">
        <v>-162.80269999999999</v>
      </c>
      <c r="BI50" s="279">
        <v>0</v>
      </c>
      <c r="BJ50" s="279">
        <v>0</v>
      </c>
      <c r="BK50" s="279">
        <v>0</v>
      </c>
      <c r="BL50" s="279">
        <v>180</v>
      </c>
      <c r="BO50" s="279">
        <v>0.49075000000000002</v>
      </c>
      <c r="BP50" s="279">
        <v>0.9223365</v>
      </c>
      <c r="BQ50" s="279">
        <v>0.9223365</v>
      </c>
      <c r="BR50" s="279">
        <v>0</v>
      </c>
      <c r="BS50" s="279">
        <v>0</v>
      </c>
      <c r="BT50" s="279">
        <v>7.7663499999999996E-2</v>
      </c>
      <c r="BU50" s="279">
        <v>7.7663499999999996E-2</v>
      </c>
      <c r="BV50" s="279">
        <v>-10.931900000000001</v>
      </c>
      <c r="BW50" s="279">
        <v>-10.931900000000001</v>
      </c>
      <c r="BX50" s="279">
        <v>159.59559999999999</v>
      </c>
      <c r="BY50" s="279">
        <v>159.59559999999999</v>
      </c>
      <c r="BZ50" s="279">
        <v>0</v>
      </c>
      <c r="CA50" s="279">
        <v>0</v>
      </c>
      <c r="CB50" s="279">
        <v>0</v>
      </c>
      <c r="CC50" s="279">
        <v>180</v>
      </c>
    </row>
    <row r="51" spans="1:81">
      <c r="A51" s="56" t="s">
        <v>178</v>
      </c>
      <c r="B51" s="58"/>
      <c r="C51" s="59"/>
      <c r="D51" s="54"/>
      <c r="E51" s="55"/>
      <c r="F51" s="58"/>
      <c r="G51" s="59"/>
      <c r="I51" s="58"/>
      <c r="J51" s="59"/>
      <c r="K51" s="54">
        <f>FSS99_600</f>
        <v>0.98532379999999997</v>
      </c>
      <c r="L51" s="55"/>
      <c r="M51" s="58"/>
      <c r="N51" s="59"/>
      <c r="R51" s="279">
        <v>0.49209999999999998</v>
      </c>
      <c r="S51" s="279">
        <v>0.96766649999999998</v>
      </c>
      <c r="T51" s="279">
        <v>0.96766649999999998</v>
      </c>
      <c r="U51" s="279">
        <v>2.87E-5</v>
      </c>
      <c r="V51" s="279">
        <v>2.87E-5</v>
      </c>
      <c r="W51" s="279">
        <v>3.2304800000000002E-2</v>
      </c>
      <c r="X51" s="279">
        <v>3.2304800000000002E-2</v>
      </c>
      <c r="Y51" s="279">
        <v>-148.39879999999999</v>
      </c>
      <c r="Z51" s="279">
        <v>-148.39879999999999</v>
      </c>
      <c r="AA51" s="279">
        <v>135.11150000000001</v>
      </c>
      <c r="AB51" s="279">
        <v>135.11150000000001</v>
      </c>
      <c r="AC51" s="279">
        <v>0</v>
      </c>
      <c r="AD51" s="279">
        <v>0</v>
      </c>
      <c r="AE51" s="279">
        <v>0</v>
      </c>
      <c r="AF51" s="279">
        <v>180</v>
      </c>
      <c r="AH51" s="279">
        <v>0.49209999999999998</v>
      </c>
      <c r="AI51" s="279">
        <v>0.97414900000000004</v>
      </c>
      <c r="AJ51" s="279">
        <v>0.97414900000000004</v>
      </c>
      <c r="AK51" s="279">
        <v>3.1900000000000003E-5</v>
      </c>
      <c r="AL51" s="279">
        <v>3.1900000000000003E-5</v>
      </c>
      <c r="AM51" s="279">
        <v>2.5819100000000001E-2</v>
      </c>
      <c r="AN51" s="279">
        <v>2.5819100000000001E-2</v>
      </c>
      <c r="AO51" s="279">
        <v>-136.4324</v>
      </c>
      <c r="AP51" s="279">
        <v>-136.4324</v>
      </c>
      <c r="AQ51" s="279">
        <v>156.35589999999999</v>
      </c>
      <c r="AR51" s="279">
        <v>156.35589999999999</v>
      </c>
      <c r="AS51" s="279">
        <v>0</v>
      </c>
      <c r="AT51" s="279">
        <v>0</v>
      </c>
      <c r="AU51" s="279">
        <v>0</v>
      </c>
      <c r="AV51" s="279">
        <v>180</v>
      </c>
      <c r="AX51" s="279">
        <v>0.49209999999999998</v>
      </c>
      <c r="AY51" s="279">
        <v>3.4605E-3</v>
      </c>
      <c r="AZ51" s="279">
        <v>3.4605E-3</v>
      </c>
      <c r="BA51" s="279">
        <v>0.9947144</v>
      </c>
      <c r="BB51" s="279">
        <v>0.9947144</v>
      </c>
      <c r="BC51" s="279">
        <v>1.8251000000000001E-3</v>
      </c>
      <c r="BD51" s="279">
        <v>1.8251000000000001E-3</v>
      </c>
      <c r="BE51" s="279">
        <v>-127.98739999999999</v>
      </c>
      <c r="BF51" s="279">
        <v>-127.98739999999999</v>
      </c>
      <c r="BG51" s="279">
        <v>-163.97229999999999</v>
      </c>
      <c r="BH51" s="279">
        <v>-163.97229999999999</v>
      </c>
      <c r="BI51" s="279">
        <v>0</v>
      </c>
      <c r="BJ51" s="279">
        <v>0</v>
      </c>
      <c r="BK51" s="279">
        <v>0</v>
      </c>
      <c r="BL51" s="279">
        <v>180</v>
      </c>
      <c r="BO51" s="279">
        <v>0.49209999999999998</v>
      </c>
      <c r="BP51" s="279">
        <v>0.92226770000000002</v>
      </c>
      <c r="BQ51" s="279">
        <v>0.92226770000000002</v>
      </c>
      <c r="BR51" s="279">
        <v>0</v>
      </c>
      <c r="BS51" s="279">
        <v>0</v>
      </c>
      <c r="BT51" s="279">
        <v>7.7732300000000004E-2</v>
      </c>
      <c r="BU51" s="279">
        <v>7.7732300000000004E-2</v>
      </c>
      <c r="BV51" s="279">
        <v>-11.154299999999999</v>
      </c>
      <c r="BW51" s="279">
        <v>-11.154299999999999</v>
      </c>
      <c r="BX51" s="279">
        <v>159.6549</v>
      </c>
      <c r="BY51" s="279">
        <v>159.6549</v>
      </c>
      <c r="BZ51" s="279">
        <v>0</v>
      </c>
      <c r="CA51" s="279">
        <v>0</v>
      </c>
      <c r="CB51" s="279">
        <v>0</v>
      </c>
      <c r="CC51" s="279">
        <v>180</v>
      </c>
    </row>
    <row r="52" spans="1:81">
      <c r="A52" s="56" t="s">
        <v>179</v>
      </c>
      <c r="B52" s="58"/>
      <c r="C52" s="59"/>
      <c r="D52" s="54"/>
      <c r="E52" s="55"/>
      <c r="F52" s="58"/>
      <c r="G52" s="59"/>
      <c r="I52" s="58"/>
      <c r="J52" s="59"/>
      <c r="K52" s="54">
        <f>FSS99_600</f>
        <v>0.98532379999999997</v>
      </c>
      <c r="L52" s="55"/>
      <c r="M52" s="58"/>
      <c r="N52" s="59"/>
      <c r="R52" s="279">
        <v>0.49345</v>
      </c>
      <c r="S52" s="279">
        <v>0.96823740000000003</v>
      </c>
      <c r="T52" s="279">
        <v>0.96823740000000003</v>
      </c>
      <c r="U52" s="279">
        <v>2.7800000000000001E-5</v>
      </c>
      <c r="V52" s="279">
        <v>2.7800000000000001E-5</v>
      </c>
      <c r="W52" s="279">
        <v>3.1734800000000001E-2</v>
      </c>
      <c r="X52" s="279">
        <v>3.1734800000000001E-2</v>
      </c>
      <c r="Y52" s="279">
        <v>-147.85669999999999</v>
      </c>
      <c r="Z52" s="279">
        <v>-147.85669999999999</v>
      </c>
      <c r="AA52" s="279">
        <v>135.91839999999999</v>
      </c>
      <c r="AB52" s="279">
        <v>135.91839999999999</v>
      </c>
      <c r="AC52" s="279">
        <v>0</v>
      </c>
      <c r="AD52" s="279">
        <v>0</v>
      </c>
      <c r="AE52" s="279">
        <v>0</v>
      </c>
      <c r="AF52" s="279">
        <v>180</v>
      </c>
      <c r="AH52" s="279">
        <v>0.49345</v>
      </c>
      <c r="AI52" s="279">
        <v>0.97456259999999995</v>
      </c>
      <c r="AJ52" s="279">
        <v>0.97456259999999995</v>
      </c>
      <c r="AK52" s="279">
        <v>3.0899999999999999E-5</v>
      </c>
      <c r="AL52" s="279">
        <v>3.0899999999999999E-5</v>
      </c>
      <c r="AM52" s="279">
        <v>2.5406499999999999E-2</v>
      </c>
      <c r="AN52" s="279">
        <v>2.5406499999999999E-2</v>
      </c>
      <c r="AO52" s="279">
        <v>-135.97120000000001</v>
      </c>
      <c r="AP52" s="279">
        <v>-135.97120000000001</v>
      </c>
      <c r="AQ52" s="279">
        <v>156.9905</v>
      </c>
      <c r="AR52" s="279">
        <v>156.9905</v>
      </c>
      <c r="AS52" s="279">
        <v>0</v>
      </c>
      <c r="AT52" s="279">
        <v>0</v>
      </c>
      <c r="AU52" s="279">
        <v>0</v>
      </c>
      <c r="AV52" s="279">
        <v>180</v>
      </c>
      <c r="AX52" s="279">
        <v>0.49345</v>
      </c>
      <c r="AY52" s="279">
        <v>3.5002000000000002E-3</v>
      </c>
      <c r="AZ52" s="279">
        <v>3.5002000000000002E-3</v>
      </c>
      <c r="BA52" s="279">
        <v>0.99469680000000005</v>
      </c>
      <c r="BB52" s="279">
        <v>0.99469680000000005</v>
      </c>
      <c r="BC52" s="279">
        <v>1.8029999999999999E-3</v>
      </c>
      <c r="BD52" s="279">
        <v>1.8029999999999999E-3</v>
      </c>
      <c r="BE52" s="279">
        <v>-126.4781</v>
      </c>
      <c r="BF52" s="279">
        <v>-126.4781</v>
      </c>
      <c r="BG52" s="279">
        <v>-165.0934</v>
      </c>
      <c r="BH52" s="279">
        <v>-165.0934</v>
      </c>
      <c r="BI52" s="279">
        <v>0</v>
      </c>
      <c r="BJ52" s="279">
        <v>0</v>
      </c>
      <c r="BK52" s="279">
        <v>0</v>
      </c>
      <c r="BL52" s="279">
        <v>180</v>
      </c>
      <c r="BO52" s="279">
        <v>0.49345</v>
      </c>
      <c r="BP52" s="279">
        <v>0.92207539999999999</v>
      </c>
      <c r="BQ52" s="279">
        <v>0.92207539999999999</v>
      </c>
      <c r="BR52" s="279">
        <v>0</v>
      </c>
      <c r="BS52" s="279">
        <v>0</v>
      </c>
      <c r="BT52" s="279">
        <v>7.7924599999999997E-2</v>
      </c>
      <c r="BU52" s="279">
        <v>7.7924599999999997E-2</v>
      </c>
      <c r="BV52" s="279">
        <v>-11.428699999999999</v>
      </c>
      <c r="BW52" s="279">
        <v>-11.428699999999999</v>
      </c>
      <c r="BX52" s="279">
        <v>159.70169999999999</v>
      </c>
      <c r="BY52" s="279">
        <v>159.70169999999999</v>
      </c>
      <c r="BZ52" s="279">
        <v>0</v>
      </c>
      <c r="CA52" s="279">
        <v>0</v>
      </c>
      <c r="CB52" s="279">
        <v>0</v>
      </c>
      <c r="CC52" s="279">
        <v>180</v>
      </c>
    </row>
    <row r="53" spans="1:81">
      <c r="A53" s="56" t="s">
        <v>180</v>
      </c>
      <c r="B53" s="58"/>
      <c r="C53" s="59"/>
      <c r="D53" s="54"/>
      <c r="E53" s="55"/>
      <c r="F53" s="58"/>
      <c r="G53" s="59"/>
      <c r="I53" s="58"/>
      <c r="J53" s="59"/>
      <c r="K53" s="54">
        <f>BBARx2</f>
        <v>0.99</v>
      </c>
      <c r="L53" s="55"/>
      <c r="M53" s="58"/>
      <c r="N53" s="59"/>
      <c r="R53" s="279">
        <v>0.49480000000000002</v>
      </c>
      <c r="S53" s="279">
        <v>0.9687905</v>
      </c>
      <c r="T53" s="279">
        <v>0.9687905</v>
      </c>
      <c r="U53" s="279">
        <v>2.69E-5</v>
      </c>
      <c r="V53" s="279">
        <v>2.69E-5</v>
      </c>
      <c r="W53" s="279">
        <v>3.1182600000000001E-2</v>
      </c>
      <c r="X53" s="279">
        <v>3.1182600000000001E-2</v>
      </c>
      <c r="Y53" s="279">
        <v>-147.32210000000001</v>
      </c>
      <c r="Z53" s="279">
        <v>-147.32210000000001</v>
      </c>
      <c r="AA53" s="279">
        <v>136.7123</v>
      </c>
      <c r="AB53" s="279">
        <v>136.7123</v>
      </c>
      <c r="AC53" s="279">
        <v>0</v>
      </c>
      <c r="AD53" s="279">
        <v>0</v>
      </c>
      <c r="AE53" s="279">
        <v>0</v>
      </c>
      <c r="AF53" s="279">
        <v>180</v>
      </c>
      <c r="AH53" s="279">
        <v>0.49480000000000002</v>
      </c>
      <c r="AI53" s="279">
        <v>0.97496329999999998</v>
      </c>
      <c r="AJ53" s="279">
        <v>0.97496329999999998</v>
      </c>
      <c r="AK53" s="279">
        <v>3.0000000000000001E-5</v>
      </c>
      <c r="AL53" s="279">
        <v>3.0000000000000001E-5</v>
      </c>
      <c r="AM53" s="279">
        <v>2.50067E-2</v>
      </c>
      <c r="AN53" s="279">
        <v>2.50067E-2</v>
      </c>
      <c r="AO53" s="279">
        <v>-135.51499999999999</v>
      </c>
      <c r="AP53" s="279">
        <v>-135.51499999999999</v>
      </c>
      <c r="AQ53" s="279">
        <v>157.61709999999999</v>
      </c>
      <c r="AR53" s="279">
        <v>157.61709999999999</v>
      </c>
      <c r="AS53" s="279">
        <v>0</v>
      </c>
      <c r="AT53" s="279">
        <v>0</v>
      </c>
      <c r="AU53" s="279">
        <v>0</v>
      </c>
      <c r="AV53" s="279">
        <v>180</v>
      </c>
      <c r="AX53" s="279">
        <v>0.49480000000000002</v>
      </c>
      <c r="AY53" s="279">
        <v>3.5474999999999999E-3</v>
      </c>
      <c r="AZ53" s="279">
        <v>3.5474999999999999E-3</v>
      </c>
      <c r="BA53" s="279">
        <v>0.99467150000000004</v>
      </c>
      <c r="BB53" s="279">
        <v>0.99467150000000004</v>
      </c>
      <c r="BC53" s="279">
        <v>1.781E-3</v>
      </c>
      <c r="BD53" s="279">
        <v>1.781E-3</v>
      </c>
      <c r="BE53" s="279">
        <v>-124.9773</v>
      </c>
      <c r="BF53" s="279">
        <v>-124.9773</v>
      </c>
      <c r="BG53" s="279">
        <v>-166.16130000000001</v>
      </c>
      <c r="BH53" s="279">
        <v>-166.16130000000001</v>
      </c>
      <c r="BI53" s="279">
        <v>0</v>
      </c>
      <c r="BJ53" s="279">
        <v>0</v>
      </c>
      <c r="BK53" s="279">
        <v>0</v>
      </c>
      <c r="BL53" s="279">
        <v>180</v>
      </c>
      <c r="BO53" s="279">
        <v>0.49480000000000002</v>
      </c>
      <c r="BP53" s="279">
        <v>0.92188570000000003</v>
      </c>
      <c r="BQ53" s="279">
        <v>0.92188570000000003</v>
      </c>
      <c r="BR53" s="279">
        <v>0</v>
      </c>
      <c r="BS53" s="279">
        <v>0</v>
      </c>
      <c r="BT53" s="279">
        <v>7.8114299999999998E-2</v>
      </c>
      <c r="BU53" s="279">
        <v>7.8114299999999998E-2</v>
      </c>
      <c r="BV53" s="279">
        <v>-11.701599999999999</v>
      </c>
      <c r="BW53" s="279">
        <v>-11.701599999999999</v>
      </c>
      <c r="BX53" s="279">
        <v>159.7483</v>
      </c>
      <c r="BY53" s="279">
        <v>159.7483</v>
      </c>
      <c r="BZ53" s="279">
        <v>0</v>
      </c>
      <c r="CA53" s="279">
        <v>0</v>
      </c>
      <c r="CB53" s="279">
        <v>0</v>
      </c>
      <c r="CC53" s="279">
        <v>180</v>
      </c>
    </row>
    <row r="54" spans="1:81">
      <c r="A54" s="56" t="s">
        <v>181</v>
      </c>
      <c r="B54" s="58"/>
      <c r="C54" s="59"/>
      <c r="D54" s="54"/>
      <c r="E54" s="55"/>
      <c r="F54" s="58"/>
      <c r="G54" s="59"/>
      <c r="I54" s="58"/>
      <c r="J54" s="59"/>
      <c r="K54" s="54">
        <v>1</v>
      </c>
      <c r="L54" s="55"/>
      <c r="M54" s="58"/>
      <c r="N54" s="59"/>
      <c r="R54" s="279">
        <v>0.49614999999999998</v>
      </c>
      <c r="S54" s="279">
        <v>0.96932649999999998</v>
      </c>
      <c r="T54" s="279">
        <v>0.96932649999999998</v>
      </c>
      <c r="U54" s="279">
        <v>2.5999999999999998E-5</v>
      </c>
      <c r="V54" s="279">
        <v>2.5999999999999998E-5</v>
      </c>
      <c r="W54" s="279">
        <v>3.0647500000000001E-2</v>
      </c>
      <c r="X54" s="279">
        <v>3.0647500000000001E-2</v>
      </c>
      <c r="Y54" s="279">
        <v>-146.7946</v>
      </c>
      <c r="Z54" s="279">
        <v>-146.7946</v>
      </c>
      <c r="AA54" s="279">
        <v>137.49350000000001</v>
      </c>
      <c r="AB54" s="279">
        <v>137.49350000000001</v>
      </c>
      <c r="AC54" s="279">
        <v>0</v>
      </c>
      <c r="AD54" s="279">
        <v>0</v>
      </c>
      <c r="AE54" s="279">
        <v>0</v>
      </c>
      <c r="AF54" s="279">
        <v>180</v>
      </c>
      <c r="AH54" s="279">
        <v>0.49614999999999998</v>
      </c>
      <c r="AI54" s="279">
        <v>0.97535159999999999</v>
      </c>
      <c r="AJ54" s="279">
        <v>0.97535159999999999</v>
      </c>
      <c r="AK54" s="279">
        <v>2.9099999999999999E-5</v>
      </c>
      <c r="AL54" s="279">
        <v>2.9099999999999999E-5</v>
      </c>
      <c r="AM54" s="279">
        <v>2.46193E-2</v>
      </c>
      <c r="AN54" s="279">
        <v>2.46193E-2</v>
      </c>
      <c r="AO54" s="279">
        <v>-135.06379999999999</v>
      </c>
      <c r="AP54" s="279">
        <v>-135.06379999999999</v>
      </c>
      <c r="AQ54" s="279">
        <v>158.23580000000001</v>
      </c>
      <c r="AR54" s="279">
        <v>158.23580000000001</v>
      </c>
      <c r="AS54" s="279">
        <v>0</v>
      </c>
      <c r="AT54" s="279">
        <v>0</v>
      </c>
      <c r="AU54" s="279">
        <v>0</v>
      </c>
      <c r="AV54" s="279">
        <v>180</v>
      </c>
      <c r="AX54" s="279">
        <v>0.49614999999999998</v>
      </c>
      <c r="AY54" s="279">
        <v>3.6020000000000002E-3</v>
      </c>
      <c r="AZ54" s="279">
        <v>3.6020000000000002E-3</v>
      </c>
      <c r="BA54" s="279">
        <v>0.99463889999999999</v>
      </c>
      <c r="BB54" s="279">
        <v>0.99463889999999999</v>
      </c>
      <c r="BC54" s="279">
        <v>1.7591E-3</v>
      </c>
      <c r="BD54" s="279">
        <v>1.7591E-3</v>
      </c>
      <c r="BE54" s="279">
        <v>-123.485</v>
      </c>
      <c r="BF54" s="279">
        <v>-123.485</v>
      </c>
      <c r="BG54" s="279">
        <v>-167.17250000000001</v>
      </c>
      <c r="BH54" s="279">
        <v>-167.17250000000001</v>
      </c>
      <c r="BI54" s="279">
        <v>0</v>
      </c>
      <c r="BJ54" s="279">
        <v>0</v>
      </c>
      <c r="BK54" s="279">
        <v>0</v>
      </c>
      <c r="BL54" s="279">
        <v>180</v>
      </c>
      <c r="BO54" s="279">
        <v>0.49614999999999998</v>
      </c>
      <c r="BP54" s="279">
        <v>0.92169849999999998</v>
      </c>
      <c r="BQ54" s="279">
        <v>0.92169849999999998</v>
      </c>
      <c r="BR54" s="279">
        <v>0</v>
      </c>
      <c r="BS54" s="279">
        <v>0</v>
      </c>
      <c r="BT54" s="279">
        <v>7.8301499999999996E-2</v>
      </c>
      <c r="BU54" s="279">
        <v>7.8301499999999996E-2</v>
      </c>
      <c r="BV54" s="279">
        <v>-11.973000000000001</v>
      </c>
      <c r="BW54" s="279">
        <v>-11.973000000000001</v>
      </c>
      <c r="BX54" s="279">
        <v>159.7946</v>
      </c>
      <c r="BY54" s="279">
        <v>159.7946</v>
      </c>
      <c r="BZ54" s="279">
        <v>0</v>
      </c>
      <c r="CA54" s="279">
        <v>0</v>
      </c>
      <c r="CB54" s="279">
        <v>0</v>
      </c>
      <c r="CC54" s="279">
        <v>180</v>
      </c>
    </row>
    <row r="55" spans="1:81">
      <c r="A55" s="56" t="s">
        <v>182</v>
      </c>
      <c r="B55" s="58"/>
      <c r="C55" s="59"/>
      <c r="D55" s="54"/>
      <c r="E55" s="55"/>
      <c r="F55" s="58"/>
      <c r="G55" s="59"/>
      <c r="I55" s="58"/>
      <c r="J55" s="59"/>
      <c r="K55" s="54">
        <f>BBARx2</f>
        <v>0.99</v>
      </c>
      <c r="L55" s="55"/>
      <c r="M55" s="58"/>
      <c r="N55" s="59"/>
      <c r="R55" s="279">
        <v>0.4975</v>
      </c>
      <c r="S55" s="279">
        <v>0.96984610000000004</v>
      </c>
      <c r="T55" s="279">
        <v>0.96984610000000004</v>
      </c>
      <c r="U55" s="279">
        <v>2.5199999999999999E-5</v>
      </c>
      <c r="V55" s="279">
        <v>2.5199999999999999E-5</v>
      </c>
      <c r="W55" s="279">
        <v>3.0128800000000001E-2</v>
      </c>
      <c r="X55" s="279">
        <v>3.0128800000000001E-2</v>
      </c>
      <c r="Y55" s="279">
        <v>-146.27420000000001</v>
      </c>
      <c r="Z55" s="279">
        <v>-146.27420000000001</v>
      </c>
      <c r="AA55" s="279">
        <v>138.26240000000001</v>
      </c>
      <c r="AB55" s="279">
        <v>138.26240000000001</v>
      </c>
      <c r="AC55" s="279">
        <v>0</v>
      </c>
      <c r="AD55" s="279">
        <v>0</v>
      </c>
      <c r="AE55" s="279">
        <v>0</v>
      </c>
      <c r="AF55" s="279">
        <v>180</v>
      </c>
      <c r="AH55" s="279">
        <v>0.4975</v>
      </c>
      <c r="AI55" s="279">
        <v>0.97572800000000004</v>
      </c>
      <c r="AJ55" s="279">
        <v>0.97572800000000004</v>
      </c>
      <c r="AK55" s="279">
        <v>2.83E-5</v>
      </c>
      <c r="AL55" s="279">
        <v>2.83E-5</v>
      </c>
      <c r="AM55" s="279">
        <v>2.42437E-2</v>
      </c>
      <c r="AN55" s="279">
        <v>2.42437E-2</v>
      </c>
      <c r="AO55" s="279">
        <v>-134.6173</v>
      </c>
      <c r="AP55" s="279">
        <v>-134.6173</v>
      </c>
      <c r="AQ55" s="279">
        <v>158.84690000000001</v>
      </c>
      <c r="AR55" s="279">
        <v>158.84690000000001</v>
      </c>
      <c r="AS55" s="279">
        <v>0</v>
      </c>
      <c r="AT55" s="279">
        <v>0</v>
      </c>
      <c r="AU55" s="279">
        <v>0</v>
      </c>
      <c r="AV55" s="279">
        <v>180</v>
      </c>
      <c r="AX55" s="279">
        <v>0.4975</v>
      </c>
      <c r="AY55" s="279">
        <v>3.663E-3</v>
      </c>
      <c r="AZ55" s="279">
        <v>3.663E-3</v>
      </c>
      <c r="BA55" s="279">
        <v>0.99459960000000003</v>
      </c>
      <c r="BB55" s="279">
        <v>0.99459960000000003</v>
      </c>
      <c r="BC55" s="279">
        <v>1.7374000000000001E-3</v>
      </c>
      <c r="BD55" s="279">
        <v>1.7374000000000001E-3</v>
      </c>
      <c r="BE55" s="279">
        <v>-122.00109999999999</v>
      </c>
      <c r="BF55" s="279">
        <v>-122.00109999999999</v>
      </c>
      <c r="BG55" s="279">
        <v>-168.12430000000001</v>
      </c>
      <c r="BH55" s="279">
        <v>-168.12430000000001</v>
      </c>
      <c r="BI55" s="279">
        <v>0</v>
      </c>
      <c r="BJ55" s="279">
        <v>0</v>
      </c>
      <c r="BK55" s="279">
        <v>0</v>
      </c>
      <c r="BL55" s="279">
        <v>180</v>
      </c>
      <c r="BO55" s="279">
        <v>0.4975</v>
      </c>
      <c r="BP55" s="279">
        <v>0.92151380000000005</v>
      </c>
      <c r="BQ55" s="279">
        <v>0.92151380000000005</v>
      </c>
      <c r="BR55" s="279">
        <v>0</v>
      </c>
      <c r="BS55" s="279">
        <v>0</v>
      </c>
      <c r="BT55" s="279">
        <v>7.8486200000000006E-2</v>
      </c>
      <c r="BU55" s="279">
        <v>7.8486200000000006E-2</v>
      </c>
      <c r="BV55" s="279">
        <v>-12.242800000000001</v>
      </c>
      <c r="BW55" s="279">
        <v>-12.242800000000001</v>
      </c>
      <c r="BX55" s="279">
        <v>159.8408</v>
      </c>
      <c r="BY55" s="279">
        <v>159.8408</v>
      </c>
      <c r="BZ55" s="279">
        <v>0</v>
      </c>
      <c r="CA55" s="279">
        <v>0</v>
      </c>
      <c r="CB55" s="279">
        <v>0</v>
      </c>
      <c r="CC55" s="279">
        <v>180</v>
      </c>
    </row>
    <row r="56" spans="1:81">
      <c r="A56" s="56" t="s">
        <v>183</v>
      </c>
      <c r="B56" s="58"/>
      <c r="C56" s="59"/>
      <c r="D56" s="54"/>
      <c r="E56" s="55"/>
      <c r="F56" s="58"/>
      <c r="G56" s="59"/>
      <c r="I56" s="58"/>
      <c r="J56" s="59"/>
      <c r="K56" s="54">
        <f>BBARx2</f>
        <v>0.99</v>
      </c>
      <c r="L56" s="55"/>
      <c r="M56" s="58"/>
      <c r="N56" s="59"/>
      <c r="R56" s="279">
        <v>0.49885000000000002</v>
      </c>
      <c r="S56" s="279">
        <v>0.97034980000000004</v>
      </c>
      <c r="T56" s="279">
        <v>0.97034980000000004</v>
      </c>
      <c r="U56" s="279">
        <v>2.44E-5</v>
      </c>
      <c r="V56" s="279">
        <v>2.44E-5</v>
      </c>
      <c r="W56" s="279">
        <v>2.9625800000000001E-2</v>
      </c>
      <c r="X56" s="279">
        <v>2.9625800000000001E-2</v>
      </c>
      <c r="Y56" s="279">
        <v>-145.76070000000001</v>
      </c>
      <c r="Z56" s="279">
        <v>-145.76070000000001</v>
      </c>
      <c r="AA56" s="279">
        <v>139.01929999999999</v>
      </c>
      <c r="AB56" s="279">
        <v>139.01929999999999</v>
      </c>
      <c r="AC56" s="279">
        <v>0</v>
      </c>
      <c r="AD56" s="279">
        <v>0</v>
      </c>
      <c r="AE56" s="279">
        <v>0</v>
      </c>
      <c r="AF56" s="279">
        <v>180</v>
      </c>
      <c r="AH56" s="279">
        <v>0.49885000000000002</v>
      </c>
      <c r="AI56" s="279">
        <v>0.97609310000000005</v>
      </c>
      <c r="AJ56" s="279">
        <v>0.97609310000000005</v>
      </c>
      <c r="AK56" s="279">
        <v>2.7399999999999999E-5</v>
      </c>
      <c r="AL56" s="279">
        <v>2.7399999999999999E-5</v>
      </c>
      <c r="AM56" s="279">
        <v>2.3879500000000001E-2</v>
      </c>
      <c r="AN56" s="279">
        <v>2.3879500000000001E-2</v>
      </c>
      <c r="AO56" s="279">
        <v>-134.1756</v>
      </c>
      <c r="AP56" s="279">
        <v>-134.1756</v>
      </c>
      <c r="AQ56" s="279">
        <v>159.45060000000001</v>
      </c>
      <c r="AR56" s="279">
        <v>159.45060000000001</v>
      </c>
      <c r="AS56" s="279">
        <v>0</v>
      </c>
      <c r="AT56" s="279">
        <v>0</v>
      </c>
      <c r="AU56" s="279">
        <v>0</v>
      </c>
      <c r="AV56" s="279">
        <v>180</v>
      </c>
      <c r="AX56" s="279">
        <v>0.49885000000000002</v>
      </c>
      <c r="AY56" s="279">
        <v>3.7299999999999998E-3</v>
      </c>
      <c r="AZ56" s="279">
        <v>3.7299999999999998E-3</v>
      </c>
      <c r="BA56" s="279">
        <v>0.99455420000000005</v>
      </c>
      <c r="BB56" s="279">
        <v>0.99455420000000005</v>
      </c>
      <c r="BC56" s="279">
        <v>1.7156999999999999E-3</v>
      </c>
      <c r="BD56" s="279">
        <v>1.7156999999999999E-3</v>
      </c>
      <c r="BE56" s="279">
        <v>-120.52549999999999</v>
      </c>
      <c r="BF56" s="279">
        <v>-120.52549999999999</v>
      </c>
      <c r="BG56" s="279">
        <v>-169.01519999999999</v>
      </c>
      <c r="BH56" s="279">
        <v>-169.01519999999999</v>
      </c>
      <c r="BI56" s="279">
        <v>0</v>
      </c>
      <c r="BJ56" s="279">
        <v>0</v>
      </c>
      <c r="BK56" s="279">
        <v>0</v>
      </c>
      <c r="BL56" s="279">
        <v>180</v>
      </c>
      <c r="BO56" s="279">
        <v>0.49885000000000002</v>
      </c>
      <c r="BP56" s="279">
        <v>0.92133149999999997</v>
      </c>
      <c r="BQ56" s="279">
        <v>0.92133149999999997</v>
      </c>
      <c r="BR56" s="279">
        <v>0</v>
      </c>
      <c r="BS56" s="279">
        <v>0</v>
      </c>
      <c r="BT56" s="279">
        <v>7.8668500000000002E-2</v>
      </c>
      <c r="BU56" s="279">
        <v>7.8668500000000002E-2</v>
      </c>
      <c r="BV56" s="279">
        <v>-12.511200000000001</v>
      </c>
      <c r="BW56" s="279">
        <v>-12.511200000000001</v>
      </c>
      <c r="BX56" s="279">
        <v>159.88679999999999</v>
      </c>
      <c r="BY56" s="279">
        <v>159.88679999999999</v>
      </c>
      <c r="BZ56" s="279">
        <v>0</v>
      </c>
      <c r="CA56" s="279">
        <v>0</v>
      </c>
      <c r="CB56" s="279">
        <v>0</v>
      </c>
      <c r="CC56" s="279">
        <v>180</v>
      </c>
    </row>
    <row r="57" spans="1:81">
      <c r="A57" s="56" t="s">
        <v>184</v>
      </c>
      <c r="B57" s="58"/>
      <c r="C57" s="59"/>
      <c r="D57" s="54"/>
      <c r="E57" s="55"/>
      <c r="F57" s="58"/>
      <c r="G57" s="59"/>
      <c r="I57" s="58"/>
      <c r="J57" s="59"/>
      <c r="K57" s="54">
        <f>BBARx2</f>
        <v>0.99</v>
      </c>
      <c r="L57" s="55"/>
      <c r="M57" s="58"/>
      <c r="N57" s="59"/>
      <c r="R57" s="279">
        <v>0.50019999999999998</v>
      </c>
      <c r="S57" s="279">
        <v>0.97082760000000001</v>
      </c>
      <c r="T57" s="279">
        <v>0.97082760000000001</v>
      </c>
      <c r="U57" s="279">
        <v>2.3600000000000001E-5</v>
      </c>
      <c r="V57" s="279">
        <v>2.3600000000000001E-5</v>
      </c>
      <c r="W57" s="279">
        <v>2.9148799999999999E-2</v>
      </c>
      <c r="X57" s="279">
        <v>2.9148799999999999E-2</v>
      </c>
      <c r="Y57" s="279">
        <v>-145.25880000000001</v>
      </c>
      <c r="Z57" s="279">
        <v>-145.25880000000001</v>
      </c>
      <c r="AA57" s="279">
        <v>139.7645</v>
      </c>
      <c r="AB57" s="279">
        <v>139.7645</v>
      </c>
      <c r="AC57" s="279">
        <v>0</v>
      </c>
      <c r="AD57" s="279">
        <v>0</v>
      </c>
      <c r="AE57" s="279">
        <v>0</v>
      </c>
      <c r="AF57" s="279">
        <v>180</v>
      </c>
      <c r="AH57" s="279">
        <v>0.50019999999999998</v>
      </c>
      <c r="AI57" s="279">
        <v>0.97643559999999996</v>
      </c>
      <c r="AJ57" s="279">
        <v>0.97643559999999996</v>
      </c>
      <c r="AK57" s="279">
        <v>2.6599999999999999E-5</v>
      </c>
      <c r="AL57" s="279">
        <v>2.6599999999999999E-5</v>
      </c>
      <c r="AM57" s="279">
        <v>2.3537700000000002E-2</v>
      </c>
      <c r="AN57" s="279">
        <v>2.3537700000000002E-2</v>
      </c>
      <c r="AO57" s="279">
        <v>-133.7433</v>
      </c>
      <c r="AP57" s="279">
        <v>-133.7433</v>
      </c>
      <c r="AQ57" s="279">
        <v>160.0472</v>
      </c>
      <c r="AR57" s="279">
        <v>160.0472</v>
      </c>
      <c r="AS57" s="279">
        <v>0</v>
      </c>
      <c r="AT57" s="279">
        <v>0</v>
      </c>
      <c r="AU57" s="279">
        <v>0</v>
      </c>
      <c r="AV57" s="279">
        <v>180</v>
      </c>
      <c r="AX57" s="279">
        <v>0.50019999999999998</v>
      </c>
      <c r="AY57" s="279">
        <v>3.8026000000000002E-3</v>
      </c>
      <c r="AZ57" s="279">
        <v>3.8026000000000002E-3</v>
      </c>
      <c r="BA57" s="279">
        <v>0.99450320000000003</v>
      </c>
      <c r="BB57" s="279">
        <v>0.99450320000000003</v>
      </c>
      <c r="BC57" s="279">
        <v>1.6942000000000001E-3</v>
      </c>
      <c r="BD57" s="279">
        <v>1.6942000000000001E-3</v>
      </c>
      <c r="BE57" s="279">
        <v>-119.0586</v>
      </c>
      <c r="BF57" s="279">
        <v>-119.0586</v>
      </c>
      <c r="BG57" s="279">
        <v>-169.84460000000001</v>
      </c>
      <c r="BH57" s="279">
        <v>-169.84460000000001</v>
      </c>
      <c r="BI57" s="279">
        <v>0</v>
      </c>
      <c r="BJ57" s="279">
        <v>0</v>
      </c>
      <c r="BK57" s="279">
        <v>0</v>
      </c>
      <c r="BL57" s="279">
        <v>180</v>
      </c>
      <c r="BO57" s="279">
        <v>0.50019999999999998</v>
      </c>
      <c r="BP57" s="279">
        <v>0.92115170000000002</v>
      </c>
      <c r="BQ57" s="279">
        <v>0.92115170000000002</v>
      </c>
      <c r="BR57" s="279">
        <v>0</v>
      </c>
      <c r="BS57" s="279">
        <v>0</v>
      </c>
      <c r="BT57" s="279">
        <v>7.8848299999999996E-2</v>
      </c>
      <c r="BU57" s="279">
        <v>7.8848299999999996E-2</v>
      </c>
      <c r="BV57" s="279">
        <v>-12.7781</v>
      </c>
      <c r="BW57" s="279">
        <v>-12.7781</v>
      </c>
      <c r="BX57" s="279">
        <v>159.93260000000001</v>
      </c>
      <c r="BY57" s="279">
        <v>159.93260000000001</v>
      </c>
      <c r="BZ57" s="279">
        <v>0</v>
      </c>
      <c r="CA57" s="279">
        <v>0</v>
      </c>
      <c r="CB57" s="279">
        <v>0</v>
      </c>
      <c r="CC57" s="279">
        <v>180</v>
      </c>
    </row>
    <row r="58" spans="1:81">
      <c r="A58" s="56" t="s">
        <v>185</v>
      </c>
      <c r="B58" s="58"/>
      <c r="C58" s="59"/>
      <c r="D58" s="54"/>
      <c r="E58" s="55"/>
      <c r="F58" s="58"/>
      <c r="G58" s="59"/>
      <c r="I58" s="58"/>
      <c r="J58" s="59"/>
      <c r="K58" s="54">
        <f>BBARx2</f>
        <v>0.99</v>
      </c>
      <c r="L58" s="55"/>
      <c r="M58" s="58"/>
      <c r="N58" s="59"/>
      <c r="R58" s="279">
        <v>0.50155000000000005</v>
      </c>
      <c r="S58" s="279">
        <v>0.97123020000000004</v>
      </c>
      <c r="T58" s="279">
        <v>0.97123020000000004</v>
      </c>
      <c r="U58" s="279">
        <v>2.2900000000000001E-5</v>
      </c>
      <c r="V58" s="279">
        <v>2.2900000000000001E-5</v>
      </c>
      <c r="W58" s="279">
        <v>2.8746899999999999E-2</v>
      </c>
      <c r="X58" s="279">
        <v>2.8746899999999999E-2</v>
      </c>
      <c r="Y58" s="279">
        <v>-144.79230000000001</v>
      </c>
      <c r="Z58" s="279">
        <v>-144.79230000000001</v>
      </c>
      <c r="AA58" s="279">
        <v>140.49709999999999</v>
      </c>
      <c r="AB58" s="279">
        <v>140.49709999999999</v>
      </c>
      <c r="AC58" s="279">
        <v>0</v>
      </c>
      <c r="AD58" s="279">
        <v>0</v>
      </c>
      <c r="AE58" s="279">
        <v>0</v>
      </c>
      <c r="AF58" s="279">
        <v>180</v>
      </c>
      <c r="AH58" s="279">
        <v>0.50155000000000005</v>
      </c>
      <c r="AI58" s="279">
        <v>0.97670270000000003</v>
      </c>
      <c r="AJ58" s="279">
        <v>0.97670270000000003</v>
      </c>
      <c r="AK58" s="279">
        <v>2.5899999999999999E-5</v>
      </c>
      <c r="AL58" s="279">
        <v>2.5899999999999999E-5</v>
      </c>
      <c r="AM58" s="279">
        <v>2.3271400000000001E-2</v>
      </c>
      <c r="AN58" s="279">
        <v>2.3271400000000001E-2</v>
      </c>
      <c r="AO58" s="279">
        <v>-133.34379999999999</v>
      </c>
      <c r="AP58" s="279">
        <v>-133.34379999999999</v>
      </c>
      <c r="AQ58" s="279">
        <v>160.6371</v>
      </c>
      <c r="AR58" s="279">
        <v>160.6371</v>
      </c>
      <c r="AS58" s="279">
        <v>0</v>
      </c>
      <c r="AT58" s="279">
        <v>0</v>
      </c>
      <c r="AU58" s="279">
        <v>0</v>
      </c>
      <c r="AV58" s="279">
        <v>180</v>
      </c>
      <c r="AX58" s="279">
        <v>0.50155000000000005</v>
      </c>
      <c r="AY58" s="279">
        <v>3.8814000000000001E-3</v>
      </c>
      <c r="AZ58" s="279">
        <v>3.8814000000000001E-3</v>
      </c>
      <c r="BA58" s="279">
        <v>0.99444580000000005</v>
      </c>
      <c r="BB58" s="279">
        <v>0.99444580000000005</v>
      </c>
      <c r="BC58" s="279">
        <v>1.6727999999999999E-3</v>
      </c>
      <c r="BD58" s="279">
        <v>1.6727999999999999E-3</v>
      </c>
      <c r="BE58" s="279">
        <v>-117.6018</v>
      </c>
      <c r="BF58" s="279">
        <v>-117.6018</v>
      </c>
      <c r="BG58" s="279">
        <v>-170.61410000000001</v>
      </c>
      <c r="BH58" s="279">
        <v>-170.61410000000001</v>
      </c>
      <c r="BI58" s="279">
        <v>0</v>
      </c>
      <c r="BJ58" s="279">
        <v>0</v>
      </c>
      <c r="BK58" s="279">
        <v>0</v>
      </c>
      <c r="BL58" s="279">
        <v>180</v>
      </c>
      <c r="BO58" s="279">
        <v>0.50155000000000005</v>
      </c>
      <c r="BP58" s="279">
        <v>0.92097419999999997</v>
      </c>
      <c r="BQ58" s="279">
        <v>0.92097419999999997</v>
      </c>
      <c r="BR58" s="279">
        <v>0</v>
      </c>
      <c r="BS58" s="279">
        <v>0</v>
      </c>
      <c r="BT58" s="279">
        <v>7.9025799999999993E-2</v>
      </c>
      <c r="BU58" s="279">
        <v>7.9025799999999993E-2</v>
      </c>
      <c r="BV58" s="279">
        <v>-13.0436</v>
      </c>
      <c r="BW58" s="279">
        <v>-13.0436</v>
      </c>
      <c r="BX58" s="279">
        <v>159.97819999999999</v>
      </c>
      <c r="BY58" s="279">
        <v>159.97819999999999</v>
      </c>
      <c r="BZ58" s="279">
        <v>0</v>
      </c>
      <c r="CA58" s="279">
        <v>0</v>
      </c>
      <c r="CB58" s="279">
        <v>0</v>
      </c>
      <c r="CC58" s="279">
        <v>180</v>
      </c>
    </row>
    <row r="59" spans="1:81">
      <c r="A59" s="56" t="s">
        <v>186</v>
      </c>
      <c r="B59" s="58"/>
      <c r="C59" s="59"/>
      <c r="D59" s="54"/>
      <c r="E59" s="55"/>
      <c r="F59" s="58"/>
      <c r="G59" s="59"/>
      <c r="I59" s="58"/>
      <c r="J59" s="59"/>
      <c r="K59" s="54">
        <f>FSS99_600</f>
        <v>0.98532379999999997</v>
      </c>
      <c r="L59" s="55"/>
      <c r="M59" s="58"/>
      <c r="N59" s="59"/>
      <c r="R59" s="279">
        <v>0.50290000000000001</v>
      </c>
      <c r="S59" s="279">
        <v>0.97162099999999996</v>
      </c>
      <c r="T59" s="279">
        <v>0.97162099999999996</v>
      </c>
      <c r="U59" s="279">
        <v>2.2200000000000001E-5</v>
      </c>
      <c r="V59" s="279">
        <v>2.2200000000000001E-5</v>
      </c>
      <c r="W59" s="279">
        <v>2.8356800000000001E-2</v>
      </c>
      <c r="X59" s="279">
        <v>2.8356800000000001E-2</v>
      </c>
      <c r="Y59" s="279">
        <v>-144.33189999999999</v>
      </c>
      <c r="Z59" s="279">
        <v>-144.33189999999999</v>
      </c>
      <c r="AA59" s="279">
        <v>141.21879999999999</v>
      </c>
      <c r="AB59" s="279">
        <v>141.21879999999999</v>
      </c>
      <c r="AC59" s="279">
        <v>0</v>
      </c>
      <c r="AD59" s="279">
        <v>0</v>
      </c>
      <c r="AE59" s="279">
        <v>0</v>
      </c>
      <c r="AF59" s="279">
        <v>180</v>
      </c>
      <c r="AH59" s="279">
        <v>0.50290000000000001</v>
      </c>
      <c r="AI59" s="279">
        <v>0.97696170000000004</v>
      </c>
      <c r="AJ59" s="279">
        <v>0.97696170000000004</v>
      </c>
      <c r="AK59" s="279">
        <v>2.5199999999999999E-5</v>
      </c>
      <c r="AL59" s="279">
        <v>2.5199999999999999E-5</v>
      </c>
      <c r="AM59" s="279">
        <v>2.3013200000000001E-2</v>
      </c>
      <c r="AN59" s="279">
        <v>2.3013200000000001E-2</v>
      </c>
      <c r="AO59" s="279">
        <v>-132.94829999999999</v>
      </c>
      <c r="AP59" s="279">
        <v>-132.94829999999999</v>
      </c>
      <c r="AQ59" s="279">
        <v>161.2201</v>
      </c>
      <c r="AR59" s="279">
        <v>161.2201</v>
      </c>
      <c r="AS59" s="279">
        <v>0</v>
      </c>
      <c r="AT59" s="279">
        <v>0</v>
      </c>
      <c r="AU59" s="279">
        <v>0</v>
      </c>
      <c r="AV59" s="279">
        <v>180</v>
      </c>
      <c r="AX59" s="279">
        <v>0.50290000000000001</v>
      </c>
      <c r="AY59" s="279">
        <v>3.9643999999999999E-3</v>
      </c>
      <c r="AZ59" s="279">
        <v>3.9643999999999999E-3</v>
      </c>
      <c r="BA59" s="279">
        <v>0.99438409999999999</v>
      </c>
      <c r="BB59" s="279">
        <v>0.99438409999999999</v>
      </c>
      <c r="BC59" s="279">
        <v>1.6515E-3</v>
      </c>
      <c r="BD59" s="279">
        <v>1.6515E-3</v>
      </c>
      <c r="BE59" s="279">
        <v>-116.1532</v>
      </c>
      <c r="BF59" s="279">
        <v>-116.1532</v>
      </c>
      <c r="BG59" s="279">
        <v>-171.3218</v>
      </c>
      <c r="BH59" s="279">
        <v>-171.3218</v>
      </c>
      <c r="BI59" s="279">
        <v>0</v>
      </c>
      <c r="BJ59" s="279">
        <v>0</v>
      </c>
      <c r="BK59" s="279">
        <v>0</v>
      </c>
      <c r="BL59" s="279">
        <v>180</v>
      </c>
      <c r="BO59" s="279">
        <v>0.50290000000000001</v>
      </c>
      <c r="BP59" s="279">
        <v>0.92079909999999998</v>
      </c>
      <c r="BQ59" s="279">
        <v>0.92079909999999998</v>
      </c>
      <c r="BR59" s="279">
        <v>0</v>
      </c>
      <c r="BS59" s="279">
        <v>0</v>
      </c>
      <c r="BT59" s="279">
        <v>7.9200900000000005E-2</v>
      </c>
      <c r="BU59" s="279">
        <v>7.9200900000000005E-2</v>
      </c>
      <c r="BV59" s="279">
        <v>-13.307600000000001</v>
      </c>
      <c r="BW59" s="279">
        <v>-13.307600000000001</v>
      </c>
      <c r="BX59" s="279">
        <v>160.02359999999999</v>
      </c>
      <c r="BY59" s="279">
        <v>160.02359999999999</v>
      </c>
      <c r="BZ59" s="279">
        <v>0</v>
      </c>
      <c r="CA59" s="279">
        <v>0</v>
      </c>
      <c r="CB59" s="279">
        <v>0</v>
      </c>
      <c r="CC59" s="279">
        <v>180</v>
      </c>
    </row>
    <row r="60" spans="1:81">
      <c r="A60" s="64" t="s">
        <v>187</v>
      </c>
      <c r="B60" s="58"/>
      <c r="C60" s="59"/>
      <c r="D60" s="54"/>
      <c r="E60" s="55"/>
      <c r="F60" s="58"/>
      <c r="G60" s="59"/>
      <c r="I60" s="58"/>
      <c r="J60" s="59"/>
      <c r="K60" s="54" t="s">
        <v>161</v>
      </c>
      <c r="L60" s="55"/>
      <c r="M60" s="58"/>
      <c r="N60" s="59"/>
      <c r="R60" s="279">
        <v>0.50424999999999998</v>
      </c>
      <c r="S60" s="279">
        <v>0.97200050000000005</v>
      </c>
      <c r="T60" s="279">
        <v>0.97200050000000005</v>
      </c>
      <c r="U60" s="279">
        <v>2.1500000000000001E-5</v>
      </c>
      <c r="V60" s="279">
        <v>2.1500000000000001E-5</v>
      </c>
      <c r="W60" s="279">
        <v>2.7977999999999999E-2</v>
      </c>
      <c r="X60" s="279">
        <v>2.7977999999999999E-2</v>
      </c>
      <c r="Y60" s="279">
        <v>-143.8775</v>
      </c>
      <c r="Z60" s="279">
        <v>-143.8775</v>
      </c>
      <c r="AA60" s="279">
        <v>141.9299</v>
      </c>
      <c r="AB60" s="279">
        <v>141.9299</v>
      </c>
      <c r="AC60" s="279">
        <v>0</v>
      </c>
      <c r="AD60" s="279">
        <v>0</v>
      </c>
      <c r="AE60" s="279">
        <v>0</v>
      </c>
      <c r="AF60" s="279">
        <v>180</v>
      </c>
      <c r="AH60" s="279">
        <v>0.50424999999999998</v>
      </c>
      <c r="AI60" s="279">
        <v>0.97721290000000005</v>
      </c>
      <c r="AJ60" s="279">
        <v>0.97721290000000005</v>
      </c>
      <c r="AK60" s="279">
        <v>2.4499999999999999E-5</v>
      </c>
      <c r="AL60" s="279">
        <v>2.4499999999999999E-5</v>
      </c>
      <c r="AM60" s="279">
        <v>2.2762600000000001E-2</v>
      </c>
      <c r="AN60" s="279">
        <v>2.2762600000000001E-2</v>
      </c>
      <c r="AO60" s="279">
        <v>-132.55690000000001</v>
      </c>
      <c r="AP60" s="279">
        <v>-132.55690000000001</v>
      </c>
      <c r="AQ60" s="279">
        <v>161.79669999999999</v>
      </c>
      <c r="AR60" s="279">
        <v>161.79669999999999</v>
      </c>
      <c r="AS60" s="279">
        <v>0</v>
      </c>
      <c r="AT60" s="279">
        <v>0</v>
      </c>
      <c r="AU60" s="279">
        <v>0</v>
      </c>
      <c r="AV60" s="279">
        <v>180</v>
      </c>
      <c r="AX60" s="279">
        <v>0.50424999999999998</v>
      </c>
      <c r="AY60" s="279">
        <v>4.0511000000000002E-3</v>
      </c>
      <c r="AZ60" s="279">
        <v>4.0511000000000002E-3</v>
      </c>
      <c r="BA60" s="279">
        <v>0.99431860000000005</v>
      </c>
      <c r="BB60" s="279">
        <v>0.99431860000000005</v>
      </c>
      <c r="BC60" s="279">
        <v>1.6302999999999999E-3</v>
      </c>
      <c r="BD60" s="279">
        <v>1.6302999999999999E-3</v>
      </c>
      <c r="BE60" s="279">
        <v>-114.7127</v>
      </c>
      <c r="BF60" s="279">
        <v>-114.7127</v>
      </c>
      <c r="BG60" s="279">
        <v>-171.96879999999999</v>
      </c>
      <c r="BH60" s="279">
        <v>-171.96879999999999</v>
      </c>
      <c r="BI60" s="279">
        <v>0</v>
      </c>
      <c r="BJ60" s="279">
        <v>0</v>
      </c>
      <c r="BK60" s="279">
        <v>0</v>
      </c>
      <c r="BL60" s="279">
        <v>180</v>
      </c>
      <c r="BO60" s="279">
        <v>0.50424999999999998</v>
      </c>
      <c r="BP60" s="279">
        <v>0.92062630000000001</v>
      </c>
      <c r="BQ60" s="279">
        <v>0.92062630000000001</v>
      </c>
      <c r="BR60" s="279">
        <v>0</v>
      </c>
      <c r="BS60" s="279">
        <v>0</v>
      </c>
      <c r="BT60" s="279">
        <v>7.9373700000000005E-2</v>
      </c>
      <c r="BU60" s="279">
        <v>7.9373700000000005E-2</v>
      </c>
      <c r="BV60" s="279">
        <v>-13.5701</v>
      </c>
      <c r="BW60" s="279">
        <v>-13.5701</v>
      </c>
      <c r="BX60" s="279">
        <v>160.06880000000001</v>
      </c>
      <c r="BY60" s="279">
        <v>160.06880000000001</v>
      </c>
      <c r="BZ60" s="279">
        <v>0</v>
      </c>
      <c r="CA60" s="279">
        <v>0</v>
      </c>
      <c r="CB60" s="279">
        <v>0</v>
      </c>
      <c r="CC60" s="279">
        <v>180</v>
      </c>
    </row>
    <row r="61" spans="1:81">
      <c r="A61" s="56" t="s">
        <v>188</v>
      </c>
      <c r="B61" s="58"/>
      <c r="C61" s="59"/>
      <c r="D61" s="58"/>
      <c r="E61" s="59"/>
      <c r="F61" s="54">
        <f>BBARx2</f>
        <v>0.99</v>
      </c>
      <c r="G61" s="55"/>
      <c r="I61" s="58"/>
      <c r="J61" s="59"/>
      <c r="K61" s="58"/>
      <c r="L61" s="59"/>
      <c r="M61" s="54">
        <f>BBARx2</f>
        <v>0.99</v>
      </c>
      <c r="N61" s="55"/>
      <c r="R61" s="279">
        <v>0.50560000000000005</v>
      </c>
      <c r="S61" s="279">
        <v>0.97236909999999999</v>
      </c>
      <c r="T61" s="279">
        <v>0.97236909999999999</v>
      </c>
      <c r="U61" s="279">
        <v>2.09E-5</v>
      </c>
      <c r="V61" s="279">
        <v>2.09E-5</v>
      </c>
      <c r="W61" s="279">
        <v>2.7610099999999999E-2</v>
      </c>
      <c r="X61" s="279">
        <v>2.7610099999999999E-2</v>
      </c>
      <c r="Y61" s="279">
        <v>-143.42869999999999</v>
      </c>
      <c r="Z61" s="279">
        <v>-143.42869999999999</v>
      </c>
      <c r="AA61" s="279">
        <v>142.6309</v>
      </c>
      <c r="AB61" s="279">
        <v>142.6309</v>
      </c>
      <c r="AC61" s="279">
        <v>0</v>
      </c>
      <c r="AD61" s="279">
        <v>0</v>
      </c>
      <c r="AE61" s="279">
        <v>0</v>
      </c>
      <c r="AF61" s="279">
        <v>180</v>
      </c>
      <c r="AH61" s="279">
        <v>0.50560000000000005</v>
      </c>
      <c r="AI61" s="279">
        <v>0.97745669999999996</v>
      </c>
      <c r="AJ61" s="279">
        <v>0.97745669999999996</v>
      </c>
      <c r="AK61" s="279">
        <v>2.3799999999999999E-5</v>
      </c>
      <c r="AL61" s="279">
        <v>2.3799999999999999E-5</v>
      </c>
      <c r="AM61" s="279">
        <v>2.2519500000000001E-2</v>
      </c>
      <c r="AN61" s="279">
        <v>2.2519500000000001E-2</v>
      </c>
      <c r="AO61" s="279">
        <v>-132.1694</v>
      </c>
      <c r="AP61" s="279">
        <v>-132.1694</v>
      </c>
      <c r="AQ61" s="279">
        <v>162.36699999999999</v>
      </c>
      <c r="AR61" s="279">
        <v>162.36699999999999</v>
      </c>
      <c r="AS61" s="279">
        <v>0</v>
      </c>
      <c r="AT61" s="279">
        <v>0</v>
      </c>
      <c r="AU61" s="279">
        <v>0</v>
      </c>
      <c r="AV61" s="279">
        <v>180</v>
      </c>
      <c r="AX61" s="279">
        <v>0.50560000000000005</v>
      </c>
      <c r="AY61" s="279">
        <v>4.1409000000000003E-3</v>
      </c>
      <c r="AZ61" s="279">
        <v>4.1409000000000003E-3</v>
      </c>
      <c r="BA61" s="279">
        <v>0.99424990000000002</v>
      </c>
      <c r="BB61" s="279">
        <v>0.99424990000000002</v>
      </c>
      <c r="BC61" s="279">
        <v>1.6092000000000001E-3</v>
      </c>
      <c r="BD61" s="279">
        <v>1.6092000000000001E-3</v>
      </c>
      <c r="BE61" s="279">
        <v>-113.28019999999999</v>
      </c>
      <c r="BF61" s="279">
        <v>-113.28019999999999</v>
      </c>
      <c r="BG61" s="279">
        <v>-172.55670000000001</v>
      </c>
      <c r="BH61" s="279">
        <v>-172.55670000000001</v>
      </c>
      <c r="BI61" s="279">
        <v>0</v>
      </c>
      <c r="BJ61" s="279">
        <v>0</v>
      </c>
      <c r="BK61" s="279">
        <v>0</v>
      </c>
      <c r="BL61" s="279">
        <v>180</v>
      </c>
      <c r="BO61" s="279">
        <v>0.50560000000000005</v>
      </c>
      <c r="BP61" s="279">
        <v>0.92045589999999999</v>
      </c>
      <c r="BQ61" s="279">
        <v>0.92045589999999999</v>
      </c>
      <c r="BR61" s="279">
        <v>0</v>
      </c>
      <c r="BS61" s="279">
        <v>0</v>
      </c>
      <c r="BT61" s="279">
        <v>7.9544100000000006E-2</v>
      </c>
      <c r="BU61" s="279">
        <v>7.9544100000000006E-2</v>
      </c>
      <c r="BV61" s="279">
        <v>-13.831300000000001</v>
      </c>
      <c r="BW61" s="279">
        <v>-13.831300000000001</v>
      </c>
      <c r="BX61" s="279">
        <v>160.1138</v>
      </c>
      <c r="BY61" s="279">
        <v>160.1138</v>
      </c>
      <c r="BZ61" s="279">
        <v>0</v>
      </c>
      <c r="CA61" s="279">
        <v>0</v>
      </c>
      <c r="CB61" s="279">
        <v>0</v>
      </c>
      <c r="CC61" s="279">
        <v>180</v>
      </c>
    </row>
    <row r="62" spans="1:81">
      <c r="A62" s="56" t="s">
        <v>189</v>
      </c>
      <c r="B62" s="58"/>
      <c r="C62" s="59"/>
      <c r="D62" s="58"/>
      <c r="E62" s="59"/>
      <c r="F62" s="54">
        <f>BBARx2</f>
        <v>0.99</v>
      </c>
      <c r="G62" s="55"/>
      <c r="I62" s="58"/>
      <c r="J62" s="59"/>
      <c r="K62" s="58"/>
      <c r="L62" s="59"/>
      <c r="M62" s="54">
        <f>BBARx2</f>
        <v>0.99</v>
      </c>
      <c r="N62" s="55"/>
      <c r="R62" s="279">
        <v>0.50695000000000001</v>
      </c>
      <c r="S62" s="279">
        <v>0.97272700000000001</v>
      </c>
      <c r="T62" s="279">
        <v>0.97272700000000001</v>
      </c>
      <c r="U62" s="279">
        <v>2.02E-5</v>
      </c>
      <c r="V62" s="279">
        <v>2.02E-5</v>
      </c>
      <c r="W62" s="279">
        <v>2.7252700000000001E-2</v>
      </c>
      <c r="X62" s="279">
        <v>2.7252700000000001E-2</v>
      </c>
      <c r="Y62" s="279">
        <v>-142.98560000000001</v>
      </c>
      <c r="Z62" s="279">
        <v>-142.98560000000001</v>
      </c>
      <c r="AA62" s="279">
        <v>143.3219</v>
      </c>
      <c r="AB62" s="279">
        <v>143.3219</v>
      </c>
      <c r="AC62" s="279">
        <v>0</v>
      </c>
      <c r="AD62" s="279">
        <v>0</v>
      </c>
      <c r="AE62" s="279">
        <v>0</v>
      </c>
      <c r="AF62" s="279">
        <v>180</v>
      </c>
      <c r="AH62" s="279">
        <v>0.50695000000000001</v>
      </c>
      <c r="AI62" s="279">
        <v>0.97769329999999999</v>
      </c>
      <c r="AJ62" s="279">
        <v>0.97769329999999999</v>
      </c>
      <c r="AK62" s="279">
        <v>2.3099999999999999E-5</v>
      </c>
      <c r="AL62" s="279">
        <v>2.3099999999999999E-5</v>
      </c>
      <c r="AM62" s="279">
        <v>2.2283600000000001E-2</v>
      </c>
      <c r="AN62" s="279">
        <v>2.2283600000000001E-2</v>
      </c>
      <c r="AO62" s="279">
        <v>-131.78559999999999</v>
      </c>
      <c r="AP62" s="279">
        <v>-131.78559999999999</v>
      </c>
      <c r="AQ62" s="279">
        <v>162.93109999999999</v>
      </c>
      <c r="AR62" s="279">
        <v>162.93109999999999</v>
      </c>
      <c r="AS62" s="279">
        <v>0</v>
      </c>
      <c r="AT62" s="279">
        <v>0</v>
      </c>
      <c r="AU62" s="279">
        <v>0</v>
      </c>
      <c r="AV62" s="279">
        <v>180</v>
      </c>
      <c r="AX62" s="279">
        <v>0.50695000000000001</v>
      </c>
      <c r="AY62" s="279">
        <v>4.2332000000000003E-3</v>
      </c>
      <c r="AZ62" s="279">
        <v>4.2332000000000003E-3</v>
      </c>
      <c r="BA62" s="279">
        <v>0.99417849999999997</v>
      </c>
      <c r="BB62" s="279">
        <v>0.99417849999999997</v>
      </c>
      <c r="BC62" s="279">
        <v>1.5881999999999999E-3</v>
      </c>
      <c r="BD62" s="279">
        <v>1.5881999999999999E-3</v>
      </c>
      <c r="BE62" s="279">
        <v>-111.8557</v>
      </c>
      <c r="BF62" s="279">
        <v>-111.8557</v>
      </c>
      <c r="BG62" s="279">
        <v>-173.0873</v>
      </c>
      <c r="BH62" s="279">
        <v>-173.0873</v>
      </c>
      <c r="BI62" s="279">
        <v>0</v>
      </c>
      <c r="BJ62" s="279">
        <v>0</v>
      </c>
      <c r="BK62" s="279">
        <v>0</v>
      </c>
      <c r="BL62" s="279">
        <v>180</v>
      </c>
      <c r="BO62" s="279">
        <v>0.50695000000000001</v>
      </c>
      <c r="BP62" s="279">
        <v>0.92028770000000004</v>
      </c>
      <c r="BQ62" s="279">
        <v>0.92028770000000004</v>
      </c>
      <c r="BR62" s="279">
        <v>0</v>
      </c>
      <c r="BS62" s="279">
        <v>0</v>
      </c>
      <c r="BT62" s="279">
        <v>7.97123E-2</v>
      </c>
      <c r="BU62" s="279">
        <v>7.97123E-2</v>
      </c>
      <c r="BV62" s="279">
        <v>-14.090999999999999</v>
      </c>
      <c r="BW62" s="279">
        <v>-14.090999999999999</v>
      </c>
      <c r="BX62" s="279">
        <v>160.15860000000001</v>
      </c>
      <c r="BY62" s="279">
        <v>160.15860000000001</v>
      </c>
      <c r="BZ62" s="279">
        <v>0</v>
      </c>
      <c r="CA62" s="279">
        <v>0</v>
      </c>
      <c r="CB62" s="279">
        <v>0</v>
      </c>
      <c r="CC62" s="279">
        <v>180</v>
      </c>
    </row>
    <row r="63" spans="1:81">
      <c r="A63" s="56" t="s">
        <v>190</v>
      </c>
      <c r="B63" s="58"/>
      <c r="C63" s="59"/>
      <c r="D63" s="58"/>
      <c r="E63" s="59"/>
      <c r="F63" s="54">
        <f>BBARx2</f>
        <v>0.99</v>
      </c>
      <c r="G63" s="55"/>
      <c r="I63" s="58"/>
      <c r="J63" s="59"/>
      <c r="K63" s="58"/>
      <c r="L63" s="59"/>
      <c r="M63" s="54">
        <f>BBARx2</f>
        <v>0.99</v>
      </c>
      <c r="N63" s="55"/>
      <c r="R63" s="279">
        <v>0.50829999999999997</v>
      </c>
      <c r="S63" s="279">
        <v>0.97307480000000002</v>
      </c>
      <c r="T63" s="279">
        <v>0.97307480000000002</v>
      </c>
      <c r="U63" s="279">
        <v>1.9599999999999999E-5</v>
      </c>
      <c r="V63" s="279">
        <v>1.9599999999999999E-5</v>
      </c>
      <c r="W63" s="279">
        <v>2.6905599999999998E-2</v>
      </c>
      <c r="X63" s="279">
        <v>2.6905599999999998E-2</v>
      </c>
      <c r="Y63" s="279">
        <v>-142.5479</v>
      </c>
      <c r="Z63" s="279">
        <v>-142.5479</v>
      </c>
      <c r="AA63" s="279">
        <v>144.00319999999999</v>
      </c>
      <c r="AB63" s="279">
        <v>144.00319999999999</v>
      </c>
      <c r="AC63" s="279">
        <v>0</v>
      </c>
      <c r="AD63" s="279">
        <v>0</v>
      </c>
      <c r="AE63" s="279">
        <v>0</v>
      </c>
      <c r="AF63" s="279">
        <v>180</v>
      </c>
      <c r="AH63" s="279">
        <v>0.50829999999999997</v>
      </c>
      <c r="AI63" s="279">
        <v>0.97792290000000004</v>
      </c>
      <c r="AJ63" s="279">
        <v>0.97792290000000004</v>
      </c>
      <c r="AK63" s="279">
        <v>2.2500000000000001E-5</v>
      </c>
      <c r="AL63" s="279">
        <v>2.2500000000000001E-5</v>
      </c>
      <c r="AM63" s="279">
        <v>2.2054600000000001E-2</v>
      </c>
      <c r="AN63" s="279">
        <v>2.2054600000000001E-2</v>
      </c>
      <c r="AO63" s="279">
        <v>-131.40559999999999</v>
      </c>
      <c r="AP63" s="279">
        <v>-131.40559999999999</v>
      </c>
      <c r="AQ63" s="279">
        <v>163.48929999999999</v>
      </c>
      <c r="AR63" s="279">
        <v>163.48929999999999</v>
      </c>
      <c r="AS63" s="279">
        <v>0</v>
      </c>
      <c r="AT63" s="279">
        <v>0</v>
      </c>
      <c r="AU63" s="279">
        <v>0</v>
      </c>
      <c r="AV63" s="279">
        <v>180</v>
      </c>
      <c r="AX63" s="279">
        <v>0.50829999999999997</v>
      </c>
      <c r="AY63" s="279">
        <v>4.3274999999999997E-3</v>
      </c>
      <c r="AZ63" s="279">
        <v>4.3274999999999997E-3</v>
      </c>
      <c r="BA63" s="279">
        <v>0.99410509999999996</v>
      </c>
      <c r="BB63" s="279">
        <v>0.99410509999999996</v>
      </c>
      <c r="BC63" s="279">
        <v>1.5674E-3</v>
      </c>
      <c r="BD63" s="279">
        <v>1.5674E-3</v>
      </c>
      <c r="BE63" s="279">
        <v>-110.4391</v>
      </c>
      <c r="BF63" s="279">
        <v>-110.4391</v>
      </c>
      <c r="BG63" s="279">
        <v>-173.56290000000001</v>
      </c>
      <c r="BH63" s="279">
        <v>-173.56290000000001</v>
      </c>
      <c r="BI63" s="279">
        <v>0</v>
      </c>
      <c r="BJ63" s="279">
        <v>0</v>
      </c>
      <c r="BK63" s="279">
        <v>0</v>
      </c>
      <c r="BL63" s="279">
        <v>180</v>
      </c>
      <c r="BO63" s="279">
        <v>0.50829999999999997</v>
      </c>
      <c r="BP63" s="279">
        <v>0.92012179999999999</v>
      </c>
      <c r="BQ63" s="279">
        <v>0.92012179999999999</v>
      </c>
      <c r="BR63" s="279">
        <v>0</v>
      </c>
      <c r="BS63" s="279">
        <v>0</v>
      </c>
      <c r="BT63" s="279">
        <v>7.9878199999999996E-2</v>
      </c>
      <c r="BU63" s="279">
        <v>7.9878199999999996E-2</v>
      </c>
      <c r="BV63" s="279">
        <v>-14.349399999999999</v>
      </c>
      <c r="BW63" s="279">
        <v>-14.349399999999999</v>
      </c>
      <c r="BX63" s="279">
        <v>160.20330000000001</v>
      </c>
      <c r="BY63" s="279">
        <v>160.20330000000001</v>
      </c>
      <c r="BZ63" s="279">
        <v>0</v>
      </c>
      <c r="CA63" s="279">
        <v>0</v>
      </c>
      <c r="CB63" s="279">
        <v>0</v>
      </c>
      <c r="CC63" s="279">
        <v>180</v>
      </c>
    </row>
    <row r="64" spans="1:81">
      <c r="A64" s="56" t="s">
        <v>191</v>
      </c>
      <c r="B64" s="58"/>
      <c r="C64" s="59"/>
      <c r="D64" s="58"/>
      <c r="E64" s="59"/>
      <c r="F64" s="54" t="s">
        <v>161</v>
      </c>
      <c r="G64" s="55"/>
      <c r="I64" s="58"/>
      <c r="J64" s="59"/>
      <c r="K64" s="58"/>
      <c r="L64" s="59"/>
      <c r="M64" s="54" t="s">
        <v>161</v>
      </c>
      <c r="N64" s="55"/>
      <c r="R64" s="279">
        <v>0.50965000000000005</v>
      </c>
      <c r="S64" s="279">
        <v>0.97341270000000002</v>
      </c>
      <c r="T64" s="279">
        <v>0.97341270000000002</v>
      </c>
      <c r="U64" s="279">
        <v>1.91E-5</v>
      </c>
      <c r="V64" s="279">
        <v>1.91E-5</v>
      </c>
      <c r="W64" s="279">
        <v>2.65682E-2</v>
      </c>
      <c r="X64" s="279">
        <v>2.65682E-2</v>
      </c>
      <c r="Y64" s="279">
        <v>-142.11580000000001</v>
      </c>
      <c r="Z64" s="279">
        <v>-142.11580000000001</v>
      </c>
      <c r="AA64" s="279">
        <v>144.67519999999999</v>
      </c>
      <c r="AB64" s="279">
        <v>144.67519999999999</v>
      </c>
      <c r="AC64" s="279">
        <v>0</v>
      </c>
      <c r="AD64" s="279">
        <v>0</v>
      </c>
      <c r="AE64" s="279">
        <v>0</v>
      </c>
      <c r="AF64" s="279">
        <v>180</v>
      </c>
      <c r="AH64" s="279">
        <v>0.50965000000000005</v>
      </c>
      <c r="AI64" s="279">
        <v>0.9781455</v>
      </c>
      <c r="AJ64" s="279">
        <v>0.9781455</v>
      </c>
      <c r="AK64" s="279">
        <v>2.19E-5</v>
      </c>
      <c r="AL64" s="279">
        <v>2.19E-5</v>
      </c>
      <c r="AM64" s="279">
        <v>2.1832600000000001E-2</v>
      </c>
      <c r="AN64" s="279">
        <v>2.1832600000000001E-2</v>
      </c>
      <c r="AO64" s="279">
        <v>-131.02969999999999</v>
      </c>
      <c r="AP64" s="279">
        <v>-131.02969999999999</v>
      </c>
      <c r="AQ64" s="279">
        <v>164.041</v>
      </c>
      <c r="AR64" s="279">
        <v>164.041</v>
      </c>
      <c r="AS64" s="279">
        <v>0</v>
      </c>
      <c r="AT64" s="279">
        <v>0</v>
      </c>
      <c r="AU64" s="279">
        <v>0</v>
      </c>
      <c r="AV64" s="279">
        <v>180</v>
      </c>
      <c r="AX64" s="279">
        <v>0.50965000000000005</v>
      </c>
      <c r="AY64" s="279">
        <v>4.4232000000000004E-3</v>
      </c>
      <c r="AZ64" s="279">
        <v>4.4232000000000004E-3</v>
      </c>
      <c r="BA64" s="279">
        <v>0.99403010000000003</v>
      </c>
      <c r="BB64" s="279">
        <v>0.99403010000000003</v>
      </c>
      <c r="BC64" s="279">
        <v>1.5467E-3</v>
      </c>
      <c r="BD64" s="279">
        <v>1.5467E-3</v>
      </c>
      <c r="BE64" s="279">
        <v>-109.0303</v>
      </c>
      <c r="BF64" s="279">
        <v>-109.0303</v>
      </c>
      <c r="BG64" s="279">
        <v>-173.98589999999999</v>
      </c>
      <c r="BH64" s="279">
        <v>-173.98589999999999</v>
      </c>
      <c r="BI64" s="279">
        <v>0</v>
      </c>
      <c r="BJ64" s="279">
        <v>0</v>
      </c>
      <c r="BK64" s="279">
        <v>0</v>
      </c>
      <c r="BL64" s="279">
        <v>180</v>
      </c>
      <c r="BO64" s="279">
        <v>0.50965000000000005</v>
      </c>
      <c r="BP64" s="279">
        <v>0.91995819999999995</v>
      </c>
      <c r="BQ64" s="279">
        <v>0.91995819999999995</v>
      </c>
      <c r="BR64" s="279">
        <v>0</v>
      </c>
      <c r="BS64" s="279">
        <v>0</v>
      </c>
      <c r="BT64" s="279">
        <v>8.0041799999999996E-2</v>
      </c>
      <c r="BU64" s="279">
        <v>8.0041799999999996E-2</v>
      </c>
      <c r="BV64" s="279">
        <v>-14.606400000000001</v>
      </c>
      <c r="BW64" s="279">
        <v>-14.606400000000001</v>
      </c>
      <c r="BX64" s="279">
        <v>160.24770000000001</v>
      </c>
      <c r="BY64" s="279">
        <v>160.24770000000001</v>
      </c>
      <c r="BZ64" s="279">
        <v>0</v>
      </c>
      <c r="CA64" s="279">
        <v>0</v>
      </c>
      <c r="CB64" s="279">
        <v>0</v>
      </c>
      <c r="CC64" s="279">
        <v>180</v>
      </c>
    </row>
    <row r="65" spans="1:81">
      <c r="A65" s="65" t="s">
        <v>192</v>
      </c>
      <c r="B65" s="54"/>
      <c r="C65" s="55"/>
      <c r="D65" s="54"/>
      <c r="E65" s="55"/>
      <c r="F65" s="54"/>
      <c r="G65" s="55"/>
      <c r="I65" s="54"/>
      <c r="J65" s="55"/>
      <c r="K65" s="54"/>
      <c r="L65" s="55"/>
      <c r="M65" s="54"/>
      <c r="N65" s="55"/>
      <c r="R65" s="279">
        <v>0.51100000000000001</v>
      </c>
      <c r="S65" s="279">
        <v>0.97374110000000003</v>
      </c>
      <c r="T65" s="279">
        <v>0.97374110000000003</v>
      </c>
      <c r="U65" s="279">
        <v>1.8499999999999999E-5</v>
      </c>
      <c r="V65" s="279">
        <v>1.8499999999999999E-5</v>
      </c>
      <c r="W65" s="279">
        <v>2.6240400000000001E-2</v>
      </c>
      <c r="X65" s="279">
        <v>2.6240400000000001E-2</v>
      </c>
      <c r="Y65" s="279">
        <v>-141.68879999999999</v>
      </c>
      <c r="Z65" s="279">
        <v>-141.68879999999999</v>
      </c>
      <c r="AA65" s="279">
        <v>145.33799999999999</v>
      </c>
      <c r="AB65" s="279">
        <v>145.33799999999999</v>
      </c>
      <c r="AC65" s="279">
        <v>0</v>
      </c>
      <c r="AD65" s="279">
        <v>0</v>
      </c>
      <c r="AE65" s="279">
        <v>0</v>
      </c>
      <c r="AF65" s="279">
        <v>180</v>
      </c>
      <c r="AH65" s="279">
        <v>0.51100000000000001</v>
      </c>
      <c r="AI65" s="279">
        <v>0.97836160000000005</v>
      </c>
      <c r="AJ65" s="279">
        <v>0.97836160000000005</v>
      </c>
      <c r="AK65" s="279">
        <v>2.1299999999999999E-5</v>
      </c>
      <c r="AL65" s="279">
        <v>2.1299999999999999E-5</v>
      </c>
      <c r="AM65" s="279">
        <v>2.16171E-2</v>
      </c>
      <c r="AN65" s="279">
        <v>2.16171E-2</v>
      </c>
      <c r="AO65" s="279">
        <v>-130.6575</v>
      </c>
      <c r="AP65" s="279">
        <v>-130.6575</v>
      </c>
      <c r="AQ65" s="279">
        <v>164.58690000000001</v>
      </c>
      <c r="AR65" s="279">
        <v>164.58690000000001</v>
      </c>
      <c r="AS65" s="279">
        <v>0</v>
      </c>
      <c r="AT65" s="279">
        <v>0</v>
      </c>
      <c r="AU65" s="279">
        <v>0</v>
      </c>
      <c r="AV65" s="279">
        <v>180</v>
      </c>
      <c r="AX65" s="279">
        <v>0.51100000000000001</v>
      </c>
      <c r="AY65" s="279">
        <v>4.5198E-3</v>
      </c>
      <c r="AZ65" s="279">
        <v>4.5198E-3</v>
      </c>
      <c r="BA65" s="279">
        <v>0.99395409999999995</v>
      </c>
      <c r="BB65" s="279">
        <v>0.99395409999999995</v>
      </c>
      <c r="BC65" s="279">
        <v>1.526E-3</v>
      </c>
      <c r="BD65" s="279">
        <v>1.526E-3</v>
      </c>
      <c r="BE65" s="279">
        <v>-107.6293</v>
      </c>
      <c r="BF65" s="279">
        <v>-107.6293</v>
      </c>
      <c r="BG65" s="279">
        <v>-174.3587</v>
      </c>
      <c r="BH65" s="279">
        <v>-174.3587</v>
      </c>
      <c r="BI65" s="279">
        <v>0</v>
      </c>
      <c r="BJ65" s="279">
        <v>0</v>
      </c>
      <c r="BK65" s="279">
        <v>0</v>
      </c>
      <c r="BL65" s="279">
        <v>180</v>
      </c>
      <c r="BO65" s="279">
        <v>0.51100000000000001</v>
      </c>
      <c r="BP65" s="279">
        <v>0.91979679999999997</v>
      </c>
      <c r="BQ65" s="279">
        <v>0.91979679999999997</v>
      </c>
      <c r="BR65" s="279">
        <v>0</v>
      </c>
      <c r="BS65" s="279">
        <v>0</v>
      </c>
      <c r="BT65" s="279">
        <v>8.0203200000000002E-2</v>
      </c>
      <c r="BU65" s="279">
        <v>8.0203200000000002E-2</v>
      </c>
      <c r="BV65" s="279">
        <v>-14.8621</v>
      </c>
      <c r="BW65" s="279">
        <v>-14.8621</v>
      </c>
      <c r="BX65" s="279">
        <v>160.292</v>
      </c>
      <c r="BY65" s="279">
        <v>160.292</v>
      </c>
      <c r="BZ65" s="279">
        <v>0</v>
      </c>
      <c r="CA65" s="279">
        <v>0</v>
      </c>
      <c r="CB65" s="279">
        <v>0</v>
      </c>
      <c r="CC65" s="279">
        <v>180</v>
      </c>
    </row>
    <row r="66" spans="1:81">
      <c r="A66" s="66" t="s">
        <v>193</v>
      </c>
      <c r="B66" s="67">
        <f>PRODUCT(B$14:B$32)*PRODUCT(B$38:B$48)*B$33*B$35*B$36</f>
        <v>0.24903642488945235</v>
      </c>
      <c r="C66" s="68">
        <f>PRODUCT(C12:C63)</f>
        <v>0.34316999999999998</v>
      </c>
      <c r="D66" s="67"/>
      <c r="E66" s="68"/>
      <c r="F66" s="67">
        <f>PRODUCT(F$14:F$32)*PRODUCT(F$61:F$64)*F$33*F$35*F$36</f>
        <v>0.36489692588814343</v>
      </c>
      <c r="G66" s="69">
        <f>PRODUCT(G14:G37)</f>
        <v>0.83699999999999997</v>
      </c>
      <c r="I66" s="67">
        <f>PRODUCT(I$14:I$32)*PRODUCT(I$38:I$48)*I$34*I$35*I$37</f>
        <v>0.47551173244403094</v>
      </c>
      <c r="J66" s="68">
        <f>PRODUCT(J14:J65)</f>
        <v>0.21695039999999999</v>
      </c>
      <c r="K66" s="67">
        <f>PRODUCT(K$14:K$32)*PRODUCT(K$38:K$38)*PRODUCT(K$41:K$45)*PRODUCT(K$49:K$60)*K$34*K$35*K$37*K$40</f>
        <v>0.43054436309178312</v>
      </c>
      <c r="L66" s="68">
        <f>PRODUCT(L14:L65)</f>
        <v>0.21695039999999999</v>
      </c>
      <c r="M66" s="67">
        <f>PRODUCT(M$14:M$32)*PRODUCT(M$61:M$64)*M$34*M$35*M$37</f>
        <v>0.50367282686484516</v>
      </c>
      <c r="N66" s="69">
        <f>PRODUCT(N14:N37)</f>
        <v>0.112995</v>
      </c>
      <c r="R66" s="279">
        <v>0.51234999999999997</v>
      </c>
      <c r="S66" s="279">
        <v>0.97406029999999999</v>
      </c>
      <c r="T66" s="279">
        <v>0.97406029999999999</v>
      </c>
      <c r="U66" s="279">
        <v>1.8E-5</v>
      </c>
      <c r="V66" s="279">
        <v>1.8E-5</v>
      </c>
      <c r="W66" s="279">
        <v>2.5921799999999998E-2</v>
      </c>
      <c r="X66" s="279">
        <v>2.5921799999999998E-2</v>
      </c>
      <c r="Y66" s="279">
        <v>-141.26689999999999</v>
      </c>
      <c r="Z66" s="279">
        <v>-141.26689999999999</v>
      </c>
      <c r="AA66" s="279">
        <v>145.99199999999999</v>
      </c>
      <c r="AB66" s="279">
        <v>145.99199999999999</v>
      </c>
      <c r="AC66" s="279">
        <v>0</v>
      </c>
      <c r="AD66" s="279">
        <v>0</v>
      </c>
      <c r="AE66" s="279">
        <v>0</v>
      </c>
      <c r="AF66" s="279">
        <v>180</v>
      </c>
      <c r="AH66" s="279">
        <v>0.51234999999999997</v>
      </c>
      <c r="AI66" s="279">
        <v>0.97857139999999998</v>
      </c>
      <c r="AJ66" s="279">
        <v>0.97857139999999998</v>
      </c>
      <c r="AK66" s="279">
        <v>2.0800000000000001E-5</v>
      </c>
      <c r="AL66" s="279">
        <v>2.0800000000000001E-5</v>
      </c>
      <c r="AM66" s="279">
        <v>2.1407900000000001E-2</v>
      </c>
      <c r="AN66" s="279">
        <v>2.1407900000000001E-2</v>
      </c>
      <c r="AO66" s="279">
        <v>-130.2886</v>
      </c>
      <c r="AP66" s="279">
        <v>-130.2886</v>
      </c>
      <c r="AQ66" s="279">
        <v>165.12739999999999</v>
      </c>
      <c r="AR66" s="279">
        <v>165.12739999999999</v>
      </c>
      <c r="AS66" s="279">
        <v>0</v>
      </c>
      <c r="AT66" s="279">
        <v>0</v>
      </c>
      <c r="AU66" s="279">
        <v>0</v>
      </c>
      <c r="AV66" s="279">
        <v>180</v>
      </c>
      <c r="AX66" s="279">
        <v>0.51234999999999997</v>
      </c>
      <c r="AY66" s="279">
        <v>4.6167999999999999E-3</v>
      </c>
      <c r="AZ66" s="279">
        <v>4.6167999999999999E-3</v>
      </c>
      <c r="BA66" s="279">
        <v>0.99387760000000003</v>
      </c>
      <c r="BB66" s="279">
        <v>0.99387760000000003</v>
      </c>
      <c r="BC66" s="279">
        <v>1.5054999999999999E-3</v>
      </c>
      <c r="BD66" s="279">
        <v>1.5054999999999999E-3</v>
      </c>
      <c r="BE66" s="279">
        <v>-106.236</v>
      </c>
      <c r="BF66" s="279">
        <v>-106.236</v>
      </c>
      <c r="BG66" s="279">
        <v>-174.684</v>
      </c>
      <c r="BH66" s="279">
        <v>-174.684</v>
      </c>
      <c r="BI66" s="279">
        <v>0</v>
      </c>
      <c r="BJ66" s="279">
        <v>0</v>
      </c>
      <c r="BK66" s="279">
        <v>0</v>
      </c>
      <c r="BL66" s="279">
        <v>180</v>
      </c>
      <c r="BO66" s="279">
        <v>0.51234999999999997</v>
      </c>
      <c r="BP66" s="279">
        <v>0.9196375</v>
      </c>
      <c r="BQ66" s="279">
        <v>0.9196375</v>
      </c>
      <c r="BR66" s="279">
        <v>0</v>
      </c>
      <c r="BS66" s="279">
        <v>0</v>
      </c>
      <c r="BT66" s="279">
        <v>8.0362500000000003E-2</v>
      </c>
      <c r="BU66" s="279">
        <v>8.0362500000000003E-2</v>
      </c>
      <c r="BV66" s="279">
        <v>-15.1165</v>
      </c>
      <c r="BW66" s="279">
        <v>-15.1165</v>
      </c>
      <c r="BX66" s="279">
        <v>160.33609999999999</v>
      </c>
      <c r="BY66" s="279">
        <v>160.33609999999999</v>
      </c>
      <c r="BZ66" s="279">
        <v>0</v>
      </c>
      <c r="CA66" s="279">
        <v>0</v>
      </c>
      <c r="CB66" s="279">
        <v>0</v>
      </c>
      <c r="CC66" s="279">
        <v>180</v>
      </c>
    </row>
    <row r="67" spans="1:81">
      <c r="A67" s="70" t="s">
        <v>194</v>
      </c>
      <c r="B67" s="742">
        <f>B66*C66</f>
        <v>8.5461829929313352E-2</v>
      </c>
      <c r="C67" s="743"/>
      <c r="D67" s="742"/>
      <c r="E67" s="743"/>
      <c r="F67" s="742">
        <f>F66*G66</f>
        <v>0.30541872696837602</v>
      </c>
      <c r="G67" s="743"/>
      <c r="I67" s="742">
        <f>I66*J66</f>
        <v>0.10316246055842548</v>
      </c>
      <c r="J67" s="743"/>
      <c r="K67" s="742">
        <f>K66*L66</f>
        <v>9.3406771790507576E-2</v>
      </c>
      <c r="L67" s="743"/>
      <c r="M67" s="742">
        <f>M66*N66</f>
        <v>5.6912511071593175E-2</v>
      </c>
      <c r="N67" s="743"/>
      <c r="R67" s="279">
        <v>0.51370000000000005</v>
      </c>
      <c r="S67" s="279">
        <v>0.97437070000000003</v>
      </c>
      <c r="T67" s="279">
        <v>0.97437070000000003</v>
      </c>
      <c r="U67" s="279">
        <v>1.7499999999999998E-5</v>
      </c>
      <c r="V67" s="279">
        <v>1.7499999999999998E-5</v>
      </c>
      <c r="W67" s="279">
        <v>2.5611800000000001E-2</v>
      </c>
      <c r="X67" s="279">
        <v>2.5611800000000001E-2</v>
      </c>
      <c r="Y67" s="279">
        <v>-140.8502</v>
      </c>
      <c r="Z67" s="279">
        <v>-140.8502</v>
      </c>
      <c r="AA67" s="279">
        <v>146.63720000000001</v>
      </c>
      <c r="AB67" s="279">
        <v>146.63720000000001</v>
      </c>
      <c r="AC67" s="279">
        <v>0</v>
      </c>
      <c r="AD67" s="279">
        <v>0</v>
      </c>
      <c r="AE67" s="279">
        <v>0</v>
      </c>
      <c r="AF67" s="279">
        <v>180</v>
      </c>
      <c r="AH67" s="279">
        <v>0.51370000000000005</v>
      </c>
      <c r="AI67" s="279">
        <v>0.97877530000000001</v>
      </c>
      <c r="AJ67" s="279">
        <v>0.97877530000000001</v>
      </c>
      <c r="AK67" s="279">
        <v>2.02E-5</v>
      </c>
      <c r="AL67" s="279">
        <v>2.02E-5</v>
      </c>
      <c r="AM67" s="279">
        <v>2.1204500000000001E-2</v>
      </c>
      <c r="AN67" s="279">
        <v>2.1204500000000001E-2</v>
      </c>
      <c r="AO67" s="279">
        <v>-129.92320000000001</v>
      </c>
      <c r="AP67" s="279">
        <v>-129.92320000000001</v>
      </c>
      <c r="AQ67" s="279">
        <v>165.66249999999999</v>
      </c>
      <c r="AR67" s="279">
        <v>165.66249999999999</v>
      </c>
      <c r="AS67" s="279">
        <v>0</v>
      </c>
      <c r="AT67" s="279">
        <v>0</v>
      </c>
      <c r="AU67" s="279">
        <v>0</v>
      </c>
      <c r="AV67" s="279">
        <v>180</v>
      </c>
      <c r="AX67" s="279">
        <v>0.51370000000000005</v>
      </c>
      <c r="AY67" s="279">
        <v>4.7137000000000004E-3</v>
      </c>
      <c r="AZ67" s="279">
        <v>4.7137000000000004E-3</v>
      </c>
      <c r="BA67" s="279">
        <v>0.99380109999999999</v>
      </c>
      <c r="BB67" s="279">
        <v>0.99380109999999999</v>
      </c>
      <c r="BC67" s="279">
        <v>1.4852000000000001E-3</v>
      </c>
      <c r="BD67" s="279">
        <v>1.4852000000000001E-3</v>
      </c>
      <c r="BE67" s="279">
        <v>-104.85039999999999</v>
      </c>
      <c r="BF67" s="279">
        <v>-104.85039999999999</v>
      </c>
      <c r="BG67" s="279">
        <v>-174.96449999999999</v>
      </c>
      <c r="BH67" s="279">
        <v>-174.96449999999999</v>
      </c>
      <c r="BI67" s="279">
        <v>0</v>
      </c>
      <c r="BJ67" s="279">
        <v>0</v>
      </c>
      <c r="BK67" s="279">
        <v>0</v>
      </c>
      <c r="BL67" s="279">
        <v>180</v>
      </c>
      <c r="BO67" s="279">
        <v>0.51370000000000005</v>
      </c>
      <c r="BP67" s="279">
        <v>0.91948039999999998</v>
      </c>
      <c r="BQ67" s="279">
        <v>0.91948039999999998</v>
      </c>
      <c r="BR67" s="279">
        <v>0</v>
      </c>
      <c r="BS67" s="279">
        <v>0</v>
      </c>
      <c r="BT67" s="279">
        <v>8.0519599999999997E-2</v>
      </c>
      <c r="BU67" s="279">
        <v>8.0519599999999997E-2</v>
      </c>
      <c r="BV67" s="279">
        <v>-15.369400000000001</v>
      </c>
      <c r="BW67" s="279">
        <v>-15.369400000000001</v>
      </c>
      <c r="BX67" s="279">
        <v>160.38</v>
      </c>
      <c r="BY67" s="279">
        <v>160.38</v>
      </c>
      <c r="BZ67" s="279">
        <v>0</v>
      </c>
      <c r="CA67" s="279">
        <v>0</v>
      </c>
      <c r="CB67" s="279">
        <v>0</v>
      </c>
      <c r="CC67" s="279">
        <v>180</v>
      </c>
    </row>
    <row r="68" spans="1:81">
      <c r="R68" s="279">
        <v>0.51505000000000001</v>
      </c>
      <c r="S68" s="279">
        <v>0.97467280000000001</v>
      </c>
      <c r="T68" s="279">
        <v>0.97467280000000001</v>
      </c>
      <c r="U68" s="279">
        <v>1.7E-5</v>
      </c>
      <c r="V68" s="279">
        <v>1.7E-5</v>
      </c>
      <c r="W68" s="279">
        <v>2.5310300000000001E-2</v>
      </c>
      <c r="X68" s="279">
        <v>2.5310300000000001E-2</v>
      </c>
      <c r="Y68" s="279">
        <v>-140.4384</v>
      </c>
      <c r="Z68" s="279">
        <v>-140.4384</v>
      </c>
      <c r="AA68" s="279">
        <v>147.27379999999999</v>
      </c>
      <c r="AB68" s="279">
        <v>147.27379999999999</v>
      </c>
      <c r="AC68" s="279">
        <v>0</v>
      </c>
      <c r="AD68" s="279">
        <v>0</v>
      </c>
      <c r="AE68" s="279">
        <v>0</v>
      </c>
      <c r="AF68" s="279">
        <v>180</v>
      </c>
      <c r="AH68" s="279">
        <v>0.51505000000000001</v>
      </c>
      <c r="AI68" s="279">
        <v>0.9789736</v>
      </c>
      <c r="AJ68" s="279">
        <v>0.9789736</v>
      </c>
      <c r="AK68" s="279">
        <v>1.9700000000000001E-5</v>
      </c>
      <c r="AL68" s="279">
        <v>1.9700000000000001E-5</v>
      </c>
      <c r="AM68" s="279">
        <v>2.10067E-2</v>
      </c>
      <c r="AN68" s="279">
        <v>2.10067E-2</v>
      </c>
      <c r="AO68" s="279">
        <v>-129.56100000000001</v>
      </c>
      <c r="AP68" s="279">
        <v>-129.56100000000001</v>
      </c>
      <c r="AQ68" s="279">
        <v>166.19229999999999</v>
      </c>
      <c r="AR68" s="279">
        <v>166.19229999999999</v>
      </c>
      <c r="AS68" s="279">
        <v>0</v>
      </c>
      <c r="AT68" s="279">
        <v>0</v>
      </c>
      <c r="AU68" s="279">
        <v>0</v>
      </c>
      <c r="AV68" s="279">
        <v>180</v>
      </c>
      <c r="AX68" s="279">
        <v>0.51505000000000001</v>
      </c>
      <c r="AY68" s="279">
        <v>4.8101000000000003E-3</v>
      </c>
      <c r="AZ68" s="279">
        <v>4.8101000000000003E-3</v>
      </c>
      <c r="BA68" s="279">
        <v>0.99372499999999997</v>
      </c>
      <c r="BB68" s="279">
        <v>0.99372499999999997</v>
      </c>
      <c r="BC68" s="279">
        <v>1.4649000000000001E-3</v>
      </c>
      <c r="BD68" s="279">
        <v>1.4649000000000001E-3</v>
      </c>
      <c r="BE68" s="279">
        <v>-103.4723</v>
      </c>
      <c r="BF68" s="279">
        <v>-103.4723</v>
      </c>
      <c r="BG68" s="279">
        <v>-175.2028</v>
      </c>
      <c r="BH68" s="279">
        <v>-175.2028</v>
      </c>
      <c r="BI68" s="279">
        <v>0</v>
      </c>
      <c r="BJ68" s="279">
        <v>0</v>
      </c>
      <c r="BK68" s="279">
        <v>0</v>
      </c>
      <c r="BL68" s="279">
        <v>180</v>
      </c>
      <c r="BO68" s="279">
        <v>0.51505000000000001</v>
      </c>
      <c r="BP68" s="279">
        <v>0.91932550000000002</v>
      </c>
      <c r="BQ68" s="279">
        <v>0.91932550000000002</v>
      </c>
      <c r="BR68" s="279">
        <v>0</v>
      </c>
      <c r="BS68" s="279">
        <v>0</v>
      </c>
      <c r="BT68" s="279">
        <v>8.0674499999999996E-2</v>
      </c>
      <c r="BU68" s="279">
        <v>8.0674499999999996E-2</v>
      </c>
      <c r="BV68" s="279">
        <v>-15.6211</v>
      </c>
      <c r="BW68" s="279">
        <v>-15.6211</v>
      </c>
      <c r="BX68" s="279">
        <v>160.4237</v>
      </c>
      <c r="BY68" s="279">
        <v>160.4237</v>
      </c>
      <c r="BZ68" s="279">
        <v>0</v>
      </c>
      <c r="CA68" s="279">
        <v>0</v>
      </c>
      <c r="CB68" s="279">
        <v>0</v>
      </c>
      <c r="CC68" s="279">
        <v>180</v>
      </c>
    </row>
    <row r="69" spans="1:81">
      <c r="A69" s="40" t="s">
        <v>195</v>
      </c>
      <c r="R69" s="279">
        <v>0.51639999999999997</v>
      </c>
      <c r="S69" s="279">
        <v>0.97496660000000002</v>
      </c>
      <c r="T69" s="279">
        <v>0.97496660000000002</v>
      </c>
      <c r="U69" s="279">
        <v>1.6500000000000001E-5</v>
      </c>
      <c r="V69" s="279">
        <v>1.6500000000000001E-5</v>
      </c>
      <c r="W69" s="279">
        <v>2.5016900000000002E-2</v>
      </c>
      <c r="X69" s="279">
        <v>2.5016900000000002E-2</v>
      </c>
      <c r="Y69" s="279">
        <v>-140.03129999999999</v>
      </c>
      <c r="Z69" s="279">
        <v>-140.03129999999999</v>
      </c>
      <c r="AA69" s="279">
        <v>147.9023</v>
      </c>
      <c r="AB69" s="279">
        <v>147.9023</v>
      </c>
      <c r="AC69" s="279">
        <v>0</v>
      </c>
      <c r="AD69" s="279">
        <v>0</v>
      </c>
      <c r="AE69" s="279">
        <v>0</v>
      </c>
      <c r="AF69" s="279">
        <v>180</v>
      </c>
      <c r="AH69" s="279">
        <v>0.51639999999999997</v>
      </c>
      <c r="AI69" s="279">
        <v>0.97916630000000004</v>
      </c>
      <c r="AJ69" s="279">
        <v>0.97916630000000004</v>
      </c>
      <c r="AK69" s="279">
        <v>1.9199999999999999E-5</v>
      </c>
      <c r="AL69" s="279">
        <v>1.9199999999999999E-5</v>
      </c>
      <c r="AM69" s="279">
        <v>2.08145E-2</v>
      </c>
      <c r="AN69" s="279">
        <v>2.08145E-2</v>
      </c>
      <c r="AO69" s="279">
        <v>-129.202</v>
      </c>
      <c r="AP69" s="279">
        <v>-129.202</v>
      </c>
      <c r="AQ69" s="279">
        <v>166.71729999999999</v>
      </c>
      <c r="AR69" s="279">
        <v>166.71729999999999</v>
      </c>
      <c r="AS69" s="279">
        <v>0</v>
      </c>
      <c r="AT69" s="279">
        <v>0</v>
      </c>
      <c r="AU69" s="279">
        <v>0</v>
      </c>
      <c r="AV69" s="279">
        <v>180</v>
      </c>
      <c r="AX69" s="279">
        <v>0.51639999999999997</v>
      </c>
      <c r="AY69" s="279">
        <v>4.9053999999999999E-3</v>
      </c>
      <c r="AZ69" s="279">
        <v>4.9053999999999999E-3</v>
      </c>
      <c r="BA69" s="279">
        <v>0.99364989999999997</v>
      </c>
      <c r="BB69" s="279">
        <v>0.99364989999999997</v>
      </c>
      <c r="BC69" s="279">
        <v>1.4446999999999999E-3</v>
      </c>
      <c r="BD69" s="279">
        <v>1.4446999999999999E-3</v>
      </c>
      <c r="BE69" s="279">
        <v>-102.1018</v>
      </c>
      <c r="BF69" s="279">
        <v>-102.1018</v>
      </c>
      <c r="BG69" s="279">
        <v>-175.4016</v>
      </c>
      <c r="BH69" s="279">
        <v>-175.4016</v>
      </c>
      <c r="BI69" s="279">
        <v>0</v>
      </c>
      <c r="BJ69" s="279">
        <v>0</v>
      </c>
      <c r="BK69" s="279">
        <v>0</v>
      </c>
      <c r="BL69" s="279">
        <v>180</v>
      </c>
      <c r="BO69" s="279">
        <v>0.51639999999999997</v>
      </c>
      <c r="BP69" s="279">
        <v>0.91917269999999995</v>
      </c>
      <c r="BQ69" s="279">
        <v>0.91917269999999995</v>
      </c>
      <c r="BR69" s="279">
        <v>0</v>
      </c>
      <c r="BS69" s="279">
        <v>0</v>
      </c>
      <c r="BT69" s="279">
        <v>8.0827300000000005E-2</v>
      </c>
      <c r="BU69" s="279">
        <v>8.0827300000000005E-2</v>
      </c>
      <c r="BV69" s="279">
        <v>-15.8714</v>
      </c>
      <c r="BW69" s="279">
        <v>-15.8714</v>
      </c>
      <c r="BX69" s="279">
        <v>160.46719999999999</v>
      </c>
      <c r="BY69" s="279">
        <v>160.46719999999999</v>
      </c>
      <c r="BZ69" s="279">
        <v>0</v>
      </c>
      <c r="CA69" s="279">
        <v>0</v>
      </c>
      <c r="CB69" s="279">
        <v>0</v>
      </c>
      <c r="CC69" s="279">
        <v>180</v>
      </c>
    </row>
    <row r="70" spans="1:81">
      <c r="A70" s="66" t="s">
        <v>193</v>
      </c>
      <c r="B70" s="67">
        <f>B66-B66*0.1</f>
        <v>0.2241327824005071</v>
      </c>
      <c r="C70" s="68">
        <v>0.34316999999999998</v>
      </c>
      <c r="D70" s="67"/>
      <c r="E70" s="68"/>
      <c r="F70" s="67">
        <f>F66-F66*0.1</f>
        <v>0.32840723329932908</v>
      </c>
      <c r="G70" s="69">
        <v>0.83699999999999997</v>
      </c>
      <c r="I70" s="67">
        <f>I66-I66*0.1</f>
        <v>0.42796055919962783</v>
      </c>
      <c r="J70" s="68">
        <v>0.21695039999999999</v>
      </c>
      <c r="K70" s="67">
        <f>K66-K66*0.1</f>
        <v>0.3874899267826048</v>
      </c>
      <c r="L70" s="68">
        <v>0.21695039999999999</v>
      </c>
      <c r="M70" s="67">
        <f>M66-M66*0.1</f>
        <v>0.45330554417836066</v>
      </c>
      <c r="N70" s="69">
        <v>0.22599</v>
      </c>
      <c r="R70" s="279">
        <v>0.51775000000000004</v>
      </c>
      <c r="S70" s="279">
        <v>0.97525240000000002</v>
      </c>
      <c r="T70" s="279">
        <v>0.97525240000000002</v>
      </c>
      <c r="U70" s="279">
        <v>1.5999999999999999E-5</v>
      </c>
      <c r="V70" s="279">
        <v>1.5999999999999999E-5</v>
      </c>
      <c r="W70" s="279">
        <v>2.4731599999999999E-2</v>
      </c>
      <c r="X70" s="279">
        <v>2.4731599999999999E-2</v>
      </c>
      <c r="Y70" s="279">
        <v>-139.62870000000001</v>
      </c>
      <c r="Z70" s="279">
        <v>-139.62870000000001</v>
      </c>
      <c r="AA70" s="279">
        <v>148.52289999999999</v>
      </c>
      <c r="AB70" s="279">
        <v>148.52289999999999</v>
      </c>
      <c r="AC70" s="279">
        <v>0</v>
      </c>
      <c r="AD70" s="279">
        <v>0</v>
      </c>
      <c r="AE70" s="279">
        <v>0</v>
      </c>
      <c r="AF70" s="279">
        <v>180</v>
      </c>
      <c r="AH70" s="279">
        <v>0.51775000000000004</v>
      </c>
      <c r="AI70" s="279">
        <v>0.97935360000000005</v>
      </c>
      <c r="AJ70" s="279">
        <v>0.97935360000000005</v>
      </c>
      <c r="AK70" s="279">
        <v>1.8700000000000001E-5</v>
      </c>
      <c r="AL70" s="279">
        <v>1.8700000000000001E-5</v>
      </c>
      <c r="AM70" s="279">
        <v>2.0627699999999999E-2</v>
      </c>
      <c r="AN70" s="279">
        <v>2.0627699999999999E-2</v>
      </c>
      <c r="AO70" s="279">
        <v>-128.846</v>
      </c>
      <c r="AP70" s="279">
        <v>-128.846</v>
      </c>
      <c r="AQ70" s="279">
        <v>167.2373</v>
      </c>
      <c r="AR70" s="279">
        <v>167.2373</v>
      </c>
      <c r="AS70" s="279">
        <v>0</v>
      </c>
      <c r="AT70" s="279">
        <v>0</v>
      </c>
      <c r="AU70" s="279">
        <v>0</v>
      </c>
      <c r="AV70" s="279">
        <v>180</v>
      </c>
      <c r="AX70" s="279">
        <v>0.51775000000000004</v>
      </c>
      <c r="AY70" s="279">
        <v>4.9979000000000004E-3</v>
      </c>
      <c r="AZ70" s="279">
        <v>4.9979000000000004E-3</v>
      </c>
      <c r="BA70" s="279">
        <v>0.99356999999999995</v>
      </c>
      <c r="BB70" s="279">
        <v>0.99356999999999995</v>
      </c>
      <c r="BC70" s="279">
        <v>1.4321E-3</v>
      </c>
      <c r="BD70" s="279">
        <v>1.4321E-3</v>
      </c>
      <c r="BE70" s="279">
        <v>-100.7492</v>
      </c>
      <c r="BF70" s="279">
        <v>-100.7492</v>
      </c>
      <c r="BG70" s="279">
        <v>-175.56729999999999</v>
      </c>
      <c r="BH70" s="279">
        <v>-175.56729999999999</v>
      </c>
      <c r="BI70" s="279">
        <v>0</v>
      </c>
      <c r="BJ70" s="279">
        <v>0</v>
      </c>
      <c r="BK70" s="279">
        <v>0</v>
      </c>
      <c r="BL70" s="279">
        <v>180</v>
      </c>
      <c r="BO70" s="279">
        <v>0.51775000000000004</v>
      </c>
      <c r="BP70" s="279">
        <v>0.91902189999999995</v>
      </c>
      <c r="BQ70" s="279">
        <v>0.91902189999999995</v>
      </c>
      <c r="BR70" s="279">
        <v>0</v>
      </c>
      <c r="BS70" s="279">
        <v>0</v>
      </c>
      <c r="BT70" s="279">
        <v>8.0978099999999997E-2</v>
      </c>
      <c r="BU70" s="279">
        <v>8.0978099999999997E-2</v>
      </c>
      <c r="BV70" s="279">
        <v>-16.1204</v>
      </c>
      <c r="BW70" s="279">
        <v>-16.1204</v>
      </c>
      <c r="BX70" s="279">
        <v>160.51060000000001</v>
      </c>
      <c r="BY70" s="279">
        <v>160.51060000000001</v>
      </c>
      <c r="BZ70" s="279">
        <v>0</v>
      </c>
      <c r="CA70" s="279">
        <v>0</v>
      </c>
      <c r="CB70" s="279">
        <v>0</v>
      </c>
      <c r="CC70" s="279">
        <v>180</v>
      </c>
    </row>
    <row r="71" spans="1:81">
      <c r="A71" s="70" t="s">
        <v>194</v>
      </c>
      <c r="B71" s="742">
        <f>B70*C70</f>
        <v>7.6915646936382018E-2</v>
      </c>
      <c r="C71" s="743"/>
      <c r="D71" s="742"/>
      <c r="E71" s="743"/>
      <c r="F71" s="742">
        <f>F70*G70</f>
        <v>0.27487685427153841</v>
      </c>
      <c r="G71" s="743"/>
      <c r="I71" s="742">
        <f>I70*J70</f>
        <v>9.284621450258293E-2</v>
      </c>
      <c r="J71" s="743"/>
      <c r="K71" s="742">
        <f>K70*L70</f>
        <v>8.4066094611456824E-2</v>
      </c>
      <c r="L71" s="743"/>
      <c r="M71" s="742">
        <f>M70*N70</f>
        <v>0.10244251992886773</v>
      </c>
      <c r="N71" s="743"/>
      <c r="R71" s="279">
        <v>0.51910000000000001</v>
      </c>
      <c r="S71" s="279">
        <v>0.97553049999999997</v>
      </c>
      <c r="T71" s="279">
        <v>0.97553049999999997</v>
      </c>
      <c r="U71" s="279">
        <v>1.56E-5</v>
      </c>
      <c r="V71" s="279">
        <v>1.56E-5</v>
      </c>
      <c r="W71" s="279">
        <v>2.4453900000000001E-2</v>
      </c>
      <c r="X71" s="279">
        <v>2.4453900000000001E-2</v>
      </c>
      <c r="Y71" s="279">
        <v>-139.23060000000001</v>
      </c>
      <c r="Z71" s="279">
        <v>-139.23060000000001</v>
      </c>
      <c r="AA71" s="279">
        <v>149.13570000000001</v>
      </c>
      <c r="AB71" s="279">
        <v>149.13570000000001</v>
      </c>
      <c r="AC71" s="279">
        <v>0</v>
      </c>
      <c r="AD71" s="279">
        <v>0</v>
      </c>
      <c r="AE71" s="279">
        <v>0</v>
      </c>
      <c r="AF71" s="279">
        <v>180</v>
      </c>
      <c r="AH71" s="279">
        <v>0.51910000000000001</v>
      </c>
      <c r="AI71" s="279">
        <v>0.97953570000000001</v>
      </c>
      <c r="AJ71" s="279">
        <v>0.97953570000000001</v>
      </c>
      <c r="AK71" s="279">
        <v>1.8199999999999999E-5</v>
      </c>
      <c r="AL71" s="279">
        <v>1.8199999999999999E-5</v>
      </c>
      <c r="AM71" s="279">
        <v>2.0446099999999998E-2</v>
      </c>
      <c r="AN71" s="279">
        <v>2.0446099999999998E-2</v>
      </c>
      <c r="AO71" s="279">
        <v>-128.4931</v>
      </c>
      <c r="AP71" s="279">
        <v>-128.4931</v>
      </c>
      <c r="AQ71" s="279">
        <v>167.7527</v>
      </c>
      <c r="AR71" s="279">
        <v>167.7527</v>
      </c>
      <c r="AS71" s="279">
        <v>0</v>
      </c>
      <c r="AT71" s="279">
        <v>0</v>
      </c>
      <c r="AU71" s="279">
        <v>0</v>
      </c>
      <c r="AV71" s="279">
        <v>180</v>
      </c>
      <c r="AX71" s="279">
        <v>0.51910000000000001</v>
      </c>
      <c r="AY71" s="279">
        <v>5.0875E-3</v>
      </c>
      <c r="AZ71" s="279">
        <v>5.0875E-3</v>
      </c>
      <c r="BA71" s="279">
        <v>0.99348709999999996</v>
      </c>
      <c r="BB71" s="279">
        <v>0.99348709999999996</v>
      </c>
      <c r="BC71" s="279">
        <v>1.4254000000000001E-3</v>
      </c>
      <c r="BD71" s="279">
        <v>1.4254000000000001E-3</v>
      </c>
      <c r="BE71" s="279">
        <v>-99.412400000000005</v>
      </c>
      <c r="BF71" s="279">
        <v>-99.412400000000005</v>
      </c>
      <c r="BG71" s="279">
        <v>-175.70179999999999</v>
      </c>
      <c r="BH71" s="279">
        <v>-175.70179999999999</v>
      </c>
      <c r="BI71" s="279">
        <v>0</v>
      </c>
      <c r="BJ71" s="279">
        <v>0</v>
      </c>
      <c r="BK71" s="279">
        <v>0</v>
      </c>
      <c r="BL71" s="279">
        <v>180</v>
      </c>
      <c r="BO71" s="279">
        <v>0.51910000000000001</v>
      </c>
      <c r="BP71" s="279">
        <v>0.9188733</v>
      </c>
      <c r="BQ71" s="279">
        <v>0.9188733</v>
      </c>
      <c r="BR71" s="279">
        <v>0</v>
      </c>
      <c r="BS71" s="279">
        <v>0</v>
      </c>
      <c r="BT71" s="279">
        <v>8.1126699999999996E-2</v>
      </c>
      <c r="BU71" s="279">
        <v>8.1126699999999996E-2</v>
      </c>
      <c r="BV71" s="279">
        <v>-16.367999999999999</v>
      </c>
      <c r="BW71" s="279">
        <v>-16.367999999999999</v>
      </c>
      <c r="BX71" s="279">
        <v>160.55369999999999</v>
      </c>
      <c r="BY71" s="279">
        <v>160.55369999999999</v>
      </c>
      <c r="BZ71" s="279">
        <v>0</v>
      </c>
      <c r="CA71" s="279">
        <v>0</v>
      </c>
      <c r="CB71" s="279">
        <v>0</v>
      </c>
      <c r="CC71" s="279">
        <v>180</v>
      </c>
    </row>
    <row r="72" spans="1:81">
      <c r="R72" s="279">
        <v>0.52044999999999997</v>
      </c>
      <c r="S72" s="279">
        <v>0.97580109999999998</v>
      </c>
      <c r="T72" s="279">
        <v>0.97580109999999998</v>
      </c>
      <c r="U72" s="279">
        <v>1.52E-5</v>
      </c>
      <c r="V72" s="279">
        <v>1.52E-5</v>
      </c>
      <c r="W72" s="279">
        <v>2.4183699999999999E-2</v>
      </c>
      <c r="X72" s="279">
        <v>2.4183699999999999E-2</v>
      </c>
      <c r="Y72" s="279">
        <v>-138.83680000000001</v>
      </c>
      <c r="Z72" s="279">
        <v>-138.83680000000001</v>
      </c>
      <c r="AA72" s="279">
        <v>149.74109999999999</v>
      </c>
      <c r="AB72" s="279">
        <v>149.74109999999999</v>
      </c>
      <c r="AC72" s="279">
        <v>0</v>
      </c>
      <c r="AD72" s="279">
        <v>0</v>
      </c>
      <c r="AE72" s="279">
        <v>0</v>
      </c>
      <c r="AF72" s="279">
        <v>180</v>
      </c>
      <c r="AH72" s="279">
        <v>0.52044999999999997</v>
      </c>
      <c r="AI72" s="279">
        <v>0.97971269999999999</v>
      </c>
      <c r="AJ72" s="279">
        <v>0.97971269999999999</v>
      </c>
      <c r="AK72" s="279">
        <v>1.7799999999999999E-5</v>
      </c>
      <c r="AL72" s="279">
        <v>1.7799999999999999E-5</v>
      </c>
      <c r="AM72" s="279">
        <v>2.0269499999999999E-2</v>
      </c>
      <c r="AN72" s="279">
        <v>2.0269499999999999E-2</v>
      </c>
      <c r="AO72" s="279">
        <v>-128.1431</v>
      </c>
      <c r="AP72" s="279">
        <v>-128.1431</v>
      </c>
      <c r="AQ72" s="279">
        <v>168.2636</v>
      </c>
      <c r="AR72" s="279">
        <v>168.2636</v>
      </c>
      <c r="AS72" s="279">
        <v>0</v>
      </c>
      <c r="AT72" s="279">
        <v>0</v>
      </c>
      <c r="AU72" s="279">
        <v>0</v>
      </c>
      <c r="AV72" s="279">
        <v>180</v>
      </c>
      <c r="AX72" s="279">
        <v>0.52044999999999997</v>
      </c>
      <c r="AY72" s="279">
        <v>5.1749999999999999E-3</v>
      </c>
      <c r="AZ72" s="279">
        <v>5.1749999999999999E-3</v>
      </c>
      <c r="BA72" s="279">
        <v>0.99340629999999996</v>
      </c>
      <c r="BB72" s="279">
        <v>0.99340629999999996</v>
      </c>
      <c r="BC72" s="279">
        <v>1.4187E-3</v>
      </c>
      <c r="BD72" s="279">
        <v>1.4187E-3</v>
      </c>
      <c r="BE72" s="279">
        <v>-98.082800000000006</v>
      </c>
      <c r="BF72" s="279">
        <v>-98.082800000000006</v>
      </c>
      <c r="BG72" s="279">
        <v>-175.80449999999999</v>
      </c>
      <c r="BH72" s="279">
        <v>-175.80449999999999</v>
      </c>
      <c r="BI72" s="279">
        <v>0</v>
      </c>
      <c r="BJ72" s="279">
        <v>0</v>
      </c>
      <c r="BK72" s="279">
        <v>0</v>
      </c>
      <c r="BL72" s="279">
        <v>180</v>
      </c>
      <c r="BO72" s="279">
        <v>0.52044999999999997</v>
      </c>
      <c r="BP72" s="279">
        <v>0.91872670000000001</v>
      </c>
      <c r="BQ72" s="279">
        <v>0.91872670000000001</v>
      </c>
      <c r="BR72" s="279">
        <v>0</v>
      </c>
      <c r="BS72" s="279">
        <v>0</v>
      </c>
      <c r="BT72" s="279">
        <v>8.1273300000000007E-2</v>
      </c>
      <c r="BU72" s="279">
        <v>8.1273300000000007E-2</v>
      </c>
      <c r="BV72" s="279">
        <v>-16.6144</v>
      </c>
      <c r="BW72" s="279">
        <v>-16.6144</v>
      </c>
      <c r="BX72" s="279">
        <v>160.5967</v>
      </c>
      <c r="BY72" s="279">
        <v>160.5967</v>
      </c>
      <c r="BZ72" s="279">
        <v>0</v>
      </c>
      <c r="CA72" s="279">
        <v>0</v>
      </c>
      <c r="CB72" s="279">
        <v>0</v>
      </c>
      <c r="CC72" s="279">
        <v>180</v>
      </c>
    </row>
    <row r="73" spans="1:81"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R73" s="279">
        <v>0.52180000000000004</v>
      </c>
      <c r="S73" s="279">
        <v>0.97606459999999995</v>
      </c>
      <c r="T73" s="279">
        <v>0.97606459999999995</v>
      </c>
      <c r="U73" s="279">
        <v>1.4800000000000001E-5</v>
      </c>
      <c r="V73" s="279">
        <v>1.4800000000000001E-5</v>
      </c>
      <c r="W73" s="279">
        <v>2.39207E-2</v>
      </c>
      <c r="X73" s="279">
        <v>2.39207E-2</v>
      </c>
      <c r="Y73" s="279">
        <v>-138.44720000000001</v>
      </c>
      <c r="Z73" s="279">
        <v>-138.44720000000001</v>
      </c>
      <c r="AA73" s="279">
        <v>150.3391</v>
      </c>
      <c r="AB73" s="279">
        <v>150.3391</v>
      </c>
      <c r="AC73" s="279">
        <v>0</v>
      </c>
      <c r="AD73" s="279">
        <v>0</v>
      </c>
      <c r="AE73" s="279">
        <v>0</v>
      </c>
      <c r="AF73" s="279">
        <v>180</v>
      </c>
      <c r="AH73" s="279">
        <v>0.52180000000000004</v>
      </c>
      <c r="AI73" s="279">
        <v>0.9798848</v>
      </c>
      <c r="AJ73" s="279">
        <v>0.9798848</v>
      </c>
      <c r="AK73" s="279">
        <v>1.7399999999999999E-5</v>
      </c>
      <c r="AL73" s="279">
        <v>1.7399999999999999E-5</v>
      </c>
      <c r="AM73" s="279">
        <v>2.0097799999999999E-2</v>
      </c>
      <c r="AN73" s="279">
        <v>2.0097799999999999E-2</v>
      </c>
      <c r="AO73" s="279">
        <v>-127.79600000000001</v>
      </c>
      <c r="AP73" s="279">
        <v>-127.79600000000001</v>
      </c>
      <c r="AQ73" s="279">
        <v>168.77</v>
      </c>
      <c r="AR73" s="279">
        <v>168.77</v>
      </c>
      <c r="AS73" s="279">
        <v>0</v>
      </c>
      <c r="AT73" s="279">
        <v>0</v>
      </c>
      <c r="AU73" s="279">
        <v>0</v>
      </c>
      <c r="AV73" s="279">
        <v>180</v>
      </c>
      <c r="AX73" s="279">
        <v>0.52180000000000004</v>
      </c>
      <c r="AY73" s="279">
        <v>5.2601000000000002E-3</v>
      </c>
      <c r="AZ73" s="279">
        <v>5.2601000000000002E-3</v>
      </c>
      <c r="BA73" s="279">
        <v>0.99332779999999998</v>
      </c>
      <c r="BB73" s="279">
        <v>0.99332779999999998</v>
      </c>
      <c r="BC73" s="279">
        <v>1.4120000000000001E-3</v>
      </c>
      <c r="BD73" s="279">
        <v>1.4120000000000001E-3</v>
      </c>
      <c r="BE73" s="279">
        <v>-96.760400000000004</v>
      </c>
      <c r="BF73" s="279">
        <v>-96.760400000000004</v>
      </c>
      <c r="BG73" s="279">
        <v>-175.87790000000001</v>
      </c>
      <c r="BH73" s="279">
        <v>-175.87790000000001</v>
      </c>
      <c r="BI73" s="279">
        <v>0</v>
      </c>
      <c r="BJ73" s="279">
        <v>0</v>
      </c>
      <c r="BK73" s="279">
        <v>0</v>
      </c>
      <c r="BL73" s="279">
        <v>180</v>
      </c>
      <c r="BO73" s="279">
        <v>0.52180000000000004</v>
      </c>
      <c r="BP73" s="279">
        <v>0.91858209999999996</v>
      </c>
      <c r="BQ73" s="279">
        <v>0.91858209999999996</v>
      </c>
      <c r="BR73" s="279">
        <v>0</v>
      </c>
      <c r="BS73" s="279">
        <v>0</v>
      </c>
      <c r="BT73" s="279">
        <v>8.1417900000000001E-2</v>
      </c>
      <c r="BU73" s="279">
        <v>8.1417900000000001E-2</v>
      </c>
      <c r="BV73" s="279">
        <v>-16.859400000000001</v>
      </c>
      <c r="BW73" s="279">
        <v>-16.859400000000001</v>
      </c>
      <c r="BX73" s="279">
        <v>160.6395</v>
      </c>
      <c r="BY73" s="279">
        <v>160.6395</v>
      </c>
      <c r="BZ73" s="279">
        <v>0</v>
      </c>
      <c r="CA73" s="279">
        <v>0</v>
      </c>
      <c r="CB73" s="279">
        <v>0</v>
      </c>
      <c r="CC73" s="279">
        <v>180</v>
      </c>
    </row>
    <row r="74" spans="1:81"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R74" s="279">
        <v>0.52315</v>
      </c>
      <c r="S74" s="279">
        <v>0.97632099999999999</v>
      </c>
      <c r="T74" s="279">
        <v>0.97632099999999999</v>
      </c>
      <c r="U74" s="279">
        <v>1.4399999999999999E-5</v>
      </c>
      <c r="V74" s="279">
        <v>1.4399999999999999E-5</v>
      </c>
      <c r="W74" s="279">
        <v>2.3664600000000001E-2</v>
      </c>
      <c r="X74" s="279">
        <v>2.3664600000000001E-2</v>
      </c>
      <c r="Y74" s="279">
        <v>-138.0617</v>
      </c>
      <c r="Z74" s="279">
        <v>-138.0617</v>
      </c>
      <c r="AA74" s="279">
        <v>150.93010000000001</v>
      </c>
      <c r="AB74" s="279">
        <v>150.93010000000001</v>
      </c>
      <c r="AC74" s="279">
        <v>0</v>
      </c>
      <c r="AD74" s="279">
        <v>0</v>
      </c>
      <c r="AE74" s="279">
        <v>0</v>
      </c>
      <c r="AF74" s="279">
        <v>180</v>
      </c>
      <c r="AH74" s="279">
        <v>0.52315</v>
      </c>
      <c r="AI74" s="279">
        <v>0.98005220000000004</v>
      </c>
      <c r="AJ74" s="279">
        <v>0.98005220000000004</v>
      </c>
      <c r="AK74" s="279">
        <v>1.6900000000000001E-5</v>
      </c>
      <c r="AL74" s="279">
        <v>1.6900000000000001E-5</v>
      </c>
      <c r="AM74" s="279">
        <v>1.9930900000000001E-2</v>
      </c>
      <c r="AN74" s="279">
        <v>1.9930900000000001E-2</v>
      </c>
      <c r="AO74" s="279">
        <v>-127.4516</v>
      </c>
      <c r="AP74" s="279">
        <v>-127.4516</v>
      </c>
      <c r="AQ74" s="279">
        <v>169.27199999999999</v>
      </c>
      <c r="AR74" s="279">
        <v>169.27199999999999</v>
      </c>
      <c r="AS74" s="279">
        <v>0</v>
      </c>
      <c r="AT74" s="279">
        <v>0</v>
      </c>
      <c r="AU74" s="279">
        <v>0</v>
      </c>
      <c r="AV74" s="279">
        <v>180</v>
      </c>
      <c r="AX74" s="279">
        <v>0.52315</v>
      </c>
      <c r="AY74" s="279">
        <v>5.3425E-3</v>
      </c>
      <c r="AZ74" s="279">
        <v>5.3425E-3</v>
      </c>
      <c r="BA74" s="279">
        <v>0.99325209999999997</v>
      </c>
      <c r="BB74" s="279">
        <v>0.99325209999999997</v>
      </c>
      <c r="BC74" s="279">
        <v>1.4054E-3</v>
      </c>
      <c r="BD74" s="279">
        <v>1.4054E-3</v>
      </c>
      <c r="BE74" s="279">
        <v>-95.444999999999993</v>
      </c>
      <c r="BF74" s="279">
        <v>-95.444999999999993</v>
      </c>
      <c r="BG74" s="279">
        <v>-175.92410000000001</v>
      </c>
      <c r="BH74" s="279">
        <v>-175.92410000000001</v>
      </c>
      <c r="BI74" s="279">
        <v>0</v>
      </c>
      <c r="BJ74" s="279">
        <v>0</v>
      </c>
      <c r="BK74" s="279">
        <v>0</v>
      </c>
      <c r="BL74" s="279">
        <v>180</v>
      </c>
      <c r="BO74" s="279">
        <v>0.52315</v>
      </c>
      <c r="BP74" s="279">
        <v>0.91843949999999996</v>
      </c>
      <c r="BQ74" s="279">
        <v>0.91843949999999996</v>
      </c>
      <c r="BR74" s="279">
        <v>0</v>
      </c>
      <c r="BS74" s="279">
        <v>0</v>
      </c>
      <c r="BT74" s="279">
        <v>8.1560499999999994E-2</v>
      </c>
      <c r="BU74" s="279">
        <v>8.1560499999999994E-2</v>
      </c>
      <c r="BV74" s="279">
        <v>-17.103200000000001</v>
      </c>
      <c r="BW74" s="279">
        <v>-17.103200000000001</v>
      </c>
      <c r="BX74" s="279">
        <v>160.68219999999999</v>
      </c>
      <c r="BY74" s="279">
        <v>160.68219999999999</v>
      </c>
      <c r="BZ74" s="279">
        <v>0</v>
      </c>
      <c r="CA74" s="279">
        <v>0</v>
      </c>
      <c r="CB74" s="279">
        <v>0</v>
      </c>
      <c r="CC74" s="279">
        <v>180</v>
      </c>
    </row>
    <row r="75" spans="1:81">
      <c r="R75" s="279">
        <v>0.52449999999999997</v>
      </c>
      <c r="S75" s="279">
        <v>0.97657059999999996</v>
      </c>
      <c r="T75" s="279">
        <v>0.97657059999999996</v>
      </c>
      <c r="U75" s="279">
        <v>1.4E-5</v>
      </c>
      <c r="V75" s="279">
        <v>1.4E-5</v>
      </c>
      <c r="W75" s="279">
        <v>2.3415399999999999E-2</v>
      </c>
      <c r="X75" s="279">
        <v>2.3415399999999999E-2</v>
      </c>
      <c r="Y75" s="279">
        <v>-137.68020000000001</v>
      </c>
      <c r="Z75" s="279">
        <v>-137.68020000000001</v>
      </c>
      <c r="AA75" s="279">
        <v>151.51410000000001</v>
      </c>
      <c r="AB75" s="279">
        <v>151.51410000000001</v>
      </c>
      <c r="AC75" s="279">
        <v>0</v>
      </c>
      <c r="AD75" s="279">
        <v>0</v>
      </c>
      <c r="AE75" s="279">
        <v>0</v>
      </c>
      <c r="AF75" s="279">
        <v>180</v>
      </c>
      <c r="AH75" s="279">
        <v>0.52449999999999997</v>
      </c>
      <c r="AI75" s="279">
        <v>0.98021499999999995</v>
      </c>
      <c r="AJ75" s="279">
        <v>0.98021499999999995</v>
      </c>
      <c r="AK75" s="279">
        <v>1.6500000000000001E-5</v>
      </c>
      <c r="AL75" s="279">
        <v>1.6500000000000001E-5</v>
      </c>
      <c r="AM75" s="279">
        <v>1.9768500000000001E-2</v>
      </c>
      <c r="AN75" s="279">
        <v>1.9768500000000001E-2</v>
      </c>
      <c r="AO75" s="279">
        <v>-127.11</v>
      </c>
      <c r="AP75" s="279">
        <v>-127.11</v>
      </c>
      <c r="AQ75" s="279">
        <v>169.76990000000001</v>
      </c>
      <c r="AR75" s="279">
        <v>169.76990000000001</v>
      </c>
      <c r="AS75" s="279">
        <v>0</v>
      </c>
      <c r="AT75" s="279">
        <v>0</v>
      </c>
      <c r="AU75" s="279">
        <v>0</v>
      </c>
      <c r="AV75" s="279">
        <v>180</v>
      </c>
      <c r="AX75" s="279">
        <v>0.52449999999999997</v>
      </c>
      <c r="AY75" s="279">
        <v>5.4218000000000001E-3</v>
      </c>
      <c r="AZ75" s="279">
        <v>5.4218000000000001E-3</v>
      </c>
      <c r="BA75" s="279">
        <v>0.99317929999999999</v>
      </c>
      <c r="BB75" s="279">
        <v>0.99317929999999999</v>
      </c>
      <c r="BC75" s="279">
        <v>1.3989E-3</v>
      </c>
      <c r="BD75" s="279">
        <v>1.3989E-3</v>
      </c>
      <c r="BE75" s="279">
        <v>-94.136600000000001</v>
      </c>
      <c r="BF75" s="279">
        <v>-94.136600000000001</v>
      </c>
      <c r="BG75" s="279">
        <v>-175.94540000000001</v>
      </c>
      <c r="BH75" s="279">
        <v>-175.94540000000001</v>
      </c>
      <c r="BI75" s="279">
        <v>0</v>
      </c>
      <c r="BJ75" s="279">
        <v>0</v>
      </c>
      <c r="BK75" s="279">
        <v>0</v>
      </c>
      <c r="BL75" s="279">
        <v>180</v>
      </c>
      <c r="BO75" s="279">
        <v>0.52449999999999997</v>
      </c>
      <c r="BP75" s="279">
        <v>0.91829890000000003</v>
      </c>
      <c r="BQ75" s="279">
        <v>0.91829890000000003</v>
      </c>
      <c r="BR75" s="279">
        <v>0</v>
      </c>
      <c r="BS75" s="279">
        <v>0</v>
      </c>
      <c r="BT75" s="279">
        <v>8.1701099999999999E-2</v>
      </c>
      <c r="BU75" s="279">
        <v>8.1701099999999999E-2</v>
      </c>
      <c r="BV75" s="279">
        <v>-17.345700000000001</v>
      </c>
      <c r="BW75" s="279">
        <v>-17.345700000000001</v>
      </c>
      <c r="BX75" s="279">
        <v>160.72460000000001</v>
      </c>
      <c r="BY75" s="279">
        <v>160.72460000000001</v>
      </c>
      <c r="BZ75" s="279">
        <v>0</v>
      </c>
      <c r="CA75" s="279">
        <v>0</v>
      </c>
      <c r="CB75" s="279">
        <v>0</v>
      </c>
      <c r="CC75" s="279">
        <v>180</v>
      </c>
    </row>
    <row r="76" spans="1:81">
      <c r="R76" s="279">
        <v>0.52585000000000004</v>
      </c>
      <c r="S76" s="279">
        <v>0.97681370000000001</v>
      </c>
      <c r="T76" s="279">
        <v>0.97681370000000001</v>
      </c>
      <c r="U76" s="279">
        <v>1.36E-5</v>
      </c>
      <c r="V76" s="279">
        <v>1.36E-5</v>
      </c>
      <c r="W76" s="279">
        <v>2.3172600000000002E-2</v>
      </c>
      <c r="X76" s="279">
        <v>2.3172600000000002E-2</v>
      </c>
      <c r="Y76" s="279">
        <v>-137.30269999999999</v>
      </c>
      <c r="Z76" s="279">
        <v>-137.30269999999999</v>
      </c>
      <c r="AA76" s="279">
        <v>152.09129999999999</v>
      </c>
      <c r="AB76" s="279">
        <v>152.09129999999999</v>
      </c>
      <c r="AC76" s="279">
        <v>0</v>
      </c>
      <c r="AD76" s="279">
        <v>0</v>
      </c>
      <c r="AE76" s="279">
        <v>0</v>
      </c>
      <c r="AF76" s="279">
        <v>180</v>
      </c>
      <c r="AH76" s="279">
        <v>0.52585000000000004</v>
      </c>
      <c r="AI76" s="279">
        <v>0.98037339999999995</v>
      </c>
      <c r="AJ76" s="279">
        <v>0.98037339999999995</v>
      </c>
      <c r="AK76" s="279">
        <v>1.6099999999999998E-5</v>
      </c>
      <c r="AL76" s="279">
        <v>1.6099999999999998E-5</v>
      </c>
      <c r="AM76" s="279">
        <v>1.9610499999999999E-2</v>
      </c>
      <c r="AN76" s="279">
        <v>1.9610499999999999E-2</v>
      </c>
      <c r="AO76" s="279">
        <v>-126.7711</v>
      </c>
      <c r="AP76" s="279">
        <v>-126.7711</v>
      </c>
      <c r="AQ76" s="279">
        <v>170.2638</v>
      </c>
      <c r="AR76" s="279">
        <v>170.2638</v>
      </c>
      <c r="AS76" s="279">
        <v>0</v>
      </c>
      <c r="AT76" s="279">
        <v>0</v>
      </c>
      <c r="AU76" s="279">
        <v>0</v>
      </c>
      <c r="AV76" s="279">
        <v>180</v>
      </c>
      <c r="AX76" s="279">
        <v>0.52585000000000004</v>
      </c>
      <c r="AY76" s="279">
        <v>5.4977999999999997E-3</v>
      </c>
      <c r="AZ76" s="279">
        <v>5.4977999999999997E-3</v>
      </c>
      <c r="BA76" s="279">
        <v>0.99310989999999999</v>
      </c>
      <c r="BB76" s="279">
        <v>0.99310989999999999</v>
      </c>
      <c r="BC76" s="279">
        <v>1.3923E-3</v>
      </c>
      <c r="BD76" s="279">
        <v>1.3923E-3</v>
      </c>
      <c r="BE76" s="279">
        <v>-92.8352</v>
      </c>
      <c r="BF76" s="279">
        <v>-92.8352</v>
      </c>
      <c r="BG76" s="279">
        <v>-175.94380000000001</v>
      </c>
      <c r="BH76" s="279">
        <v>-175.94380000000001</v>
      </c>
      <c r="BI76" s="279">
        <v>0</v>
      </c>
      <c r="BJ76" s="279">
        <v>0</v>
      </c>
      <c r="BK76" s="279">
        <v>0</v>
      </c>
      <c r="BL76" s="279">
        <v>180</v>
      </c>
      <c r="BO76" s="279">
        <v>0.52585000000000004</v>
      </c>
      <c r="BP76" s="279">
        <v>0.91816030000000004</v>
      </c>
      <c r="BQ76" s="279">
        <v>0.91816030000000004</v>
      </c>
      <c r="BR76" s="279">
        <v>0</v>
      </c>
      <c r="BS76" s="279">
        <v>0</v>
      </c>
      <c r="BT76" s="279">
        <v>8.1839700000000001E-2</v>
      </c>
      <c r="BU76" s="279">
        <v>8.1839700000000001E-2</v>
      </c>
      <c r="BV76" s="279">
        <v>-17.587</v>
      </c>
      <c r="BW76" s="279">
        <v>-17.587</v>
      </c>
      <c r="BX76" s="279">
        <v>160.76689999999999</v>
      </c>
      <c r="BY76" s="279">
        <v>160.76689999999999</v>
      </c>
      <c r="BZ76" s="279">
        <v>0</v>
      </c>
      <c r="CA76" s="279">
        <v>0</v>
      </c>
      <c r="CB76" s="279">
        <v>0</v>
      </c>
      <c r="CC76" s="279">
        <v>180</v>
      </c>
    </row>
    <row r="77" spans="1:81">
      <c r="R77" s="279">
        <v>0.5272</v>
      </c>
      <c r="S77" s="279">
        <v>0.97705050000000004</v>
      </c>
      <c r="T77" s="279">
        <v>0.97705050000000004</v>
      </c>
      <c r="U77" s="279">
        <v>1.33E-5</v>
      </c>
      <c r="V77" s="279">
        <v>1.33E-5</v>
      </c>
      <c r="W77" s="279">
        <v>2.29362E-2</v>
      </c>
      <c r="X77" s="279">
        <v>2.29362E-2</v>
      </c>
      <c r="Y77" s="279">
        <v>-136.929</v>
      </c>
      <c r="Z77" s="279">
        <v>-136.929</v>
      </c>
      <c r="AA77" s="279">
        <v>152.66200000000001</v>
      </c>
      <c r="AB77" s="279">
        <v>152.66200000000001</v>
      </c>
      <c r="AC77" s="279">
        <v>0</v>
      </c>
      <c r="AD77" s="279">
        <v>0</v>
      </c>
      <c r="AE77" s="279">
        <v>0</v>
      </c>
      <c r="AF77" s="279">
        <v>180</v>
      </c>
      <c r="AH77" s="279">
        <v>0.5272</v>
      </c>
      <c r="AI77" s="279">
        <v>0.9805275</v>
      </c>
      <c r="AJ77" s="279">
        <v>0.9805275</v>
      </c>
      <c r="AK77" s="279">
        <v>1.5800000000000001E-5</v>
      </c>
      <c r="AL77" s="279">
        <v>1.5800000000000001E-5</v>
      </c>
      <c r="AM77" s="279">
        <v>1.94568E-2</v>
      </c>
      <c r="AN77" s="279">
        <v>1.94568E-2</v>
      </c>
      <c r="AO77" s="279">
        <v>-126.43470000000001</v>
      </c>
      <c r="AP77" s="279">
        <v>-126.43470000000001</v>
      </c>
      <c r="AQ77" s="279">
        <v>170.75360000000001</v>
      </c>
      <c r="AR77" s="279">
        <v>170.75360000000001</v>
      </c>
      <c r="AS77" s="279">
        <v>0</v>
      </c>
      <c r="AT77" s="279">
        <v>0</v>
      </c>
      <c r="AU77" s="279">
        <v>0</v>
      </c>
      <c r="AV77" s="279">
        <v>180</v>
      </c>
      <c r="AX77" s="279">
        <v>0.5272</v>
      </c>
      <c r="AY77" s="279">
        <v>5.5702E-3</v>
      </c>
      <c r="AZ77" s="279">
        <v>5.5702E-3</v>
      </c>
      <c r="BA77" s="279">
        <v>0.99304389999999998</v>
      </c>
      <c r="BB77" s="279">
        <v>0.99304389999999998</v>
      </c>
      <c r="BC77" s="279">
        <v>1.3859E-3</v>
      </c>
      <c r="BD77" s="279">
        <v>1.3859E-3</v>
      </c>
      <c r="BE77" s="279">
        <v>-91.540700000000001</v>
      </c>
      <c r="BF77" s="279">
        <v>-91.540700000000001</v>
      </c>
      <c r="BG77" s="279">
        <v>-175.9213</v>
      </c>
      <c r="BH77" s="279">
        <v>-175.9213</v>
      </c>
      <c r="BI77" s="279">
        <v>0</v>
      </c>
      <c r="BJ77" s="279">
        <v>0</v>
      </c>
      <c r="BK77" s="279">
        <v>0</v>
      </c>
      <c r="BL77" s="279">
        <v>180</v>
      </c>
      <c r="BO77" s="279">
        <v>0.5272</v>
      </c>
      <c r="BP77" s="279">
        <v>0.91802360000000005</v>
      </c>
      <c r="BQ77" s="279">
        <v>0.91802360000000005</v>
      </c>
      <c r="BR77" s="279">
        <v>0</v>
      </c>
      <c r="BS77" s="279">
        <v>0</v>
      </c>
      <c r="BT77" s="279">
        <v>8.1976400000000005E-2</v>
      </c>
      <c r="BU77" s="279">
        <v>8.1976400000000005E-2</v>
      </c>
      <c r="BV77" s="279">
        <v>-17.827000000000002</v>
      </c>
      <c r="BW77" s="279">
        <v>-17.827000000000002</v>
      </c>
      <c r="BX77" s="279">
        <v>160.809</v>
      </c>
      <c r="BY77" s="279">
        <v>160.809</v>
      </c>
      <c r="BZ77" s="279">
        <v>0</v>
      </c>
      <c r="CA77" s="279">
        <v>0</v>
      </c>
      <c r="CB77" s="279">
        <v>0</v>
      </c>
      <c r="CC77" s="279">
        <v>180</v>
      </c>
    </row>
    <row r="78" spans="1:81">
      <c r="R78" s="279">
        <v>0.52854999999999996</v>
      </c>
      <c r="S78" s="279">
        <v>0.97728110000000001</v>
      </c>
      <c r="T78" s="279">
        <v>0.97728110000000001</v>
      </c>
      <c r="U78" s="279">
        <v>1.29E-5</v>
      </c>
      <c r="V78" s="279">
        <v>1.29E-5</v>
      </c>
      <c r="W78" s="279">
        <v>2.2705900000000001E-2</v>
      </c>
      <c r="X78" s="279">
        <v>2.2705900000000001E-2</v>
      </c>
      <c r="Y78" s="279">
        <v>-136.559</v>
      </c>
      <c r="Z78" s="279">
        <v>-136.559</v>
      </c>
      <c r="AA78" s="279">
        <v>153.22630000000001</v>
      </c>
      <c r="AB78" s="279">
        <v>153.22630000000001</v>
      </c>
      <c r="AC78" s="279">
        <v>0</v>
      </c>
      <c r="AD78" s="279">
        <v>0</v>
      </c>
      <c r="AE78" s="279">
        <v>0</v>
      </c>
      <c r="AF78" s="279">
        <v>180</v>
      </c>
      <c r="AH78" s="279">
        <v>0.52854999999999996</v>
      </c>
      <c r="AI78" s="279">
        <v>0.98067740000000003</v>
      </c>
      <c r="AJ78" s="279">
        <v>0.98067740000000003</v>
      </c>
      <c r="AK78" s="279">
        <v>1.5400000000000002E-5</v>
      </c>
      <c r="AL78" s="279">
        <v>1.5400000000000002E-5</v>
      </c>
      <c r="AM78" s="279">
        <v>1.93072E-2</v>
      </c>
      <c r="AN78" s="279">
        <v>1.93072E-2</v>
      </c>
      <c r="AO78" s="279">
        <v>-126.1009</v>
      </c>
      <c r="AP78" s="279">
        <v>-126.1009</v>
      </c>
      <c r="AQ78" s="279">
        <v>171.2396</v>
      </c>
      <c r="AR78" s="279">
        <v>171.2396</v>
      </c>
      <c r="AS78" s="279">
        <v>0</v>
      </c>
      <c r="AT78" s="279">
        <v>0</v>
      </c>
      <c r="AU78" s="279">
        <v>0</v>
      </c>
      <c r="AV78" s="279">
        <v>180</v>
      </c>
      <c r="AX78" s="279">
        <v>0.52854999999999996</v>
      </c>
      <c r="AY78" s="279">
        <v>5.6388999999999996E-3</v>
      </c>
      <c r="AZ78" s="279">
        <v>5.6388999999999996E-3</v>
      </c>
      <c r="BA78" s="279">
        <v>0.99298169999999997</v>
      </c>
      <c r="BB78" s="279">
        <v>0.99298169999999997</v>
      </c>
      <c r="BC78" s="279">
        <v>1.3794E-3</v>
      </c>
      <c r="BD78" s="279">
        <v>1.3794E-3</v>
      </c>
      <c r="BE78" s="279">
        <v>-90.253100000000003</v>
      </c>
      <c r="BF78" s="279">
        <v>-90.253100000000003</v>
      </c>
      <c r="BG78" s="279">
        <v>-175.87989999999999</v>
      </c>
      <c r="BH78" s="279">
        <v>-175.87989999999999</v>
      </c>
      <c r="BI78" s="279">
        <v>0</v>
      </c>
      <c r="BJ78" s="279">
        <v>0</v>
      </c>
      <c r="BK78" s="279">
        <v>0</v>
      </c>
      <c r="BL78" s="279">
        <v>180</v>
      </c>
      <c r="BO78" s="279">
        <v>0.52854999999999996</v>
      </c>
      <c r="BP78" s="279">
        <v>0.91788879999999995</v>
      </c>
      <c r="BQ78" s="279">
        <v>0.91788879999999995</v>
      </c>
      <c r="BR78" s="279">
        <v>0</v>
      </c>
      <c r="BS78" s="279">
        <v>0</v>
      </c>
      <c r="BT78" s="279">
        <v>8.2111199999999995E-2</v>
      </c>
      <c r="BU78" s="279">
        <v>8.2111199999999995E-2</v>
      </c>
      <c r="BV78" s="279">
        <v>-18.0657</v>
      </c>
      <c r="BW78" s="279">
        <v>-18.0657</v>
      </c>
      <c r="BX78" s="279">
        <v>160.8509</v>
      </c>
      <c r="BY78" s="279">
        <v>160.8509</v>
      </c>
      <c r="BZ78" s="279">
        <v>0</v>
      </c>
      <c r="CA78" s="279">
        <v>0</v>
      </c>
      <c r="CB78" s="279">
        <v>0</v>
      </c>
      <c r="CC78" s="279">
        <v>180</v>
      </c>
    </row>
    <row r="79" spans="1:81">
      <c r="R79" s="279">
        <v>0.52990000000000004</v>
      </c>
      <c r="S79" s="279">
        <v>0.97750579999999998</v>
      </c>
      <c r="T79" s="279">
        <v>0.97750579999999998</v>
      </c>
      <c r="U79" s="279">
        <v>1.26E-5</v>
      </c>
      <c r="V79" s="279">
        <v>1.26E-5</v>
      </c>
      <c r="W79" s="279">
        <v>2.2481600000000001E-2</v>
      </c>
      <c r="X79" s="279">
        <v>2.2481600000000001E-2</v>
      </c>
      <c r="Y79" s="279">
        <v>-136.1927</v>
      </c>
      <c r="Z79" s="279">
        <v>-136.1927</v>
      </c>
      <c r="AA79" s="279">
        <v>153.7843</v>
      </c>
      <c r="AB79" s="279">
        <v>153.7843</v>
      </c>
      <c r="AC79" s="279">
        <v>0</v>
      </c>
      <c r="AD79" s="279">
        <v>0</v>
      </c>
      <c r="AE79" s="279">
        <v>0</v>
      </c>
      <c r="AF79" s="279">
        <v>180</v>
      </c>
      <c r="AH79" s="279">
        <v>0.52990000000000004</v>
      </c>
      <c r="AI79" s="279">
        <v>0.98082329999999995</v>
      </c>
      <c r="AJ79" s="279">
        <v>0.98082329999999995</v>
      </c>
      <c r="AK79" s="279">
        <v>1.5E-5</v>
      </c>
      <c r="AL79" s="279">
        <v>1.5E-5</v>
      </c>
      <c r="AM79" s="279">
        <v>1.91617E-2</v>
      </c>
      <c r="AN79" s="279">
        <v>1.91617E-2</v>
      </c>
      <c r="AO79" s="279">
        <v>-125.7696</v>
      </c>
      <c r="AP79" s="279">
        <v>-125.7696</v>
      </c>
      <c r="AQ79" s="279">
        <v>171.72190000000001</v>
      </c>
      <c r="AR79" s="279">
        <v>171.72190000000001</v>
      </c>
      <c r="AS79" s="279">
        <v>0</v>
      </c>
      <c r="AT79" s="279">
        <v>0</v>
      </c>
      <c r="AU79" s="279">
        <v>0</v>
      </c>
      <c r="AV79" s="279">
        <v>180</v>
      </c>
      <c r="AX79" s="279">
        <v>0.52990000000000004</v>
      </c>
      <c r="AY79" s="279">
        <v>5.7035999999999996E-3</v>
      </c>
      <c r="AZ79" s="279">
        <v>5.7035999999999996E-3</v>
      </c>
      <c r="BA79" s="279">
        <v>0.99292340000000001</v>
      </c>
      <c r="BB79" s="279">
        <v>0.99292340000000001</v>
      </c>
      <c r="BC79" s="279">
        <v>1.3730000000000001E-3</v>
      </c>
      <c r="BD79" s="279">
        <v>1.3730000000000001E-3</v>
      </c>
      <c r="BE79" s="279">
        <v>-88.972099999999998</v>
      </c>
      <c r="BF79" s="279">
        <v>-88.972099999999998</v>
      </c>
      <c r="BG79" s="279">
        <v>-175.82140000000001</v>
      </c>
      <c r="BH79" s="279">
        <v>-175.82140000000001</v>
      </c>
      <c r="BI79" s="279">
        <v>0</v>
      </c>
      <c r="BJ79" s="279">
        <v>0</v>
      </c>
      <c r="BK79" s="279">
        <v>0</v>
      </c>
      <c r="BL79" s="279">
        <v>180</v>
      </c>
      <c r="BO79" s="279">
        <v>0.52990000000000004</v>
      </c>
      <c r="BP79" s="279">
        <v>0.91775600000000002</v>
      </c>
      <c r="BQ79" s="279">
        <v>0.91775600000000002</v>
      </c>
      <c r="BR79" s="279">
        <v>0</v>
      </c>
      <c r="BS79" s="279">
        <v>0</v>
      </c>
      <c r="BT79" s="279">
        <v>8.2243999999999998E-2</v>
      </c>
      <c r="BU79" s="279">
        <v>8.2243999999999998E-2</v>
      </c>
      <c r="BV79" s="279">
        <v>-18.3032</v>
      </c>
      <c r="BW79" s="279">
        <v>-18.3032</v>
      </c>
      <c r="BX79" s="279">
        <v>160.89269999999999</v>
      </c>
      <c r="BY79" s="279">
        <v>160.89269999999999</v>
      </c>
      <c r="BZ79" s="279">
        <v>0</v>
      </c>
      <c r="CA79" s="279">
        <v>0</v>
      </c>
      <c r="CB79" s="279">
        <v>0</v>
      </c>
      <c r="CC79" s="279">
        <v>180</v>
      </c>
    </row>
    <row r="80" spans="1:81">
      <c r="R80" s="279">
        <v>0.53125</v>
      </c>
      <c r="S80" s="279">
        <v>0.97772460000000005</v>
      </c>
      <c r="T80" s="279">
        <v>0.97772460000000005</v>
      </c>
      <c r="U80" s="279">
        <v>1.2300000000000001E-5</v>
      </c>
      <c r="V80" s="279">
        <v>1.2300000000000001E-5</v>
      </c>
      <c r="W80" s="279">
        <v>2.2263100000000001E-2</v>
      </c>
      <c r="X80" s="279">
        <v>2.2263100000000001E-2</v>
      </c>
      <c r="Y80" s="279">
        <v>-135.82990000000001</v>
      </c>
      <c r="Z80" s="279">
        <v>-135.82990000000001</v>
      </c>
      <c r="AA80" s="279">
        <v>154.33629999999999</v>
      </c>
      <c r="AB80" s="279">
        <v>154.33629999999999</v>
      </c>
      <c r="AC80" s="279">
        <v>0</v>
      </c>
      <c r="AD80" s="279">
        <v>0</v>
      </c>
      <c r="AE80" s="279">
        <v>0</v>
      </c>
      <c r="AF80" s="279">
        <v>180</v>
      </c>
      <c r="AH80" s="279">
        <v>0.53125</v>
      </c>
      <c r="AI80" s="279">
        <v>0.9809639</v>
      </c>
      <c r="AJ80" s="279">
        <v>0.9809639</v>
      </c>
      <c r="AK80" s="279">
        <v>1.47E-5</v>
      </c>
      <c r="AL80" s="279">
        <v>1.47E-5</v>
      </c>
      <c r="AM80" s="279">
        <v>1.9021400000000001E-2</v>
      </c>
      <c r="AN80" s="279">
        <v>1.9021400000000001E-2</v>
      </c>
      <c r="AO80" s="279">
        <v>-125.4408</v>
      </c>
      <c r="AP80" s="279">
        <v>-125.4408</v>
      </c>
      <c r="AQ80" s="279">
        <v>172.2003</v>
      </c>
      <c r="AR80" s="279">
        <v>172.2003</v>
      </c>
      <c r="AS80" s="279">
        <v>0</v>
      </c>
      <c r="AT80" s="279">
        <v>0</v>
      </c>
      <c r="AU80" s="279">
        <v>0</v>
      </c>
      <c r="AV80" s="279">
        <v>180</v>
      </c>
      <c r="AX80" s="279">
        <v>0.53125</v>
      </c>
      <c r="AY80" s="279">
        <v>5.7641999999999997E-3</v>
      </c>
      <c r="AZ80" s="279">
        <v>5.7641999999999997E-3</v>
      </c>
      <c r="BA80" s="279">
        <v>0.99286909999999995</v>
      </c>
      <c r="BB80" s="279">
        <v>0.99286909999999995</v>
      </c>
      <c r="BC80" s="279">
        <v>1.3665999999999999E-3</v>
      </c>
      <c r="BD80" s="279">
        <v>1.3665999999999999E-3</v>
      </c>
      <c r="BE80" s="279">
        <v>-87.697900000000004</v>
      </c>
      <c r="BF80" s="279">
        <v>-87.697900000000004</v>
      </c>
      <c r="BG80" s="279">
        <v>-175.74760000000001</v>
      </c>
      <c r="BH80" s="279">
        <v>-175.74760000000001</v>
      </c>
      <c r="BI80" s="279">
        <v>0</v>
      </c>
      <c r="BJ80" s="279">
        <v>0</v>
      </c>
      <c r="BK80" s="279">
        <v>0</v>
      </c>
      <c r="BL80" s="279">
        <v>180</v>
      </c>
      <c r="BO80" s="279">
        <v>0.53125</v>
      </c>
      <c r="BP80" s="279">
        <v>0.91762500000000002</v>
      </c>
      <c r="BQ80" s="279">
        <v>0.91762500000000002</v>
      </c>
      <c r="BR80" s="279">
        <v>0</v>
      </c>
      <c r="BS80" s="279">
        <v>0</v>
      </c>
      <c r="BT80" s="279">
        <v>8.2375000000000004E-2</v>
      </c>
      <c r="BU80" s="279">
        <v>8.2375000000000004E-2</v>
      </c>
      <c r="BV80" s="279">
        <v>-18.5395</v>
      </c>
      <c r="BW80" s="279">
        <v>-18.5395</v>
      </c>
      <c r="BX80" s="279">
        <v>160.93430000000001</v>
      </c>
      <c r="BY80" s="279">
        <v>160.93430000000001</v>
      </c>
      <c r="BZ80" s="279">
        <v>0</v>
      </c>
      <c r="CA80" s="279">
        <v>0</v>
      </c>
      <c r="CB80" s="279">
        <v>0</v>
      </c>
      <c r="CC80" s="279">
        <v>180</v>
      </c>
    </row>
    <row r="81" spans="18:81">
      <c r="R81" s="279">
        <v>0.53259999999999996</v>
      </c>
      <c r="S81" s="279">
        <v>0.97794829999999999</v>
      </c>
      <c r="T81" s="279">
        <v>0.97794829999999999</v>
      </c>
      <c r="U81" s="279">
        <v>1.2E-5</v>
      </c>
      <c r="V81" s="279">
        <v>1.2E-5</v>
      </c>
      <c r="W81" s="279">
        <v>2.2039699999999999E-2</v>
      </c>
      <c r="X81" s="279">
        <v>2.2039699999999999E-2</v>
      </c>
      <c r="Y81" s="279">
        <v>-135.46870000000001</v>
      </c>
      <c r="Z81" s="279">
        <v>-135.46870000000001</v>
      </c>
      <c r="AA81" s="279">
        <v>154.88239999999999</v>
      </c>
      <c r="AB81" s="279">
        <v>154.88239999999999</v>
      </c>
      <c r="AC81" s="279">
        <v>0</v>
      </c>
      <c r="AD81" s="279">
        <v>0</v>
      </c>
      <c r="AE81" s="279">
        <v>0</v>
      </c>
      <c r="AF81" s="279">
        <v>180</v>
      </c>
      <c r="AH81" s="279">
        <v>0.53259999999999996</v>
      </c>
      <c r="AI81" s="279">
        <v>0.98110269999999999</v>
      </c>
      <c r="AJ81" s="279">
        <v>0.98110269999999999</v>
      </c>
      <c r="AK81" s="279">
        <v>1.4399999999999999E-5</v>
      </c>
      <c r="AL81" s="279">
        <v>1.4399999999999999E-5</v>
      </c>
      <c r="AM81" s="279">
        <v>1.8883E-2</v>
      </c>
      <c r="AN81" s="279">
        <v>1.8883E-2</v>
      </c>
      <c r="AO81" s="279">
        <v>-125.1143</v>
      </c>
      <c r="AP81" s="279">
        <v>-125.1143</v>
      </c>
      <c r="AQ81" s="279">
        <v>172.67439999999999</v>
      </c>
      <c r="AR81" s="279">
        <v>172.67439999999999</v>
      </c>
      <c r="AS81" s="279">
        <v>0</v>
      </c>
      <c r="AT81" s="279">
        <v>0</v>
      </c>
      <c r="AU81" s="279">
        <v>0</v>
      </c>
      <c r="AV81" s="279">
        <v>180</v>
      </c>
      <c r="AX81" s="279">
        <v>0.53259999999999996</v>
      </c>
      <c r="AY81" s="279">
        <v>5.8206000000000004E-3</v>
      </c>
      <c r="AZ81" s="279">
        <v>5.8206000000000004E-3</v>
      </c>
      <c r="BA81" s="279">
        <v>0.99281909999999995</v>
      </c>
      <c r="BB81" s="279">
        <v>0.99281909999999995</v>
      </c>
      <c r="BC81" s="279">
        <v>1.3603000000000001E-3</v>
      </c>
      <c r="BD81" s="279">
        <v>1.3603000000000001E-3</v>
      </c>
      <c r="BE81" s="279">
        <v>-86.430400000000006</v>
      </c>
      <c r="BF81" s="279">
        <v>-86.430400000000006</v>
      </c>
      <c r="BG81" s="279">
        <v>-175.6601</v>
      </c>
      <c r="BH81" s="279">
        <v>-175.6601</v>
      </c>
      <c r="BI81" s="279">
        <v>0</v>
      </c>
      <c r="BJ81" s="279">
        <v>0</v>
      </c>
      <c r="BK81" s="279">
        <v>0</v>
      </c>
      <c r="BL81" s="279">
        <v>180</v>
      </c>
      <c r="BO81" s="279">
        <v>0.53259999999999996</v>
      </c>
      <c r="BP81" s="279">
        <v>0.91749579999999997</v>
      </c>
      <c r="BQ81" s="279">
        <v>0.91749579999999997</v>
      </c>
      <c r="BR81" s="279">
        <v>0</v>
      </c>
      <c r="BS81" s="279">
        <v>0</v>
      </c>
      <c r="BT81" s="279">
        <v>8.25042E-2</v>
      </c>
      <c r="BU81" s="279">
        <v>8.25042E-2</v>
      </c>
      <c r="BV81" s="279">
        <v>-18.7746</v>
      </c>
      <c r="BW81" s="279">
        <v>-18.7746</v>
      </c>
      <c r="BX81" s="279">
        <v>160.97569999999999</v>
      </c>
      <c r="BY81" s="279">
        <v>160.97569999999999</v>
      </c>
      <c r="BZ81" s="279">
        <v>0</v>
      </c>
      <c r="CA81" s="279">
        <v>0</v>
      </c>
      <c r="CB81" s="279">
        <v>0</v>
      </c>
      <c r="CC81" s="279">
        <v>180</v>
      </c>
    </row>
    <row r="82" spans="18:81">
      <c r="R82" s="279">
        <v>0.53395000000000004</v>
      </c>
      <c r="S82" s="279">
        <v>0.97818369999999999</v>
      </c>
      <c r="T82" s="279">
        <v>0.97818369999999999</v>
      </c>
      <c r="U82" s="279">
        <v>1.17E-5</v>
      </c>
      <c r="V82" s="279">
        <v>1.17E-5</v>
      </c>
      <c r="W82" s="279">
        <v>2.18046E-2</v>
      </c>
      <c r="X82" s="279">
        <v>2.18046E-2</v>
      </c>
      <c r="Y82" s="279">
        <v>-135.10769999999999</v>
      </c>
      <c r="Z82" s="279">
        <v>-135.10769999999999</v>
      </c>
      <c r="AA82" s="279">
        <v>155.4229</v>
      </c>
      <c r="AB82" s="279">
        <v>155.4229</v>
      </c>
      <c r="AC82" s="279">
        <v>0</v>
      </c>
      <c r="AD82" s="279">
        <v>0</v>
      </c>
      <c r="AE82" s="279">
        <v>0</v>
      </c>
      <c r="AF82" s="279">
        <v>180</v>
      </c>
      <c r="AH82" s="279">
        <v>0.53395000000000004</v>
      </c>
      <c r="AI82" s="279">
        <v>0.9812478</v>
      </c>
      <c r="AJ82" s="279">
        <v>0.9812478</v>
      </c>
      <c r="AK82" s="279">
        <v>1.4E-5</v>
      </c>
      <c r="AL82" s="279">
        <v>1.4E-5</v>
      </c>
      <c r="AM82" s="279">
        <v>1.87382E-2</v>
      </c>
      <c r="AN82" s="279">
        <v>1.87382E-2</v>
      </c>
      <c r="AO82" s="279">
        <v>-124.7893</v>
      </c>
      <c r="AP82" s="279">
        <v>-124.7893</v>
      </c>
      <c r="AQ82" s="279">
        <v>173.14510000000001</v>
      </c>
      <c r="AR82" s="279">
        <v>173.14510000000001</v>
      </c>
      <c r="AS82" s="279">
        <v>0</v>
      </c>
      <c r="AT82" s="279">
        <v>0</v>
      </c>
      <c r="AU82" s="279">
        <v>0</v>
      </c>
      <c r="AV82" s="279">
        <v>180</v>
      </c>
      <c r="AX82" s="279">
        <v>0.53395000000000004</v>
      </c>
      <c r="AY82" s="279">
        <v>5.8725000000000001E-3</v>
      </c>
      <c r="AZ82" s="279">
        <v>5.8725000000000001E-3</v>
      </c>
      <c r="BA82" s="279">
        <v>0.99277349999999998</v>
      </c>
      <c r="BB82" s="279">
        <v>0.99277349999999998</v>
      </c>
      <c r="BC82" s="279">
        <v>1.354E-3</v>
      </c>
      <c r="BD82" s="279">
        <v>1.354E-3</v>
      </c>
      <c r="BE82" s="279">
        <v>-85.169399999999996</v>
      </c>
      <c r="BF82" s="279">
        <v>-85.169399999999996</v>
      </c>
      <c r="BG82" s="279">
        <v>-175.56049999999999</v>
      </c>
      <c r="BH82" s="279">
        <v>-175.56049999999999</v>
      </c>
      <c r="BI82" s="279">
        <v>0</v>
      </c>
      <c r="BJ82" s="279">
        <v>0</v>
      </c>
      <c r="BK82" s="279">
        <v>0</v>
      </c>
      <c r="BL82" s="279">
        <v>180</v>
      </c>
      <c r="BO82" s="279">
        <v>0.53395000000000004</v>
      </c>
      <c r="BP82" s="279">
        <v>0.91736850000000003</v>
      </c>
      <c r="BQ82" s="279">
        <v>0.91736850000000003</v>
      </c>
      <c r="BR82" s="279">
        <v>0</v>
      </c>
      <c r="BS82" s="279">
        <v>0</v>
      </c>
      <c r="BT82" s="279">
        <v>8.2631499999999997E-2</v>
      </c>
      <c r="BU82" s="279">
        <v>8.2631499999999997E-2</v>
      </c>
      <c r="BV82" s="279">
        <v>-19.008500000000002</v>
      </c>
      <c r="BW82" s="279">
        <v>-19.008500000000002</v>
      </c>
      <c r="BX82" s="279">
        <v>161.017</v>
      </c>
      <c r="BY82" s="279">
        <v>161.017</v>
      </c>
      <c r="BZ82" s="279">
        <v>0</v>
      </c>
      <c r="CA82" s="279">
        <v>0</v>
      </c>
      <c r="CB82" s="279">
        <v>0</v>
      </c>
      <c r="CC82" s="279">
        <v>180</v>
      </c>
    </row>
    <row r="83" spans="18:81">
      <c r="R83" s="279">
        <v>0.5353</v>
      </c>
      <c r="S83" s="279">
        <v>0.97841310000000004</v>
      </c>
      <c r="T83" s="279">
        <v>0.97841310000000004</v>
      </c>
      <c r="U83" s="279">
        <v>1.1399999999999999E-5</v>
      </c>
      <c r="V83" s="279">
        <v>1.1399999999999999E-5</v>
      </c>
      <c r="W83" s="279">
        <v>2.1575500000000001E-2</v>
      </c>
      <c r="X83" s="279">
        <v>2.1575500000000001E-2</v>
      </c>
      <c r="Y83" s="279">
        <v>-134.7501</v>
      </c>
      <c r="Z83" s="279">
        <v>-134.7501</v>
      </c>
      <c r="AA83" s="279">
        <v>155.95769999999999</v>
      </c>
      <c r="AB83" s="279">
        <v>155.95769999999999</v>
      </c>
      <c r="AC83" s="279">
        <v>0</v>
      </c>
      <c r="AD83" s="279">
        <v>0</v>
      </c>
      <c r="AE83" s="279">
        <v>0</v>
      </c>
      <c r="AF83" s="279">
        <v>180</v>
      </c>
      <c r="AH83" s="279">
        <v>0.5353</v>
      </c>
      <c r="AI83" s="279">
        <v>0.98138890000000001</v>
      </c>
      <c r="AJ83" s="279">
        <v>0.98138890000000001</v>
      </c>
      <c r="AK83" s="279">
        <v>1.3699999999999999E-5</v>
      </c>
      <c r="AL83" s="279">
        <v>1.3699999999999999E-5</v>
      </c>
      <c r="AM83" s="279">
        <v>1.85974E-2</v>
      </c>
      <c r="AN83" s="279">
        <v>1.85974E-2</v>
      </c>
      <c r="AO83" s="279">
        <v>-124.4665</v>
      </c>
      <c r="AP83" s="279">
        <v>-124.4665</v>
      </c>
      <c r="AQ83" s="279">
        <v>173.61250000000001</v>
      </c>
      <c r="AR83" s="279">
        <v>173.61250000000001</v>
      </c>
      <c r="AS83" s="279">
        <v>0</v>
      </c>
      <c r="AT83" s="279">
        <v>0</v>
      </c>
      <c r="AU83" s="279">
        <v>0</v>
      </c>
      <c r="AV83" s="279">
        <v>180</v>
      </c>
      <c r="AX83" s="279">
        <v>0.5353</v>
      </c>
      <c r="AY83" s="279">
        <v>5.9198999999999996E-3</v>
      </c>
      <c r="AZ83" s="279">
        <v>5.9198999999999996E-3</v>
      </c>
      <c r="BA83" s="279">
        <v>0.99273230000000001</v>
      </c>
      <c r="BB83" s="279">
        <v>0.99273230000000001</v>
      </c>
      <c r="BC83" s="279">
        <v>1.3477000000000001E-3</v>
      </c>
      <c r="BD83" s="279">
        <v>1.3477000000000001E-3</v>
      </c>
      <c r="BE83" s="279">
        <v>-83.915000000000006</v>
      </c>
      <c r="BF83" s="279">
        <v>-83.915000000000006</v>
      </c>
      <c r="BG83" s="279">
        <v>-175.4503</v>
      </c>
      <c r="BH83" s="279">
        <v>-175.4503</v>
      </c>
      <c r="BI83" s="279">
        <v>0</v>
      </c>
      <c r="BJ83" s="279">
        <v>0</v>
      </c>
      <c r="BK83" s="279">
        <v>0</v>
      </c>
      <c r="BL83" s="279">
        <v>180</v>
      </c>
      <c r="BO83" s="279">
        <v>0.5353</v>
      </c>
      <c r="BP83" s="279">
        <v>0.91724300000000003</v>
      </c>
      <c r="BQ83" s="279">
        <v>0.91724300000000003</v>
      </c>
      <c r="BR83" s="279">
        <v>0</v>
      </c>
      <c r="BS83" s="279">
        <v>0</v>
      </c>
      <c r="BT83" s="279">
        <v>8.2756999999999997E-2</v>
      </c>
      <c r="BU83" s="279">
        <v>8.2756999999999997E-2</v>
      </c>
      <c r="BV83" s="279">
        <v>-19.241099999999999</v>
      </c>
      <c r="BW83" s="279">
        <v>-19.241099999999999</v>
      </c>
      <c r="BX83" s="279">
        <v>161.0581</v>
      </c>
      <c r="BY83" s="279">
        <v>161.0581</v>
      </c>
      <c r="BZ83" s="279">
        <v>0</v>
      </c>
      <c r="CA83" s="279">
        <v>0</v>
      </c>
      <c r="CB83" s="279">
        <v>0</v>
      </c>
      <c r="CC83" s="279">
        <v>180</v>
      </c>
    </row>
    <row r="84" spans="18:81">
      <c r="R84" s="279">
        <v>0.53664999999999996</v>
      </c>
      <c r="S84" s="279">
        <v>0.97863670000000003</v>
      </c>
      <c r="T84" s="279">
        <v>0.97863670000000003</v>
      </c>
      <c r="U84" s="279">
        <v>1.11E-5</v>
      </c>
      <c r="V84" s="279">
        <v>1.11E-5</v>
      </c>
      <c r="W84" s="279">
        <v>2.1352200000000002E-2</v>
      </c>
      <c r="X84" s="279">
        <v>2.1352200000000002E-2</v>
      </c>
      <c r="Y84" s="279">
        <v>-134.39590000000001</v>
      </c>
      <c r="Z84" s="279">
        <v>-134.39590000000001</v>
      </c>
      <c r="AA84" s="279">
        <v>156.4871</v>
      </c>
      <c r="AB84" s="279">
        <v>156.4871</v>
      </c>
      <c r="AC84" s="279">
        <v>0</v>
      </c>
      <c r="AD84" s="279">
        <v>0</v>
      </c>
      <c r="AE84" s="279">
        <v>0</v>
      </c>
      <c r="AF84" s="279">
        <v>180</v>
      </c>
      <c r="AH84" s="279">
        <v>0.53664999999999996</v>
      </c>
      <c r="AI84" s="279">
        <v>0.98152620000000002</v>
      </c>
      <c r="AJ84" s="279">
        <v>0.98152620000000002</v>
      </c>
      <c r="AK84" s="279">
        <v>1.34E-5</v>
      </c>
      <c r="AL84" s="279">
        <v>1.34E-5</v>
      </c>
      <c r="AM84" s="279">
        <v>1.8460399999999998E-2</v>
      </c>
      <c r="AN84" s="279">
        <v>1.8460399999999998E-2</v>
      </c>
      <c r="AO84" s="279">
        <v>-124.146</v>
      </c>
      <c r="AP84" s="279">
        <v>-124.146</v>
      </c>
      <c r="AQ84" s="279">
        <v>174.07660000000001</v>
      </c>
      <c r="AR84" s="279">
        <v>174.07660000000001</v>
      </c>
      <c r="AS84" s="279">
        <v>0</v>
      </c>
      <c r="AT84" s="279">
        <v>0</v>
      </c>
      <c r="AU84" s="279">
        <v>0</v>
      </c>
      <c r="AV84" s="279">
        <v>180</v>
      </c>
      <c r="AX84" s="279">
        <v>0.53664999999999996</v>
      </c>
      <c r="AY84" s="279">
        <v>5.9627999999999999E-3</v>
      </c>
      <c r="AZ84" s="279">
        <v>5.9627999999999999E-3</v>
      </c>
      <c r="BA84" s="279">
        <v>0.99269560000000001</v>
      </c>
      <c r="BB84" s="279">
        <v>0.99269560000000001</v>
      </c>
      <c r="BC84" s="279">
        <v>1.3415E-3</v>
      </c>
      <c r="BD84" s="279">
        <v>1.3415E-3</v>
      </c>
      <c r="BE84" s="279">
        <v>-82.667000000000002</v>
      </c>
      <c r="BF84" s="279">
        <v>-82.667000000000002</v>
      </c>
      <c r="BG84" s="279">
        <v>-175.33109999999999</v>
      </c>
      <c r="BH84" s="279">
        <v>-175.33109999999999</v>
      </c>
      <c r="BI84" s="279">
        <v>0</v>
      </c>
      <c r="BJ84" s="279">
        <v>0</v>
      </c>
      <c r="BK84" s="279">
        <v>0</v>
      </c>
      <c r="BL84" s="279">
        <v>180</v>
      </c>
      <c r="BO84" s="279">
        <v>0.53664999999999996</v>
      </c>
      <c r="BP84" s="279">
        <v>0.91711940000000003</v>
      </c>
      <c r="BQ84" s="279">
        <v>0.91711940000000003</v>
      </c>
      <c r="BR84" s="279">
        <v>0</v>
      </c>
      <c r="BS84" s="279">
        <v>0</v>
      </c>
      <c r="BT84" s="279">
        <v>8.2880599999999999E-2</v>
      </c>
      <c r="BU84" s="279">
        <v>8.2880599999999999E-2</v>
      </c>
      <c r="BV84" s="279">
        <v>-19.4726</v>
      </c>
      <c r="BW84" s="279">
        <v>-19.4726</v>
      </c>
      <c r="BX84" s="279">
        <v>161.09899999999999</v>
      </c>
      <c r="BY84" s="279">
        <v>161.09899999999999</v>
      </c>
      <c r="BZ84" s="279">
        <v>0</v>
      </c>
      <c r="CA84" s="279">
        <v>0</v>
      </c>
      <c r="CB84" s="279">
        <v>0</v>
      </c>
      <c r="CC84" s="279">
        <v>180</v>
      </c>
    </row>
    <row r="85" spans="18:81">
      <c r="R85" s="279">
        <v>0.53800000000000003</v>
      </c>
      <c r="S85" s="279">
        <v>0.97885460000000002</v>
      </c>
      <c r="T85" s="279">
        <v>0.97885460000000002</v>
      </c>
      <c r="U85" s="279">
        <v>1.0900000000000001E-5</v>
      </c>
      <c r="V85" s="279">
        <v>1.0900000000000001E-5</v>
      </c>
      <c r="W85" s="279">
        <v>2.11346E-2</v>
      </c>
      <c r="X85" s="279">
        <v>2.11346E-2</v>
      </c>
      <c r="Y85" s="279">
        <v>-134.04480000000001</v>
      </c>
      <c r="Z85" s="279">
        <v>-134.04480000000001</v>
      </c>
      <c r="AA85" s="279">
        <v>157.011</v>
      </c>
      <c r="AB85" s="279">
        <v>157.011</v>
      </c>
      <c r="AC85" s="279">
        <v>0</v>
      </c>
      <c r="AD85" s="279">
        <v>0</v>
      </c>
      <c r="AE85" s="279">
        <v>0</v>
      </c>
      <c r="AF85" s="279">
        <v>180</v>
      </c>
      <c r="AH85" s="279">
        <v>0.53800000000000003</v>
      </c>
      <c r="AI85" s="279">
        <v>0.98165979999999997</v>
      </c>
      <c r="AJ85" s="279">
        <v>0.98165979999999997</v>
      </c>
      <c r="AK85" s="279">
        <v>1.31E-5</v>
      </c>
      <c r="AL85" s="279">
        <v>1.31E-5</v>
      </c>
      <c r="AM85" s="279">
        <v>1.8327099999999999E-2</v>
      </c>
      <c r="AN85" s="279">
        <v>1.8327099999999999E-2</v>
      </c>
      <c r="AO85" s="279">
        <v>-123.82769999999999</v>
      </c>
      <c r="AP85" s="279">
        <v>-123.82769999999999</v>
      </c>
      <c r="AQ85" s="279">
        <v>174.53749999999999</v>
      </c>
      <c r="AR85" s="279">
        <v>174.53749999999999</v>
      </c>
      <c r="AS85" s="279">
        <v>0</v>
      </c>
      <c r="AT85" s="279">
        <v>0</v>
      </c>
      <c r="AU85" s="279">
        <v>0</v>
      </c>
      <c r="AV85" s="279">
        <v>180</v>
      </c>
      <c r="AX85" s="279">
        <v>0.53800000000000003</v>
      </c>
      <c r="AY85" s="279">
        <v>6.0010999999999997E-3</v>
      </c>
      <c r="AZ85" s="279">
        <v>6.0010999999999997E-3</v>
      </c>
      <c r="BA85" s="279">
        <v>0.99266359999999998</v>
      </c>
      <c r="BB85" s="279">
        <v>0.99266359999999998</v>
      </c>
      <c r="BC85" s="279">
        <v>1.3353E-3</v>
      </c>
      <c r="BD85" s="279">
        <v>1.3353E-3</v>
      </c>
      <c r="BE85" s="279">
        <v>-81.425399999999996</v>
      </c>
      <c r="BF85" s="279">
        <v>-81.425399999999996</v>
      </c>
      <c r="BG85" s="279">
        <v>-175.20419999999999</v>
      </c>
      <c r="BH85" s="279">
        <v>-175.20419999999999</v>
      </c>
      <c r="BI85" s="279">
        <v>0</v>
      </c>
      <c r="BJ85" s="279">
        <v>0</v>
      </c>
      <c r="BK85" s="279">
        <v>0</v>
      </c>
      <c r="BL85" s="279">
        <v>180</v>
      </c>
      <c r="BO85" s="279">
        <v>0.53800000000000003</v>
      </c>
      <c r="BP85" s="279">
        <v>0.91699739999999996</v>
      </c>
      <c r="BQ85" s="279">
        <v>0.91699739999999996</v>
      </c>
      <c r="BR85" s="279">
        <v>0</v>
      </c>
      <c r="BS85" s="279">
        <v>0</v>
      </c>
      <c r="BT85" s="279">
        <v>8.3002599999999996E-2</v>
      </c>
      <c r="BU85" s="279">
        <v>8.3002599999999996E-2</v>
      </c>
      <c r="BV85" s="279">
        <v>-19.7029</v>
      </c>
      <c r="BW85" s="279">
        <v>-19.7029</v>
      </c>
      <c r="BX85" s="279">
        <v>161.13980000000001</v>
      </c>
      <c r="BY85" s="279">
        <v>161.13980000000001</v>
      </c>
      <c r="BZ85" s="279">
        <v>0</v>
      </c>
      <c r="CA85" s="279">
        <v>0</v>
      </c>
      <c r="CB85" s="279">
        <v>0</v>
      </c>
      <c r="CC85" s="279">
        <v>180</v>
      </c>
    </row>
    <row r="86" spans="18:81">
      <c r="R86" s="279">
        <v>0.53935</v>
      </c>
      <c r="S86" s="279">
        <v>0.97906689999999996</v>
      </c>
      <c r="T86" s="279">
        <v>0.97906689999999996</v>
      </c>
      <c r="U86" s="279">
        <v>1.06E-5</v>
      </c>
      <c r="V86" s="279">
        <v>1.06E-5</v>
      </c>
      <c r="W86" s="279">
        <v>2.09225E-2</v>
      </c>
      <c r="X86" s="279">
        <v>2.09225E-2</v>
      </c>
      <c r="Y86" s="279">
        <v>-133.697</v>
      </c>
      <c r="Z86" s="279">
        <v>-133.697</v>
      </c>
      <c r="AA86" s="279">
        <v>157.52979999999999</v>
      </c>
      <c r="AB86" s="279">
        <v>157.52979999999999</v>
      </c>
      <c r="AC86" s="279">
        <v>0</v>
      </c>
      <c r="AD86" s="279">
        <v>0</v>
      </c>
      <c r="AE86" s="279">
        <v>0</v>
      </c>
      <c r="AF86" s="279">
        <v>180</v>
      </c>
      <c r="AH86" s="279">
        <v>0.53935</v>
      </c>
      <c r="AI86" s="279">
        <v>0.98178980000000005</v>
      </c>
      <c r="AJ86" s="279">
        <v>0.98178980000000005</v>
      </c>
      <c r="AK86" s="279">
        <v>1.2799999999999999E-5</v>
      </c>
      <c r="AL86" s="279">
        <v>1.2799999999999999E-5</v>
      </c>
      <c r="AM86" s="279">
        <v>1.8197399999999999E-2</v>
      </c>
      <c r="AN86" s="279">
        <v>1.8197399999999999E-2</v>
      </c>
      <c r="AO86" s="279">
        <v>-123.5115</v>
      </c>
      <c r="AP86" s="279">
        <v>-123.5115</v>
      </c>
      <c r="AQ86" s="279">
        <v>174.99529999999999</v>
      </c>
      <c r="AR86" s="279">
        <v>174.99529999999999</v>
      </c>
      <c r="AS86" s="279">
        <v>0</v>
      </c>
      <c r="AT86" s="279">
        <v>0</v>
      </c>
      <c r="AU86" s="279">
        <v>0</v>
      </c>
      <c r="AV86" s="279">
        <v>180</v>
      </c>
      <c r="AX86" s="279">
        <v>0.53935</v>
      </c>
      <c r="AY86" s="279">
        <v>6.0346999999999996E-3</v>
      </c>
      <c r="AZ86" s="279">
        <v>6.0346999999999996E-3</v>
      </c>
      <c r="BA86" s="279">
        <v>0.99263610000000002</v>
      </c>
      <c r="BB86" s="279">
        <v>0.99263610000000002</v>
      </c>
      <c r="BC86" s="279">
        <v>1.3292E-3</v>
      </c>
      <c r="BD86" s="279">
        <v>1.3292E-3</v>
      </c>
      <c r="BE86" s="279">
        <v>-80.190200000000004</v>
      </c>
      <c r="BF86" s="279">
        <v>-80.190200000000004</v>
      </c>
      <c r="BG86" s="279">
        <v>-175.071</v>
      </c>
      <c r="BH86" s="279">
        <v>-175.071</v>
      </c>
      <c r="BI86" s="279">
        <v>0</v>
      </c>
      <c r="BJ86" s="279">
        <v>0</v>
      </c>
      <c r="BK86" s="279">
        <v>0</v>
      </c>
      <c r="BL86" s="279">
        <v>180</v>
      </c>
      <c r="BO86" s="279">
        <v>0.53935</v>
      </c>
      <c r="BP86" s="279">
        <v>0.91687730000000001</v>
      </c>
      <c r="BQ86" s="279">
        <v>0.91687730000000001</v>
      </c>
      <c r="BR86" s="279">
        <v>0</v>
      </c>
      <c r="BS86" s="279">
        <v>0</v>
      </c>
      <c r="BT86" s="279">
        <v>8.3122699999999994E-2</v>
      </c>
      <c r="BU86" s="279">
        <v>8.3122699999999994E-2</v>
      </c>
      <c r="BV86" s="279">
        <v>-19.931999999999999</v>
      </c>
      <c r="BW86" s="279">
        <v>-19.931999999999999</v>
      </c>
      <c r="BX86" s="279">
        <v>161.18029999999999</v>
      </c>
      <c r="BY86" s="279">
        <v>161.18029999999999</v>
      </c>
      <c r="BZ86" s="279">
        <v>0</v>
      </c>
      <c r="CA86" s="279">
        <v>0</v>
      </c>
      <c r="CB86" s="279">
        <v>0</v>
      </c>
      <c r="CC86" s="279">
        <v>180</v>
      </c>
    </row>
    <row r="87" spans="18:81">
      <c r="R87" s="279">
        <v>0.54069999999999996</v>
      </c>
      <c r="S87" s="279">
        <v>0.97927399999999998</v>
      </c>
      <c r="T87" s="279">
        <v>0.97927399999999998</v>
      </c>
      <c r="U87" s="279">
        <v>1.03E-5</v>
      </c>
      <c r="V87" s="279">
        <v>1.03E-5</v>
      </c>
      <c r="W87" s="279">
        <v>2.07157E-2</v>
      </c>
      <c r="X87" s="279">
        <v>2.07157E-2</v>
      </c>
      <c r="Y87" s="279">
        <v>-133.35220000000001</v>
      </c>
      <c r="Z87" s="279">
        <v>-133.35220000000001</v>
      </c>
      <c r="AA87" s="279">
        <v>158.04339999999999</v>
      </c>
      <c r="AB87" s="279">
        <v>158.04339999999999</v>
      </c>
      <c r="AC87" s="279">
        <v>0</v>
      </c>
      <c r="AD87" s="279">
        <v>0</v>
      </c>
      <c r="AE87" s="279">
        <v>0</v>
      </c>
      <c r="AF87" s="279">
        <v>180</v>
      </c>
      <c r="AH87" s="279">
        <v>0.54069999999999996</v>
      </c>
      <c r="AI87" s="279">
        <v>0.98191620000000002</v>
      </c>
      <c r="AJ87" s="279">
        <v>0.98191620000000002</v>
      </c>
      <c r="AK87" s="279">
        <v>1.26E-5</v>
      </c>
      <c r="AL87" s="279">
        <v>1.26E-5</v>
      </c>
      <c r="AM87" s="279">
        <v>1.8071199999999999E-2</v>
      </c>
      <c r="AN87" s="279">
        <v>1.8071199999999999E-2</v>
      </c>
      <c r="AO87" s="279">
        <v>-123.1974</v>
      </c>
      <c r="AP87" s="279">
        <v>-123.1974</v>
      </c>
      <c r="AQ87" s="279">
        <v>175.45009999999999</v>
      </c>
      <c r="AR87" s="279">
        <v>175.45009999999999</v>
      </c>
      <c r="AS87" s="279">
        <v>0</v>
      </c>
      <c r="AT87" s="279">
        <v>0</v>
      </c>
      <c r="AU87" s="279">
        <v>0</v>
      </c>
      <c r="AV87" s="279">
        <v>180</v>
      </c>
      <c r="AX87" s="279">
        <v>0.54069999999999996</v>
      </c>
      <c r="AY87" s="279">
        <v>6.0637E-3</v>
      </c>
      <c r="AZ87" s="279">
        <v>6.0637E-3</v>
      </c>
      <c r="BA87" s="279">
        <v>0.99261319999999997</v>
      </c>
      <c r="BB87" s="279">
        <v>0.99261319999999997</v>
      </c>
      <c r="BC87" s="279">
        <v>1.3231E-3</v>
      </c>
      <c r="BD87" s="279">
        <v>1.3231E-3</v>
      </c>
      <c r="BE87" s="279">
        <v>-78.961299999999994</v>
      </c>
      <c r="BF87" s="279">
        <v>-78.961299999999994</v>
      </c>
      <c r="BG87" s="279">
        <v>-174.93270000000001</v>
      </c>
      <c r="BH87" s="279">
        <v>-174.93270000000001</v>
      </c>
      <c r="BI87" s="279">
        <v>0</v>
      </c>
      <c r="BJ87" s="279">
        <v>0</v>
      </c>
      <c r="BK87" s="279">
        <v>0</v>
      </c>
      <c r="BL87" s="279">
        <v>180</v>
      </c>
      <c r="BO87" s="279">
        <v>0.54069999999999996</v>
      </c>
      <c r="BP87" s="279">
        <v>0.91675890000000004</v>
      </c>
      <c r="BQ87" s="279">
        <v>0.91675890000000004</v>
      </c>
      <c r="BR87" s="279">
        <v>0</v>
      </c>
      <c r="BS87" s="279">
        <v>0</v>
      </c>
      <c r="BT87" s="279">
        <v>8.3241099999999998E-2</v>
      </c>
      <c r="BU87" s="279">
        <v>8.3241099999999998E-2</v>
      </c>
      <c r="BV87" s="279">
        <v>-20.16</v>
      </c>
      <c r="BW87" s="279">
        <v>-20.16</v>
      </c>
      <c r="BX87" s="279">
        <v>161.2208</v>
      </c>
      <c r="BY87" s="279">
        <v>161.2208</v>
      </c>
      <c r="BZ87" s="279">
        <v>0</v>
      </c>
      <c r="CA87" s="279">
        <v>0</v>
      </c>
      <c r="CB87" s="279">
        <v>0</v>
      </c>
      <c r="CC87" s="279">
        <v>180</v>
      </c>
    </row>
    <row r="88" spans="18:81">
      <c r="R88" s="279">
        <v>0.54205000000000003</v>
      </c>
      <c r="S88" s="279">
        <v>0.97947589999999995</v>
      </c>
      <c r="T88" s="279">
        <v>0.97947589999999995</v>
      </c>
      <c r="U88" s="279">
        <v>1.01E-5</v>
      </c>
      <c r="V88" s="279">
        <v>1.01E-5</v>
      </c>
      <c r="W88" s="279">
        <v>2.0514000000000001E-2</v>
      </c>
      <c r="X88" s="279">
        <v>2.0514000000000001E-2</v>
      </c>
      <c r="Y88" s="279">
        <v>-133.01050000000001</v>
      </c>
      <c r="Z88" s="279">
        <v>-133.01050000000001</v>
      </c>
      <c r="AA88" s="279">
        <v>158.55199999999999</v>
      </c>
      <c r="AB88" s="279">
        <v>158.55199999999999</v>
      </c>
      <c r="AC88" s="279">
        <v>0</v>
      </c>
      <c r="AD88" s="279">
        <v>0</v>
      </c>
      <c r="AE88" s="279">
        <v>0</v>
      </c>
      <c r="AF88" s="279">
        <v>180</v>
      </c>
      <c r="AH88" s="279">
        <v>0.54205000000000003</v>
      </c>
      <c r="AI88" s="279">
        <v>0.98203929999999995</v>
      </c>
      <c r="AJ88" s="279">
        <v>0.98203929999999995</v>
      </c>
      <c r="AK88" s="279">
        <v>1.2300000000000001E-5</v>
      </c>
      <c r="AL88" s="279">
        <v>1.2300000000000001E-5</v>
      </c>
      <c r="AM88" s="279">
        <v>1.79484E-2</v>
      </c>
      <c r="AN88" s="279">
        <v>1.79484E-2</v>
      </c>
      <c r="AO88" s="279">
        <v>-122.8853</v>
      </c>
      <c r="AP88" s="279">
        <v>-122.8853</v>
      </c>
      <c r="AQ88" s="279">
        <v>175.90190000000001</v>
      </c>
      <c r="AR88" s="279">
        <v>175.90190000000001</v>
      </c>
      <c r="AS88" s="279">
        <v>0</v>
      </c>
      <c r="AT88" s="279">
        <v>0</v>
      </c>
      <c r="AU88" s="279">
        <v>0</v>
      </c>
      <c r="AV88" s="279">
        <v>180</v>
      </c>
      <c r="AX88" s="279">
        <v>0.54205000000000003</v>
      </c>
      <c r="AY88" s="279">
        <v>6.0879999999999997E-3</v>
      </c>
      <c r="AZ88" s="279">
        <v>6.0879999999999997E-3</v>
      </c>
      <c r="BA88" s="279">
        <v>0.99259500000000001</v>
      </c>
      <c r="BB88" s="279">
        <v>0.99259500000000001</v>
      </c>
      <c r="BC88" s="279">
        <v>1.317E-3</v>
      </c>
      <c r="BD88" s="279">
        <v>1.317E-3</v>
      </c>
      <c r="BE88" s="279">
        <v>-77.738600000000005</v>
      </c>
      <c r="BF88" s="279">
        <v>-77.738600000000005</v>
      </c>
      <c r="BG88" s="279">
        <v>-174.79050000000001</v>
      </c>
      <c r="BH88" s="279">
        <v>-174.79050000000001</v>
      </c>
      <c r="BI88" s="279">
        <v>0</v>
      </c>
      <c r="BJ88" s="279">
        <v>0</v>
      </c>
      <c r="BK88" s="279">
        <v>0</v>
      </c>
      <c r="BL88" s="279">
        <v>180</v>
      </c>
      <c r="BO88" s="279">
        <v>0.54205000000000003</v>
      </c>
      <c r="BP88" s="279">
        <v>0.91664219999999996</v>
      </c>
      <c r="BQ88" s="279">
        <v>0.91664219999999996</v>
      </c>
      <c r="BR88" s="279">
        <v>0</v>
      </c>
      <c r="BS88" s="279">
        <v>0</v>
      </c>
      <c r="BT88" s="279">
        <v>8.3357799999999996E-2</v>
      </c>
      <c r="BU88" s="279">
        <v>8.3357799999999996E-2</v>
      </c>
      <c r="BV88" s="279">
        <v>-20.386800000000001</v>
      </c>
      <c r="BW88" s="279">
        <v>-20.386800000000001</v>
      </c>
      <c r="BX88" s="279">
        <v>161.261</v>
      </c>
      <c r="BY88" s="279">
        <v>161.261</v>
      </c>
      <c r="BZ88" s="279">
        <v>0</v>
      </c>
      <c r="CA88" s="279">
        <v>0</v>
      </c>
      <c r="CB88" s="279">
        <v>0</v>
      </c>
      <c r="CC88" s="279">
        <v>180</v>
      </c>
    </row>
    <row r="89" spans="18:81">
      <c r="R89" s="279">
        <v>0.54339999999999999</v>
      </c>
      <c r="S89" s="279">
        <v>0.97967280000000001</v>
      </c>
      <c r="T89" s="279">
        <v>0.97967280000000001</v>
      </c>
      <c r="U89" s="279">
        <v>9.9000000000000001E-6</v>
      </c>
      <c r="V89" s="279">
        <v>9.9000000000000001E-6</v>
      </c>
      <c r="W89" s="279">
        <v>2.03173E-2</v>
      </c>
      <c r="X89" s="279">
        <v>2.03173E-2</v>
      </c>
      <c r="Y89" s="279">
        <v>-132.67179999999999</v>
      </c>
      <c r="Z89" s="279">
        <v>-132.67179999999999</v>
      </c>
      <c r="AA89" s="279">
        <v>159.0558</v>
      </c>
      <c r="AB89" s="279">
        <v>159.0558</v>
      </c>
      <c r="AC89" s="279">
        <v>0</v>
      </c>
      <c r="AD89" s="279">
        <v>0</v>
      </c>
      <c r="AE89" s="279">
        <v>0</v>
      </c>
      <c r="AF89" s="279">
        <v>180</v>
      </c>
      <c r="AH89" s="279">
        <v>0.54339999999999999</v>
      </c>
      <c r="AI89" s="279">
        <v>0.982159</v>
      </c>
      <c r="AJ89" s="279">
        <v>0.982159</v>
      </c>
      <c r="AK89" s="279">
        <v>1.2E-5</v>
      </c>
      <c r="AL89" s="279">
        <v>1.2E-5</v>
      </c>
      <c r="AM89" s="279">
        <v>1.7828900000000002E-2</v>
      </c>
      <c r="AN89" s="279">
        <v>1.7828900000000002E-2</v>
      </c>
      <c r="AO89" s="279">
        <v>-122.5752</v>
      </c>
      <c r="AP89" s="279">
        <v>-122.5752</v>
      </c>
      <c r="AQ89" s="279">
        <v>176.3509</v>
      </c>
      <c r="AR89" s="279">
        <v>176.3509</v>
      </c>
      <c r="AS89" s="279">
        <v>0</v>
      </c>
      <c r="AT89" s="279">
        <v>0</v>
      </c>
      <c r="AU89" s="279">
        <v>0</v>
      </c>
      <c r="AV89" s="279">
        <v>180</v>
      </c>
      <c r="AX89" s="279">
        <v>0.54339999999999999</v>
      </c>
      <c r="AY89" s="279">
        <v>6.1076000000000004E-3</v>
      </c>
      <c r="AZ89" s="279">
        <v>6.1076000000000004E-3</v>
      </c>
      <c r="BA89" s="279">
        <v>0.99258139999999995</v>
      </c>
      <c r="BB89" s="279">
        <v>0.99258139999999995</v>
      </c>
      <c r="BC89" s="279">
        <v>1.3110000000000001E-3</v>
      </c>
      <c r="BD89" s="279">
        <v>1.3110000000000001E-3</v>
      </c>
      <c r="BE89" s="279">
        <v>-76.522099999999995</v>
      </c>
      <c r="BF89" s="279">
        <v>-76.522099999999995</v>
      </c>
      <c r="BG89" s="279">
        <v>-174.6456</v>
      </c>
      <c r="BH89" s="279">
        <v>-174.6456</v>
      </c>
      <c r="BI89" s="279">
        <v>0</v>
      </c>
      <c r="BJ89" s="279">
        <v>0</v>
      </c>
      <c r="BK89" s="279">
        <v>0</v>
      </c>
      <c r="BL89" s="279">
        <v>180</v>
      </c>
      <c r="BO89" s="279">
        <v>0.54339999999999999</v>
      </c>
      <c r="BP89" s="279">
        <v>0.91652719999999999</v>
      </c>
      <c r="BQ89" s="279">
        <v>0.91652719999999999</v>
      </c>
      <c r="BR89" s="279">
        <v>0</v>
      </c>
      <c r="BS89" s="279">
        <v>0</v>
      </c>
      <c r="BT89" s="279">
        <v>8.34728E-2</v>
      </c>
      <c r="BU89" s="279">
        <v>8.34728E-2</v>
      </c>
      <c r="BV89" s="279">
        <v>-20.612500000000001</v>
      </c>
      <c r="BW89" s="279">
        <v>-20.612500000000001</v>
      </c>
      <c r="BX89" s="279">
        <v>161.30109999999999</v>
      </c>
      <c r="BY89" s="279">
        <v>161.30109999999999</v>
      </c>
      <c r="BZ89" s="279">
        <v>0</v>
      </c>
      <c r="CA89" s="279">
        <v>0</v>
      </c>
      <c r="CB89" s="279">
        <v>0</v>
      </c>
      <c r="CC89" s="279">
        <v>180</v>
      </c>
    </row>
    <row r="90" spans="18:81">
      <c r="R90" s="279">
        <v>0.54474999999999996</v>
      </c>
      <c r="S90" s="279">
        <v>0.97986479999999998</v>
      </c>
      <c r="T90" s="279">
        <v>0.97986479999999998</v>
      </c>
      <c r="U90" s="279">
        <v>9.5999999999999996E-6</v>
      </c>
      <c r="V90" s="279">
        <v>9.5999999999999996E-6</v>
      </c>
      <c r="W90" s="279">
        <v>2.0125500000000001E-2</v>
      </c>
      <c r="X90" s="279">
        <v>2.0125500000000001E-2</v>
      </c>
      <c r="Y90" s="279">
        <v>-132.33600000000001</v>
      </c>
      <c r="Z90" s="279">
        <v>-132.33600000000001</v>
      </c>
      <c r="AA90" s="279">
        <v>159.5548</v>
      </c>
      <c r="AB90" s="279">
        <v>159.5548</v>
      </c>
      <c r="AC90" s="279">
        <v>0</v>
      </c>
      <c r="AD90" s="279">
        <v>0</v>
      </c>
      <c r="AE90" s="279">
        <v>0</v>
      </c>
      <c r="AF90" s="279">
        <v>180</v>
      </c>
      <c r="AH90" s="279">
        <v>0.54474999999999996</v>
      </c>
      <c r="AI90" s="279">
        <v>0.98227549999999997</v>
      </c>
      <c r="AJ90" s="279">
        <v>0.98227549999999997</v>
      </c>
      <c r="AK90" s="279">
        <v>1.1800000000000001E-5</v>
      </c>
      <c r="AL90" s="279">
        <v>1.1800000000000001E-5</v>
      </c>
      <c r="AM90" s="279">
        <v>1.7712700000000001E-2</v>
      </c>
      <c r="AN90" s="279">
        <v>1.7712700000000001E-2</v>
      </c>
      <c r="AO90" s="279">
        <v>-122.2671</v>
      </c>
      <c r="AP90" s="279">
        <v>-122.2671</v>
      </c>
      <c r="AQ90" s="279">
        <v>176.7971</v>
      </c>
      <c r="AR90" s="279">
        <v>176.7971</v>
      </c>
      <c r="AS90" s="279">
        <v>0</v>
      </c>
      <c r="AT90" s="279">
        <v>0</v>
      </c>
      <c r="AU90" s="279">
        <v>0</v>
      </c>
      <c r="AV90" s="279">
        <v>180</v>
      </c>
      <c r="AX90" s="279">
        <v>0.54474999999999996</v>
      </c>
      <c r="AY90" s="279">
        <v>6.1227E-3</v>
      </c>
      <c r="AZ90" s="279">
        <v>6.1227E-3</v>
      </c>
      <c r="BA90" s="279">
        <v>0.99257229999999996</v>
      </c>
      <c r="BB90" s="279">
        <v>0.99257229999999996</v>
      </c>
      <c r="BC90" s="279">
        <v>1.305E-3</v>
      </c>
      <c r="BD90" s="279">
        <v>1.305E-3</v>
      </c>
      <c r="BE90" s="279">
        <v>-75.311700000000002</v>
      </c>
      <c r="BF90" s="279">
        <v>-75.311700000000002</v>
      </c>
      <c r="BG90" s="279">
        <v>-174.4991</v>
      </c>
      <c r="BH90" s="279">
        <v>-174.4991</v>
      </c>
      <c r="BI90" s="279">
        <v>0</v>
      </c>
      <c r="BJ90" s="279">
        <v>0</v>
      </c>
      <c r="BK90" s="279">
        <v>0</v>
      </c>
      <c r="BL90" s="279">
        <v>180</v>
      </c>
      <c r="BO90" s="279">
        <v>0.54474999999999996</v>
      </c>
      <c r="BP90" s="279">
        <v>0.9164139</v>
      </c>
      <c r="BQ90" s="279">
        <v>0.9164139</v>
      </c>
      <c r="BR90" s="279">
        <v>0</v>
      </c>
      <c r="BS90" s="279">
        <v>0</v>
      </c>
      <c r="BT90" s="279">
        <v>8.3586099999999997E-2</v>
      </c>
      <c r="BU90" s="279">
        <v>8.3586099999999997E-2</v>
      </c>
      <c r="BV90" s="279">
        <v>-20.8371</v>
      </c>
      <c r="BW90" s="279">
        <v>-20.8371</v>
      </c>
      <c r="BX90" s="279">
        <v>161.34110000000001</v>
      </c>
      <c r="BY90" s="279">
        <v>161.34110000000001</v>
      </c>
      <c r="BZ90" s="279">
        <v>0</v>
      </c>
      <c r="CA90" s="279">
        <v>0</v>
      </c>
      <c r="CB90" s="279">
        <v>0</v>
      </c>
      <c r="CC90" s="279">
        <v>180</v>
      </c>
    </row>
    <row r="91" spans="18:81">
      <c r="R91" s="279">
        <v>0.54610000000000003</v>
      </c>
      <c r="S91" s="279">
        <v>0.98005209999999998</v>
      </c>
      <c r="T91" s="279">
        <v>0.98005209999999998</v>
      </c>
      <c r="U91" s="279">
        <v>9.3999999999999998E-6</v>
      </c>
      <c r="V91" s="279">
        <v>9.3999999999999998E-6</v>
      </c>
      <c r="W91" s="279">
        <v>1.9938500000000001E-2</v>
      </c>
      <c r="X91" s="279">
        <v>1.9938500000000001E-2</v>
      </c>
      <c r="Y91" s="279">
        <v>-132.00309999999999</v>
      </c>
      <c r="Z91" s="279">
        <v>-132.00309999999999</v>
      </c>
      <c r="AA91" s="279">
        <v>160.04920000000001</v>
      </c>
      <c r="AB91" s="279">
        <v>160.04920000000001</v>
      </c>
      <c r="AC91" s="279">
        <v>0</v>
      </c>
      <c r="AD91" s="279">
        <v>0</v>
      </c>
      <c r="AE91" s="279">
        <v>0</v>
      </c>
      <c r="AF91" s="279">
        <v>180</v>
      </c>
      <c r="AH91" s="279">
        <v>0.54610000000000003</v>
      </c>
      <c r="AI91" s="279">
        <v>0.98238890000000001</v>
      </c>
      <c r="AJ91" s="279">
        <v>0.98238890000000001</v>
      </c>
      <c r="AK91" s="279">
        <v>1.15E-5</v>
      </c>
      <c r="AL91" s="279">
        <v>1.15E-5</v>
      </c>
      <c r="AM91" s="279">
        <v>1.7599500000000001E-2</v>
      </c>
      <c r="AN91" s="279">
        <v>1.7599500000000001E-2</v>
      </c>
      <c r="AO91" s="279">
        <v>-121.9609</v>
      </c>
      <c r="AP91" s="279">
        <v>-121.9609</v>
      </c>
      <c r="AQ91" s="279">
        <v>177.2405</v>
      </c>
      <c r="AR91" s="279">
        <v>177.2405</v>
      </c>
      <c r="AS91" s="279">
        <v>0</v>
      </c>
      <c r="AT91" s="279">
        <v>0</v>
      </c>
      <c r="AU91" s="279">
        <v>0</v>
      </c>
      <c r="AV91" s="279">
        <v>180</v>
      </c>
      <c r="AX91" s="279">
        <v>0.54610000000000003</v>
      </c>
      <c r="AY91" s="279">
        <v>6.1332000000000001E-3</v>
      </c>
      <c r="AZ91" s="279">
        <v>6.1332000000000001E-3</v>
      </c>
      <c r="BA91" s="279">
        <v>0.99256770000000005</v>
      </c>
      <c r="BB91" s="279">
        <v>0.99256770000000005</v>
      </c>
      <c r="BC91" s="279">
        <v>1.2991000000000001E-3</v>
      </c>
      <c r="BD91" s="279">
        <v>1.2991000000000001E-3</v>
      </c>
      <c r="BE91" s="279">
        <v>-74.107399999999998</v>
      </c>
      <c r="BF91" s="279">
        <v>-74.107399999999998</v>
      </c>
      <c r="BG91" s="279">
        <v>-174.35220000000001</v>
      </c>
      <c r="BH91" s="279">
        <v>-174.35220000000001</v>
      </c>
      <c r="BI91" s="279">
        <v>0</v>
      </c>
      <c r="BJ91" s="279">
        <v>0</v>
      </c>
      <c r="BK91" s="279">
        <v>0</v>
      </c>
      <c r="BL91" s="279">
        <v>180</v>
      </c>
      <c r="BO91" s="279">
        <v>0.54610000000000003</v>
      </c>
      <c r="BP91" s="279">
        <v>0.91630529999999999</v>
      </c>
      <c r="BQ91" s="279">
        <v>0.91630529999999999</v>
      </c>
      <c r="BR91" s="279">
        <v>0</v>
      </c>
      <c r="BS91" s="279">
        <v>0</v>
      </c>
      <c r="BT91" s="279">
        <v>8.3694699999999997E-2</v>
      </c>
      <c r="BU91" s="279">
        <v>8.3694699999999997E-2</v>
      </c>
      <c r="BV91" s="279">
        <v>-21.0609</v>
      </c>
      <c r="BW91" s="279">
        <v>-21.0609</v>
      </c>
      <c r="BX91" s="279">
        <v>161.38130000000001</v>
      </c>
      <c r="BY91" s="279">
        <v>161.38130000000001</v>
      </c>
      <c r="BZ91" s="279">
        <v>0</v>
      </c>
      <c r="CA91" s="279">
        <v>0</v>
      </c>
      <c r="CB91" s="279">
        <v>0</v>
      </c>
      <c r="CC91" s="279">
        <v>180</v>
      </c>
    </row>
    <row r="92" spans="18:81">
      <c r="R92" s="279">
        <v>0.54744999999999999</v>
      </c>
      <c r="S92" s="279">
        <v>0.98023479999999996</v>
      </c>
      <c r="T92" s="279">
        <v>0.98023479999999996</v>
      </c>
      <c r="U92" s="279">
        <v>9.2E-6</v>
      </c>
      <c r="V92" s="279">
        <v>9.2E-6</v>
      </c>
      <c r="W92" s="279">
        <v>1.9755999999999999E-2</v>
      </c>
      <c r="X92" s="279">
        <v>1.9755999999999999E-2</v>
      </c>
      <c r="Y92" s="279">
        <v>-131.673</v>
      </c>
      <c r="Z92" s="279">
        <v>-131.673</v>
      </c>
      <c r="AA92" s="279">
        <v>160.53909999999999</v>
      </c>
      <c r="AB92" s="279">
        <v>160.53909999999999</v>
      </c>
      <c r="AC92" s="279">
        <v>0</v>
      </c>
      <c r="AD92" s="279">
        <v>0</v>
      </c>
      <c r="AE92" s="279">
        <v>0</v>
      </c>
      <c r="AF92" s="279">
        <v>180</v>
      </c>
      <c r="AH92" s="279">
        <v>0.54744999999999999</v>
      </c>
      <c r="AI92" s="279">
        <v>0.98249909999999996</v>
      </c>
      <c r="AJ92" s="279">
        <v>0.98249909999999996</v>
      </c>
      <c r="AK92" s="279">
        <v>1.13E-5</v>
      </c>
      <c r="AL92" s="279">
        <v>1.13E-5</v>
      </c>
      <c r="AM92" s="279">
        <v>1.7489600000000001E-2</v>
      </c>
      <c r="AN92" s="279">
        <v>1.7489600000000001E-2</v>
      </c>
      <c r="AO92" s="279">
        <v>-121.6571</v>
      </c>
      <c r="AP92" s="279">
        <v>-121.6571</v>
      </c>
      <c r="AQ92" s="279">
        <v>177.6808</v>
      </c>
      <c r="AR92" s="279">
        <v>177.6808</v>
      </c>
      <c r="AS92" s="279">
        <v>0</v>
      </c>
      <c r="AT92" s="279">
        <v>0</v>
      </c>
      <c r="AU92" s="279">
        <v>0</v>
      </c>
      <c r="AV92" s="279">
        <v>180</v>
      </c>
      <c r="AX92" s="279">
        <v>0.54744999999999999</v>
      </c>
      <c r="AY92" s="279">
        <v>6.1392E-3</v>
      </c>
      <c r="AZ92" s="279">
        <v>6.1392E-3</v>
      </c>
      <c r="BA92" s="279">
        <v>0.99256759999999999</v>
      </c>
      <c r="BB92" s="279">
        <v>0.99256759999999999</v>
      </c>
      <c r="BC92" s="279">
        <v>1.2932E-3</v>
      </c>
      <c r="BD92" s="279">
        <v>1.2932E-3</v>
      </c>
      <c r="BE92" s="279">
        <v>-72.909099999999995</v>
      </c>
      <c r="BF92" s="279">
        <v>-72.909099999999995</v>
      </c>
      <c r="BG92" s="279">
        <v>-174.20570000000001</v>
      </c>
      <c r="BH92" s="279">
        <v>-174.20570000000001</v>
      </c>
      <c r="BI92" s="279">
        <v>0</v>
      </c>
      <c r="BJ92" s="279">
        <v>0</v>
      </c>
      <c r="BK92" s="279">
        <v>0</v>
      </c>
      <c r="BL92" s="279">
        <v>180</v>
      </c>
      <c r="BO92" s="279">
        <v>0.54744999999999999</v>
      </c>
      <c r="BP92" s="279">
        <v>0.91623560000000004</v>
      </c>
      <c r="BQ92" s="279">
        <v>0.91623560000000004</v>
      </c>
      <c r="BR92" s="279">
        <v>0</v>
      </c>
      <c r="BS92" s="279">
        <v>0</v>
      </c>
      <c r="BT92" s="279">
        <v>8.3764400000000003E-2</v>
      </c>
      <c r="BU92" s="279">
        <v>8.3764400000000003E-2</v>
      </c>
      <c r="BV92" s="279">
        <v>-21.288699999999999</v>
      </c>
      <c r="BW92" s="279">
        <v>-21.288699999999999</v>
      </c>
      <c r="BX92" s="279">
        <v>161.4272</v>
      </c>
      <c r="BY92" s="279">
        <v>161.4272</v>
      </c>
      <c r="BZ92" s="279">
        <v>0</v>
      </c>
      <c r="CA92" s="279">
        <v>0</v>
      </c>
      <c r="CB92" s="279">
        <v>0</v>
      </c>
      <c r="CC92" s="279">
        <v>180</v>
      </c>
    </row>
    <row r="93" spans="18:81">
      <c r="R93" s="279">
        <v>0.54879999999999995</v>
      </c>
      <c r="S93" s="279">
        <v>0.98041310000000004</v>
      </c>
      <c r="T93" s="279">
        <v>0.98041310000000004</v>
      </c>
      <c r="U93" s="279">
        <v>9.0000000000000002E-6</v>
      </c>
      <c r="V93" s="279">
        <v>9.0000000000000002E-6</v>
      </c>
      <c r="W93" s="279">
        <v>1.9577899999999999E-2</v>
      </c>
      <c r="X93" s="279">
        <v>1.9577899999999999E-2</v>
      </c>
      <c r="Y93" s="279">
        <v>-131.3458</v>
      </c>
      <c r="Z93" s="279">
        <v>-131.3458</v>
      </c>
      <c r="AA93" s="279">
        <v>161.02449999999999</v>
      </c>
      <c r="AB93" s="279">
        <v>161.02449999999999</v>
      </c>
      <c r="AC93" s="279">
        <v>0</v>
      </c>
      <c r="AD93" s="279">
        <v>0</v>
      </c>
      <c r="AE93" s="279">
        <v>0</v>
      </c>
      <c r="AF93" s="279">
        <v>180</v>
      </c>
      <c r="AH93" s="279">
        <v>0.54879999999999995</v>
      </c>
      <c r="AI93" s="279">
        <v>0.98260630000000004</v>
      </c>
      <c r="AJ93" s="279">
        <v>0.98260630000000004</v>
      </c>
      <c r="AK93" s="279">
        <v>1.11E-5</v>
      </c>
      <c r="AL93" s="279">
        <v>1.11E-5</v>
      </c>
      <c r="AM93" s="279">
        <v>1.7382600000000002E-2</v>
      </c>
      <c r="AN93" s="279">
        <v>1.7382600000000002E-2</v>
      </c>
      <c r="AO93" s="279">
        <v>-121.355</v>
      </c>
      <c r="AP93" s="279">
        <v>-121.355</v>
      </c>
      <c r="AQ93" s="279">
        <v>178.11850000000001</v>
      </c>
      <c r="AR93" s="279">
        <v>178.11850000000001</v>
      </c>
      <c r="AS93" s="279">
        <v>0</v>
      </c>
      <c r="AT93" s="279">
        <v>0</v>
      </c>
      <c r="AU93" s="279">
        <v>0</v>
      </c>
      <c r="AV93" s="279">
        <v>180</v>
      </c>
      <c r="AX93" s="279">
        <v>0.54879999999999995</v>
      </c>
      <c r="AY93" s="279">
        <v>6.1409000000000004E-3</v>
      </c>
      <c r="AZ93" s="279">
        <v>6.1409000000000004E-3</v>
      </c>
      <c r="BA93" s="279">
        <v>0.9925718</v>
      </c>
      <c r="BB93" s="279">
        <v>0.9925718</v>
      </c>
      <c r="BC93" s="279">
        <v>1.2872999999999999E-3</v>
      </c>
      <c r="BD93" s="279">
        <v>1.2872999999999999E-3</v>
      </c>
      <c r="BE93" s="279">
        <v>-71.716700000000003</v>
      </c>
      <c r="BF93" s="279">
        <v>-71.716700000000003</v>
      </c>
      <c r="BG93" s="279">
        <v>-174.0608</v>
      </c>
      <c r="BH93" s="279">
        <v>-174.0608</v>
      </c>
      <c r="BI93" s="279">
        <v>0</v>
      </c>
      <c r="BJ93" s="279">
        <v>0</v>
      </c>
      <c r="BK93" s="279">
        <v>0</v>
      </c>
      <c r="BL93" s="279">
        <v>180</v>
      </c>
      <c r="BO93" s="279">
        <v>0.54879999999999995</v>
      </c>
      <c r="BP93" s="279">
        <v>0.91616759999999997</v>
      </c>
      <c r="BQ93" s="279">
        <v>0.91616759999999997</v>
      </c>
      <c r="BR93" s="279">
        <v>0</v>
      </c>
      <c r="BS93" s="279">
        <v>0</v>
      </c>
      <c r="BT93" s="279">
        <v>8.3832400000000001E-2</v>
      </c>
      <c r="BU93" s="279">
        <v>8.3832400000000001E-2</v>
      </c>
      <c r="BV93" s="279">
        <v>-21.5154</v>
      </c>
      <c r="BW93" s="279">
        <v>-21.5154</v>
      </c>
      <c r="BX93" s="279">
        <v>161.47280000000001</v>
      </c>
      <c r="BY93" s="279">
        <v>161.47280000000001</v>
      </c>
      <c r="BZ93" s="279">
        <v>0</v>
      </c>
      <c r="CA93" s="279">
        <v>0</v>
      </c>
      <c r="CB93" s="279">
        <v>0</v>
      </c>
      <c r="CC93" s="279">
        <v>180</v>
      </c>
    </row>
    <row r="94" spans="18:81">
      <c r="R94" s="279">
        <v>0.55015000000000003</v>
      </c>
      <c r="S94" s="279">
        <v>0.98058630000000002</v>
      </c>
      <c r="T94" s="279">
        <v>0.98058630000000002</v>
      </c>
      <c r="U94" s="279">
        <v>8.8000000000000004E-6</v>
      </c>
      <c r="V94" s="279">
        <v>8.8000000000000004E-6</v>
      </c>
      <c r="W94" s="279">
        <v>1.9404899999999999E-2</v>
      </c>
      <c r="X94" s="279">
        <v>1.9404899999999999E-2</v>
      </c>
      <c r="Y94" s="279">
        <v>-131.0215</v>
      </c>
      <c r="Z94" s="279">
        <v>-131.0215</v>
      </c>
      <c r="AA94" s="279">
        <v>161.50569999999999</v>
      </c>
      <c r="AB94" s="279">
        <v>161.50569999999999</v>
      </c>
      <c r="AC94" s="279">
        <v>0</v>
      </c>
      <c r="AD94" s="279">
        <v>0</v>
      </c>
      <c r="AE94" s="279">
        <v>0</v>
      </c>
      <c r="AF94" s="279">
        <v>180</v>
      </c>
      <c r="AH94" s="279">
        <v>0.55015000000000003</v>
      </c>
      <c r="AI94" s="279">
        <v>0.98271010000000003</v>
      </c>
      <c r="AJ94" s="279">
        <v>0.98271010000000003</v>
      </c>
      <c r="AK94" s="279">
        <v>1.0900000000000001E-5</v>
      </c>
      <c r="AL94" s="279">
        <v>1.0900000000000001E-5</v>
      </c>
      <c r="AM94" s="279">
        <v>1.7278999999999999E-2</v>
      </c>
      <c r="AN94" s="279">
        <v>1.7278999999999999E-2</v>
      </c>
      <c r="AO94" s="279">
        <v>-121.0553</v>
      </c>
      <c r="AP94" s="279">
        <v>-121.0553</v>
      </c>
      <c r="AQ94" s="279">
        <v>178.55340000000001</v>
      </c>
      <c r="AR94" s="279">
        <v>178.55340000000001</v>
      </c>
      <c r="AS94" s="279">
        <v>0</v>
      </c>
      <c r="AT94" s="279">
        <v>0</v>
      </c>
      <c r="AU94" s="279">
        <v>0</v>
      </c>
      <c r="AV94" s="279">
        <v>180</v>
      </c>
      <c r="AX94" s="279">
        <v>0.55015000000000003</v>
      </c>
      <c r="AY94" s="279">
        <v>6.1383000000000002E-3</v>
      </c>
      <c r="AZ94" s="279">
        <v>6.1383000000000002E-3</v>
      </c>
      <c r="BA94" s="279">
        <v>0.99258020000000002</v>
      </c>
      <c r="BB94" s="279">
        <v>0.99258020000000002</v>
      </c>
      <c r="BC94" s="279">
        <v>1.2815000000000001E-3</v>
      </c>
      <c r="BD94" s="279">
        <v>1.2815000000000001E-3</v>
      </c>
      <c r="BE94" s="279">
        <v>-70.530299999999997</v>
      </c>
      <c r="BF94" s="279">
        <v>-70.530299999999997</v>
      </c>
      <c r="BG94" s="279">
        <v>-173.91829999999999</v>
      </c>
      <c r="BH94" s="279">
        <v>-173.91829999999999</v>
      </c>
      <c r="BI94" s="279">
        <v>0</v>
      </c>
      <c r="BJ94" s="279">
        <v>0</v>
      </c>
      <c r="BK94" s="279">
        <v>0</v>
      </c>
      <c r="BL94" s="279">
        <v>180</v>
      </c>
      <c r="BO94" s="279">
        <v>0.55015000000000003</v>
      </c>
      <c r="BP94" s="279">
        <v>0.9161011</v>
      </c>
      <c r="BQ94" s="279">
        <v>0.9161011</v>
      </c>
      <c r="BR94" s="279">
        <v>0</v>
      </c>
      <c r="BS94" s="279">
        <v>0</v>
      </c>
      <c r="BT94" s="279">
        <v>8.3898899999999998E-2</v>
      </c>
      <c r="BU94" s="279">
        <v>8.3898899999999998E-2</v>
      </c>
      <c r="BV94" s="279">
        <v>-21.741</v>
      </c>
      <c r="BW94" s="279">
        <v>-21.741</v>
      </c>
      <c r="BX94" s="279">
        <v>161.51830000000001</v>
      </c>
      <c r="BY94" s="279">
        <v>161.51830000000001</v>
      </c>
      <c r="BZ94" s="279">
        <v>0</v>
      </c>
      <c r="CA94" s="279">
        <v>0</v>
      </c>
      <c r="CB94" s="279">
        <v>0</v>
      </c>
      <c r="CC94" s="279">
        <v>180</v>
      </c>
    </row>
    <row r="95" spans="18:81">
      <c r="R95" s="279">
        <v>0.55149999999999999</v>
      </c>
      <c r="S95" s="279">
        <v>0.98074939999999999</v>
      </c>
      <c r="T95" s="279">
        <v>0.98074939999999999</v>
      </c>
      <c r="U95" s="279">
        <v>8.6000000000000007E-6</v>
      </c>
      <c r="V95" s="279">
        <v>8.6000000000000007E-6</v>
      </c>
      <c r="W95" s="279">
        <v>1.9241999999999999E-2</v>
      </c>
      <c r="X95" s="279">
        <v>1.9241999999999999E-2</v>
      </c>
      <c r="Y95" s="279">
        <v>-130.70259999999999</v>
      </c>
      <c r="Z95" s="279">
        <v>-130.70259999999999</v>
      </c>
      <c r="AA95" s="279">
        <v>161.9838</v>
      </c>
      <c r="AB95" s="279">
        <v>161.9838</v>
      </c>
      <c r="AC95" s="279">
        <v>0</v>
      </c>
      <c r="AD95" s="279">
        <v>0</v>
      </c>
      <c r="AE95" s="279">
        <v>0</v>
      </c>
      <c r="AF95" s="279">
        <v>180</v>
      </c>
      <c r="AH95" s="279">
        <v>0.55149999999999999</v>
      </c>
      <c r="AI95" s="279">
        <v>0.98280670000000003</v>
      </c>
      <c r="AJ95" s="279">
        <v>0.98280670000000003</v>
      </c>
      <c r="AK95" s="279">
        <v>1.0699999999999999E-5</v>
      </c>
      <c r="AL95" s="279">
        <v>1.0699999999999999E-5</v>
      </c>
      <c r="AM95" s="279">
        <v>1.7182699999999999E-2</v>
      </c>
      <c r="AN95" s="279">
        <v>1.7182699999999999E-2</v>
      </c>
      <c r="AO95" s="279">
        <v>-120.76179999999999</v>
      </c>
      <c r="AP95" s="279">
        <v>-120.76179999999999</v>
      </c>
      <c r="AQ95" s="279">
        <v>178.98310000000001</v>
      </c>
      <c r="AR95" s="279">
        <v>178.98310000000001</v>
      </c>
      <c r="AS95" s="279">
        <v>0</v>
      </c>
      <c r="AT95" s="279">
        <v>0</v>
      </c>
      <c r="AU95" s="279">
        <v>0</v>
      </c>
      <c r="AV95" s="279">
        <v>180</v>
      </c>
      <c r="AX95" s="279">
        <v>0.55149999999999999</v>
      </c>
      <c r="AY95" s="279">
        <v>6.1316000000000001E-3</v>
      </c>
      <c r="AZ95" s="279">
        <v>6.1316000000000001E-3</v>
      </c>
      <c r="BA95" s="279">
        <v>0.99259280000000005</v>
      </c>
      <c r="BB95" s="279">
        <v>0.99259280000000005</v>
      </c>
      <c r="BC95" s="279">
        <v>1.2757000000000001E-3</v>
      </c>
      <c r="BD95" s="279">
        <v>1.2757000000000001E-3</v>
      </c>
      <c r="BE95" s="279">
        <v>-69.349699999999999</v>
      </c>
      <c r="BF95" s="279">
        <v>-69.349699999999999</v>
      </c>
      <c r="BG95" s="279">
        <v>-173.7792</v>
      </c>
      <c r="BH95" s="279">
        <v>-173.7792</v>
      </c>
      <c r="BI95" s="279">
        <v>0</v>
      </c>
      <c r="BJ95" s="279">
        <v>0</v>
      </c>
      <c r="BK95" s="279">
        <v>0</v>
      </c>
      <c r="BL95" s="279">
        <v>180</v>
      </c>
      <c r="BO95" s="279">
        <v>0.55149999999999999</v>
      </c>
      <c r="BP95" s="279">
        <v>0.91603630000000003</v>
      </c>
      <c r="BQ95" s="279">
        <v>0.91603630000000003</v>
      </c>
      <c r="BR95" s="279">
        <v>0</v>
      </c>
      <c r="BS95" s="279">
        <v>0</v>
      </c>
      <c r="BT95" s="279">
        <v>8.3963700000000002E-2</v>
      </c>
      <c r="BU95" s="279">
        <v>8.3963700000000002E-2</v>
      </c>
      <c r="BV95" s="279">
        <v>-21.965499999999999</v>
      </c>
      <c r="BW95" s="279">
        <v>-21.965499999999999</v>
      </c>
      <c r="BX95" s="279">
        <v>161.5635</v>
      </c>
      <c r="BY95" s="279">
        <v>161.5635</v>
      </c>
      <c r="BZ95" s="279">
        <v>0</v>
      </c>
      <c r="CA95" s="279">
        <v>0</v>
      </c>
      <c r="CB95" s="279">
        <v>0</v>
      </c>
      <c r="CC95" s="279">
        <v>180</v>
      </c>
    </row>
    <row r="96" spans="18:81">
      <c r="R96" s="279">
        <v>0.55284999999999995</v>
      </c>
      <c r="S96" s="279">
        <v>0.98090849999999996</v>
      </c>
      <c r="T96" s="279">
        <v>0.98090849999999996</v>
      </c>
      <c r="U96" s="279">
        <v>8.4999999999999999E-6</v>
      </c>
      <c r="V96" s="279">
        <v>8.4999999999999999E-6</v>
      </c>
      <c r="W96" s="279">
        <v>1.9083099999999999E-2</v>
      </c>
      <c r="X96" s="279">
        <v>1.9083099999999999E-2</v>
      </c>
      <c r="Y96" s="279">
        <v>-130.3862</v>
      </c>
      <c r="Z96" s="279">
        <v>-130.3862</v>
      </c>
      <c r="AA96" s="279">
        <v>162.45779999999999</v>
      </c>
      <c r="AB96" s="279">
        <v>162.45779999999999</v>
      </c>
      <c r="AC96" s="279">
        <v>0</v>
      </c>
      <c r="AD96" s="279">
        <v>0</v>
      </c>
      <c r="AE96" s="279">
        <v>0</v>
      </c>
      <c r="AF96" s="279">
        <v>180</v>
      </c>
      <c r="AH96" s="279">
        <v>0.55284999999999995</v>
      </c>
      <c r="AI96" s="279">
        <v>0.98290060000000001</v>
      </c>
      <c r="AJ96" s="279">
        <v>0.98290060000000001</v>
      </c>
      <c r="AK96" s="279">
        <v>1.0499999999999999E-5</v>
      </c>
      <c r="AL96" s="279">
        <v>1.0499999999999999E-5</v>
      </c>
      <c r="AM96" s="279">
        <v>1.7088900000000001E-2</v>
      </c>
      <c r="AN96" s="279">
        <v>1.7088900000000001E-2</v>
      </c>
      <c r="AO96" s="279">
        <v>-120.47</v>
      </c>
      <c r="AP96" s="279">
        <v>-120.47</v>
      </c>
      <c r="AQ96" s="279">
        <v>179.41050000000001</v>
      </c>
      <c r="AR96" s="279">
        <v>179.41050000000001</v>
      </c>
      <c r="AS96" s="279">
        <v>0</v>
      </c>
      <c r="AT96" s="279">
        <v>0</v>
      </c>
      <c r="AU96" s="279">
        <v>0</v>
      </c>
      <c r="AV96" s="279">
        <v>180</v>
      </c>
      <c r="AX96" s="279">
        <v>0.55284999999999995</v>
      </c>
      <c r="AY96" s="279">
        <v>6.1208E-3</v>
      </c>
      <c r="AZ96" s="279">
        <v>6.1208E-3</v>
      </c>
      <c r="BA96" s="279">
        <v>0.99260930000000003</v>
      </c>
      <c r="BB96" s="279">
        <v>0.99260930000000003</v>
      </c>
      <c r="BC96" s="279">
        <v>1.2699E-3</v>
      </c>
      <c r="BD96" s="279">
        <v>1.2699E-3</v>
      </c>
      <c r="BE96" s="279">
        <v>-68.174899999999994</v>
      </c>
      <c r="BF96" s="279">
        <v>-68.174899999999994</v>
      </c>
      <c r="BG96" s="279">
        <v>-173.64429999999999</v>
      </c>
      <c r="BH96" s="279">
        <v>-173.64429999999999</v>
      </c>
      <c r="BI96" s="279">
        <v>0</v>
      </c>
      <c r="BJ96" s="279">
        <v>0</v>
      </c>
      <c r="BK96" s="279">
        <v>0</v>
      </c>
      <c r="BL96" s="279">
        <v>180</v>
      </c>
      <c r="BO96" s="279">
        <v>0.55284999999999995</v>
      </c>
      <c r="BP96" s="279">
        <v>0.91597300000000004</v>
      </c>
      <c r="BQ96" s="279">
        <v>0.91597300000000004</v>
      </c>
      <c r="BR96" s="279">
        <v>0</v>
      </c>
      <c r="BS96" s="279">
        <v>0</v>
      </c>
      <c r="BT96" s="279">
        <v>8.4027000000000004E-2</v>
      </c>
      <c r="BU96" s="279">
        <v>8.4027000000000004E-2</v>
      </c>
      <c r="BV96" s="279">
        <v>-22.1889</v>
      </c>
      <c r="BW96" s="279">
        <v>-22.1889</v>
      </c>
      <c r="BX96" s="279">
        <v>161.60849999999999</v>
      </c>
      <c r="BY96" s="279">
        <v>161.60849999999999</v>
      </c>
      <c r="BZ96" s="279">
        <v>0</v>
      </c>
      <c r="CA96" s="279">
        <v>0</v>
      </c>
      <c r="CB96" s="279">
        <v>0</v>
      </c>
      <c r="CC96" s="279">
        <v>180</v>
      </c>
    </row>
    <row r="97" spans="18:81">
      <c r="R97" s="279">
        <v>0.55420000000000003</v>
      </c>
      <c r="S97" s="279">
        <v>0.98106380000000004</v>
      </c>
      <c r="T97" s="279">
        <v>0.98106380000000004</v>
      </c>
      <c r="U97" s="279">
        <v>8.3000000000000002E-6</v>
      </c>
      <c r="V97" s="279">
        <v>8.3000000000000002E-6</v>
      </c>
      <c r="W97" s="279">
        <v>1.8927900000000001E-2</v>
      </c>
      <c r="X97" s="279">
        <v>1.8927900000000001E-2</v>
      </c>
      <c r="Y97" s="279">
        <v>-130.07220000000001</v>
      </c>
      <c r="Z97" s="279">
        <v>-130.07220000000001</v>
      </c>
      <c r="AA97" s="279">
        <v>162.92779999999999</v>
      </c>
      <c r="AB97" s="279">
        <v>162.92779999999999</v>
      </c>
      <c r="AC97" s="279">
        <v>0</v>
      </c>
      <c r="AD97" s="279">
        <v>0</v>
      </c>
      <c r="AE97" s="279">
        <v>0</v>
      </c>
      <c r="AF97" s="279">
        <v>180</v>
      </c>
      <c r="AH97" s="279">
        <v>0.55420000000000003</v>
      </c>
      <c r="AI97" s="279">
        <v>0.98299210000000004</v>
      </c>
      <c r="AJ97" s="279">
        <v>0.98299210000000004</v>
      </c>
      <c r="AK97" s="279">
        <v>1.03E-5</v>
      </c>
      <c r="AL97" s="279">
        <v>1.03E-5</v>
      </c>
      <c r="AM97" s="279">
        <v>1.6997600000000002E-2</v>
      </c>
      <c r="AN97" s="279">
        <v>1.6997600000000002E-2</v>
      </c>
      <c r="AO97" s="279">
        <v>-120.1798</v>
      </c>
      <c r="AP97" s="279">
        <v>-120.1798</v>
      </c>
      <c r="AQ97" s="279">
        <v>179.8357</v>
      </c>
      <c r="AR97" s="279">
        <v>179.8357</v>
      </c>
      <c r="AS97" s="279">
        <v>0</v>
      </c>
      <c r="AT97" s="279">
        <v>0</v>
      </c>
      <c r="AU97" s="279">
        <v>0</v>
      </c>
      <c r="AV97" s="279">
        <v>180</v>
      </c>
      <c r="AX97" s="279">
        <v>0.55420000000000003</v>
      </c>
      <c r="AY97" s="279">
        <v>6.1060999999999997E-3</v>
      </c>
      <c r="AZ97" s="279">
        <v>6.1060999999999997E-3</v>
      </c>
      <c r="BA97" s="279">
        <v>0.99262980000000001</v>
      </c>
      <c r="BB97" s="279">
        <v>0.99262980000000001</v>
      </c>
      <c r="BC97" s="279">
        <v>1.2642E-3</v>
      </c>
      <c r="BD97" s="279">
        <v>1.2642E-3</v>
      </c>
      <c r="BE97" s="279">
        <v>-67.005899999999997</v>
      </c>
      <c r="BF97" s="279">
        <v>-67.005899999999997</v>
      </c>
      <c r="BG97" s="279">
        <v>-173.5145</v>
      </c>
      <c r="BH97" s="279">
        <v>-173.5145</v>
      </c>
      <c r="BI97" s="279">
        <v>0</v>
      </c>
      <c r="BJ97" s="279">
        <v>0</v>
      </c>
      <c r="BK97" s="279">
        <v>0</v>
      </c>
      <c r="BL97" s="279">
        <v>180</v>
      </c>
      <c r="BO97" s="279">
        <v>0.55420000000000003</v>
      </c>
      <c r="BP97" s="279">
        <v>0.91591120000000004</v>
      </c>
      <c r="BQ97" s="279">
        <v>0.91591120000000004</v>
      </c>
      <c r="BR97" s="279">
        <v>0</v>
      </c>
      <c r="BS97" s="279">
        <v>0</v>
      </c>
      <c r="BT97" s="279">
        <v>8.4088800000000005E-2</v>
      </c>
      <c r="BU97" s="279">
        <v>8.4088800000000005E-2</v>
      </c>
      <c r="BV97" s="279">
        <v>-22.411200000000001</v>
      </c>
      <c r="BW97" s="279">
        <v>-22.411200000000001</v>
      </c>
      <c r="BX97" s="279">
        <v>161.6533</v>
      </c>
      <c r="BY97" s="279">
        <v>161.6533</v>
      </c>
      <c r="BZ97" s="279">
        <v>0</v>
      </c>
      <c r="CA97" s="279">
        <v>0</v>
      </c>
      <c r="CB97" s="279">
        <v>0</v>
      </c>
      <c r="CC97" s="279">
        <v>180</v>
      </c>
    </row>
    <row r="98" spans="18:81">
      <c r="R98" s="279">
        <v>0.55554999999999999</v>
      </c>
      <c r="S98" s="279">
        <v>0.98121530000000001</v>
      </c>
      <c r="T98" s="279">
        <v>0.98121530000000001</v>
      </c>
      <c r="U98" s="279">
        <v>8.1000000000000004E-6</v>
      </c>
      <c r="V98" s="279">
        <v>8.1000000000000004E-6</v>
      </c>
      <c r="W98" s="279">
        <v>1.8776600000000001E-2</v>
      </c>
      <c r="X98" s="279">
        <v>1.8776600000000001E-2</v>
      </c>
      <c r="Y98" s="279">
        <v>-129.76070000000001</v>
      </c>
      <c r="Z98" s="279">
        <v>-129.76070000000001</v>
      </c>
      <c r="AA98" s="279">
        <v>163.3939</v>
      </c>
      <c r="AB98" s="279">
        <v>163.3939</v>
      </c>
      <c r="AC98" s="279">
        <v>0</v>
      </c>
      <c r="AD98" s="279">
        <v>0</v>
      </c>
      <c r="AE98" s="279">
        <v>0</v>
      </c>
      <c r="AF98" s="279">
        <v>180</v>
      </c>
      <c r="AH98" s="279">
        <v>0.55554999999999999</v>
      </c>
      <c r="AI98" s="279">
        <v>0.98308099999999998</v>
      </c>
      <c r="AJ98" s="279">
        <v>0.98308099999999998</v>
      </c>
      <c r="AK98" s="279">
        <v>1.01E-5</v>
      </c>
      <c r="AL98" s="279">
        <v>1.01E-5</v>
      </c>
      <c r="AM98" s="279">
        <v>1.6908800000000002E-2</v>
      </c>
      <c r="AN98" s="279">
        <v>1.6908800000000002E-2</v>
      </c>
      <c r="AO98" s="279">
        <v>-119.8912</v>
      </c>
      <c r="AP98" s="279">
        <v>-119.8912</v>
      </c>
      <c r="AQ98" s="279">
        <v>-179.7414</v>
      </c>
      <c r="AR98" s="279">
        <v>-179.7414</v>
      </c>
      <c r="AS98" s="279">
        <v>0</v>
      </c>
      <c r="AT98" s="279">
        <v>0</v>
      </c>
      <c r="AU98" s="279">
        <v>0</v>
      </c>
      <c r="AV98" s="279">
        <v>180</v>
      </c>
      <c r="AX98" s="279">
        <v>0.55554999999999999</v>
      </c>
      <c r="AY98" s="279">
        <v>6.0876000000000003E-3</v>
      </c>
      <c r="AZ98" s="279">
        <v>6.0876000000000003E-3</v>
      </c>
      <c r="BA98" s="279">
        <v>0.99265389999999998</v>
      </c>
      <c r="BB98" s="279">
        <v>0.99265389999999998</v>
      </c>
      <c r="BC98" s="279">
        <v>1.2585000000000001E-3</v>
      </c>
      <c r="BD98" s="279">
        <v>1.2585000000000001E-3</v>
      </c>
      <c r="BE98" s="279">
        <v>-65.842500000000001</v>
      </c>
      <c r="BF98" s="279">
        <v>-65.842500000000001</v>
      </c>
      <c r="BG98" s="279">
        <v>-173.3905</v>
      </c>
      <c r="BH98" s="279">
        <v>-173.3905</v>
      </c>
      <c r="BI98" s="279">
        <v>0</v>
      </c>
      <c r="BJ98" s="279">
        <v>0</v>
      </c>
      <c r="BK98" s="279">
        <v>0</v>
      </c>
      <c r="BL98" s="279">
        <v>180</v>
      </c>
      <c r="BO98" s="279">
        <v>0.55554999999999999</v>
      </c>
      <c r="BP98" s="279">
        <v>0.91585099999999997</v>
      </c>
      <c r="BQ98" s="279">
        <v>0.91585099999999997</v>
      </c>
      <c r="BR98" s="279">
        <v>0</v>
      </c>
      <c r="BS98" s="279">
        <v>0</v>
      </c>
      <c r="BT98" s="279">
        <v>8.4149000000000002E-2</v>
      </c>
      <c r="BU98" s="279">
        <v>8.4149000000000002E-2</v>
      </c>
      <c r="BV98" s="279">
        <v>-22.6325</v>
      </c>
      <c r="BW98" s="279">
        <v>-22.6325</v>
      </c>
      <c r="BX98" s="279">
        <v>161.6979</v>
      </c>
      <c r="BY98" s="279">
        <v>161.6979</v>
      </c>
      <c r="BZ98" s="279">
        <v>0</v>
      </c>
      <c r="CA98" s="279">
        <v>0</v>
      </c>
      <c r="CB98" s="279">
        <v>0</v>
      </c>
      <c r="CC98" s="279">
        <v>180</v>
      </c>
    </row>
    <row r="99" spans="18:81">
      <c r="R99" s="279">
        <v>0.55689999999999995</v>
      </c>
      <c r="S99" s="279">
        <v>0.98136330000000005</v>
      </c>
      <c r="T99" s="279">
        <v>0.98136330000000005</v>
      </c>
      <c r="U99" s="279">
        <v>7.9999999999999996E-6</v>
      </c>
      <c r="V99" s="279">
        <v>7.9999999999999996E-6</v>
      </c>
      <c r="W99" s="279">
        <v>1.8628800000000001E-2</v>
      </c>
      <c r="X99" s="279">
        <v>1.8628800000000001E-2</v>
      </c>
      <c r="Y99" s="279">
        <v>-129.45140000000001</v>
      </c>
      <c r="Z99" s="279">
        <v>-129.45140000000001</v>
      </c>
      <c r="AA99" s="279">
        <v>163.8562</v>
      </c>
      <c r="AB99" s="279">
        <v>163.8562</v>
      </c>
      <c r="AC99" s="279">
        <v>0</v>
      </c>
      <c r="AD99" s="279">
        <v>0</v>
      </c>
      <c r="AE99" s="279">
        <v>0</v>
      </c>
      <c r="AF99" s="279">
        <v>180</v>
      </c>
      <c r="AH99" s="279">
        <v>0.55689999999999995</v>
      </c>
      <c r="AI99" s="279">
        <v>0.98316760000000003</v>
      </c>
      <c r="AJ99" s="279">
        <v>0.98316760000000003</v>
      </c>
      <c r="AK99" s="279">
        <v>9.9000000000000001E-6</v>
      </c>
      <c r="AL99" s="279">
        <v>9.9000000000000001E-6</v>
      </c>
      <c r="AM99" s="279">
        <v>1.6822500000000001E-2</v>
      </c>
      <c r="AN99" s="279">
        <v>1.6822500000000001E-2</v>
      </c>
      <c r="AO99" s="279">
        <v>-119.6041</v>
      </c>
      <c r="AP99" s="279">
        <v>-119.6041</v>
      </c>
      <c r="AQ99" s="279">
        <v>-179.32069999999999</v>
      </c>
      <c r="AR99" s="279">
        <v>-179.32069999999999</v>
      </c>
      <c r="AS99" s="279">
        <v>0</v>
      </c>
      <c r="AT99" s="279">
        <v>0</v>
      </c>
      <c r="AU99" s="279">
        <v>0</v>
      </c>
      <c r="AV99" s="279">
        <v>180</v>
      </c>
      <c r="AX99" s="279">
        <v>0.55689999999999995</v>
      </c>
      <c r="AY99" s="279">
        <v>6.0656E-3</v>
      </c>
      <c r="AZ99" s="279">
        <v>6.0656E-3</v>
      </c>
      <c r="BA99" s="279">
        <v>0.99268160000000005</v>
      </c>
      <c r="BB99" s="279">
        <v>0.99268160000000005</v>
      </c>
      <c r="BC99" s="279">
        <v>1.2528000000000001E-3</v>
      </c>
      <c r="BD99" s="279">
        <v>1.2528000000000001E-3</v>
      </c>
      <c r="BE99" s="279">
        <v>-64.684899999999999</v>
      </c>
      <c r="BF99" s="279">
        <v>-64.684899999999999</v>
      </c>
      <c r="BG99" s="279">
        <v>-173.2732</v>
      </c>
      <c r="BH99" s="279">
        <v>-173.2732</v>
      </c>
      <c r="BI99" s="279">
        <v>0</v>
      </c>
      <c r="BJ99" s="279">
        <v>0</v>
      </c>
      <c r="BK99" s="279">
        <v>0</v>
      </c>
      <c r="BL99" s="279">
        <v>180</v>
      </c>
      <c r="BO99" s="279">
        <v>0.55689999999999995</v>
      </c>
      <c r="BP99" s="279">
        <v>0.9157923</v>
      </c>
      <c r="BQ99" s="279">
        <v>0.9157923</v>
      </c>
      <c r="BR99" s="279">
        <v>0</v>
      </c>
      <c r="BS99" s="279">
        <v>0</v>
      </c>
      <c r="BT99" s="279">
        <v>8.4207699999999996E-2</v>
      </c>
      <c r="BU99" s="279">
        <v>8.4207699999999996E-2</v>
      </c>
      <c r="BV99" s="279">
        <v>-22.852599999999999</v>
      </c>
      <c r="BW99" s="279">
        <v>-22.852599999999999</v>
      </c>
      <c r="BX99" s="279">
        <v>161.7423</v>
      </c>
      <c r="BY99" s="279">
        <v>161.7423</v>
      </c>
      <c r="BZ99" s="279">
        <v>0</v>
      </c>
      <c r="CA99" s="279">
        <v>0</v>
      </c>
      <c r="CB99" s="279">
        <v>0</v>
      </c>
      <c r="CC99" s="279">
        <v>180</v>
      </c>
    </row>
    <row r="100" spans="18:81">
      <c r="R100" s="279">
        <v>0.55825000000000002</v>
      </c>
      <c r="S100" s="279">
        <v>0.98150769999999998</v>
      </c>
      <c r="T100" s="279">
        <v>0.98150769999999998</v>
      </c>
      <c r="U100" s="279">
        <v>7.7999999999999999E-6</v>
      </c>
      <c r="V100" s="279">
        <v>7.7999999999999999E-6</v>
      </c>
      <c r="W100" s="279">
        <v>1.8484500000000001E-2</v>
      </c>
      <c r="X100" s="279">
        <v>1.8484500000000001E-2</v>
      </c>
      <c r="Y100" s="279">
        <v>-129.14449999999999</v>
      </c>
      <c r="Z100" s="279">
        <v>-129.14449999999999</v>
      </c>
      <c r="AA100" s="279">
        <v>164.31479999999999</v>
      </c>
      <c r="AB100" s="279">
        <v>164.31479999999999</v>
      </c>
      <c r="AC100" s="279">
        <v>0</v>
      </c>
      <c r="AD100" s="279">
        <v>0</v>
      </c>
      <c r="AE100" s="279">
        <v>0</v>
      </c>
      <c r="AF100" s="279">
        <v>180</v>
      </c>
      <c r="AH100" s="279">
        <v>0.55825000000000002</v>
      </c>
      <c r="AI100" s="279">
        <v>0.98325180000000001</v>
      </c>
      <c r="AJ100" s="279">
        <v>0.98325180000000001</v>
      </c>
      <c r="AK100" s="279">
        <v>9.7999999999999993E-6</v>
      </c>
      <c r="AL100" s="279">
        <v>9.7999999999999993E-6</v>
      </c>
      <c r="AM100" s="279">
        <v>1.67385E-2</v>
      </c>
      <c r="AN100" s="279">
        <v>1.67385E-2</v>
      </c>
      <c r="AO100" s="279">
        <v>-119.3185</v>
      </c>
      <c r="AP100" s="279">
        <v>-119.3185</v>
      </c>
      <c r="AQ100" s="279">
        <v>-178.90199999999999</v>
      </c>
      <c r="AR100" s="279">
        <v>-178.90199999999999</v>
      </c>
      <c r="AS100" s="279">
        <v>0</v>
      </c>
      <c r="AT100" s="279">
        <v>0</v>
      </c>
      <c r="AU100" s="279">
        <v>0</v>
      </c>
      <c r="AV100" s="279">
        <v>180</v>
      </c>
      <c r="AX100" s="279">
        <v>0.55825000000000002</v>
      </c>
      <c r="AY100" s="279">
        <v>6.0401999999999999E-3</v>
      </c>
      <c r="AZ100" s="279">
        <v>6.0401999999999999E-3</v>
      </c>
      <c r="BA100" s="279">
        <v>0.9927127</v>
      </c>
      <c r="BB100" s="279">
        <v>0.9927127</v>
      </c>
      <c r="BC100" s="279">
        <v>1.2472E-3</v>
      </c>
      <c r="BD100" s="279">
        <v>1.2472E-3</v>
      </c>
      <c r="BE100" s="279">
        <v>-63.532800000000002</v>
      </c>
      <c r="BF100" s="279">
        <v>-63.532800000000002</v>
      </c>
      <c r="BG100" s="279">
        <v>-173.16329999999999</v>
      </c>
      <c r="BH100" s="279">
        <v>-173.16329999999999</v>
      </c>
      <c r="BI100" s="279">
        <v>0</v>
      </c>
      <c r="BJ100" s="279">
        <v>0</v>
      </c>
      <c r="BK100" s="279">
        <v>0</v>
      </c>
      <c r="BL100" s="279">
        <v>180</v>
      </c>
      <c r="BO100" s="279">
        <v>0.55825000000000002</v>
      </c>
      <c r="BP100" s="279">
        <v>0.91573510000000002</v>
      </c>
      <c r="BQ100" s="279">
        <v>0.91573510000000002</v>
      </c>
      <c r="BR100" s="279">
        <v>0</v>
      </c>
      <c r="BS100" s="279">
        <v>0</v>
      </c>
      <c r="BT100" s="279">
        <v>8.4264900000000004E-2</v>
      </c>
      <c r="BU100" s="279">
        <v>8.4264900000000004E-2</v>
      </c>
      <c r="BV100" s="279">
        <v>-23.0717</v>
      </c>
      <c r="BW100" s="279">
        <v>-23.0717</v>
      </c>
      <c r="BX100" s="279">
        <v>161.78649999999999</v>
      </c>
      <c r="BY100" s="279">
        <v>161.78649999999999</v>
      </c>
      <c r="BZ100" s="279">
        <v>0</v>
      </c>
      <c r="CA100" s="279">
        <v>0</v>
      </c>
      <c r="CB100" s="279">
        <v>0</v>
      </c>
      <c r="CC100" s="279">
        <v>180</v>
      </c>
    </row>
    <row r="101" spans="18:81">
      <c r="R101" s="279">
        <v>0.55959999999999999</v>
      </c>
      <c r="S101" s="279">
        <v>0.98165089999999999</v>
      </c>
      <c r="T101" s="279">
        <v>0.98165089999999999</v>
      </c>
      <c r="U101" s="279">
        <v>7.7000000000000008E-6</v>
      </c>
      <c r="V101" s="279">
        <v>7.7000000000000008E-6</v>
      </c>
      <c r="W101" s="279">
        <v>1.83415E-2</v>
      </c>
      <c r="X101" s="279">
        <v>1.83415E-2</v>
      </c>
      <c r="Y101" s="279">
        <v>-128.83930000000001</v>
      </c>
      <c r="Z101" s="279">
        <v>-128.83930000000001</v>
      </c>
      <c r="AA101" s="279">
        <v>164.76990000000001</v>
      </c>
      <c r="AB101" s="279">
        <v>164.76990000000001</v>
      </c>
      <c r="AC101" s="279">
        <v>0</v>
      </c>
      <c r="AD101" s="279">
        <v>0</v>
      </c>
      <c r="AE101" s="279">
        <v>0</v>
      </c>
      <c r="AF101" s="279">
        <v>180</v>
      </c>
      <c r="AH101" s="279">
        <v>0.55959999999999999</v>
      </c>
      <c r="AI101" s="279">
        <v>0.98333499999999996</v>
      </c>
      <c r="AJ101" s="279">
        <v>0.98333499999999996</v>
      </c>
      <c r="AK101" s="279">
        <v>9.5999999999999996E-6</v>
      </c>
      <c r="AL101" s="279">
        <v>9.5999999999999996E-6</v>
      </c>
      <c r="AM101" s="279">
        <v>1.6655400000000001E-2</v>
      </c>
      <c r="AN101" s="279">
        <v>1.6655400000000001E-2</v>
      </c>
      <c r="AO101" s="279">
        <v>-119.03440000000001</v>
      </c>
      <c r="AP101" s="279">
        <v>-119.03440000000001</v>
      </c>
      <c r="AQ101" s="279">
        <v>-178.4853</v>
      </c>
      <c r="AR101" s="279">
        <v>-178.4853</v>
      </c>
      <c r="AS101" s="279">
        <v>0</v>
      </c>
      <c r="AT101" s="279">
        <v>0</v>
      </c>
      <c r="AU101" s="279">
        <v>0</v>
      </c>
      <c r="AV101" s="279">
        <v>180</v>
      </c>
      <c r="AX101" s="279">
        <v>0.55959999999999999</v>
      </c>
      <c r="AY101" s="279">
        <v>6.0114000000000001E-3</v>
      </c>
      <c r="AZ101" s="279">
        <v>6.0114000000000001E-3</v>
      </c>
      <c r="BA101" s="279">
        <v>0.99274700000000005</v>
      </c>
      <c r="BB101" s="279">
        <v>0.99274700000000005</v>
      </c>
      <c r="BC101" s="279">
        <v>1.2416E-3</v>
      </c>
      <c r="BD101" s="279">
        <v>1.2416E-3</v>
      </c>
      <c r="BE101" s="279">
        <v>-62.386299999999999</v>
      </c>
      <c r="BF101" s="279">
        <v>-62.386299999999999</v>
      </c>
      <c r="BG101" s="279">
        <v>-173.0615</v>
      </c>
      <c r="BH101" s="279">
        <v>-173.0615</v>
      </c>
      <c r="BI101" s="279">
        <v>0</v>
      </c>
      <c r="BJ101" s="279">
        <v>0</v>
      </c>
      <c r="BK101" s="279">
        <v>0</v>
      </c>
      <c r="BL101" s="279">
        <v>180</v>
      </c>
      <c r="BO101" s="279">
        <v>0.55959999999999999</v>
      </c>
      <c r="BP101" s="279">
        <v>0.91567929999999997</v>
      </c>
      <c r="BQ101" s="279">
        <v>0.91567929999999997</v>
      </c>
      <c r="BR101" s="279">
        <v>0</v>
      </c>
      <c r="BS101" s="279">
        <v>0</v>
      </c>
      <c r="BT101" s="279">
        <v>8.4320699999999998E-2</v>
      </c>
      <c r="BU101" s="279">
        <v>8.4320699999999998E-2</v>
      </c>
      <c r="BV101" s="279">
        <v>-23.2897</v>
      </c>
      <c r="BW101" s="279">
        <v>-23.2897</v>
      </c>
      <c r="BX101" s="279">
        <v>161.8305</v>
      </c>
      <c r="BY101" s="279">
        <v>161.8305</v>
      </c>
      <c r="BZ101" s="279">
        <v>0</v>
      </c>
      <c r="CA101" s="279">
        <v>0</v>
      </c>
      <c r="CB101" s="279">
        <v>0</v>
      </c>
      <c r="CC101" s="279">
        <v>180</v>
      </c>
    </row>
    <row r="102" spans="18:81">
      <c r="R102" s="279">
        <v>0.56094999999999995</v>
      </c>
      <c r="S102" s="279">
        <v>0.98179119999999998</v>
      </c>
      <c r="T102" s="279">
        <v>0.98179119999999998</v>
      </c>
      <c r="U102" s="279">
        <v>7.5000000000000002E-6</v>
      </c>
      <c r="V102" s="279">
        <v>7.5000000000000002E-6</v>
      </c>
      <c r="W102" s="279">
        <v>1.82013E-2</v>
      </c>
      <c r="X102" s="279">
        <v>1.82013E-2</v>
      </c>
      <c r="Y102" s="279">
        <v>-128.53620000000001</v>
      </c>
      <c r="Z102" s="279">
        <v>-128.53620000000001</v>
      </c>
      <c r="AA102" s="279">
        <v>165.22139999999999</v>
      </c>
      <c r="AB102" s="279">
        <v>165.22139999999999</v>
      </c>
      <c r="AC102" s="279">
        <v>0</v>
      </c>
      <c r="AD102" s="279">
        <v>0</v>
      </c>
      <c r="AE102" s="279">
        <v>0</v>
      </c>
      <c r="AF102" s="279">
        <v>180</v>
      </c>
      <c r="AH102" s="279">
        <v>0.56094999999999995</v>
      </c>
      <c r="AI102" s="279">
        <v>0.98341630000000002</v>
      </c>
      <c r="AJ102" s="279">
        <v>0.98341630000000002</v>
      </c>
      <c r="AK102" s="279">
        <v>9.5000000000000005E-6</v>
      </c>
      <c r="AL102" s="279">
        <v>9.5000000000000005E-6</v>
      </c>
      <c r="AM102" s="279">
        <v>1.65743E-2</v>
      </c>
      <c r="AN102" s="279">
        <v>1.65743E-2</v>
      </c>
      <c r="AO102" s="279">
        <v>-118.7516</v>
      </c>
      <c r="AP102" s="279">
        <v>-118.7516</v>
      </c>
      <c r="AQ102" s="279">
        <v>-178.07060000000001</v>
      </c>
      <c r="AR102" s="279">
        <v>-178.07060000000001</v>
      </c>
      <c r="AS102" s="279">
        <v>0</v>
      </c>
      <c r="AT102" s="279">
        <v>0</v>
      </c>
      <c r="AU102" s="279">
        <v>0</v>
      </c>
      <c r="AV102" s="279">
        <v>180</v>
      </c>
      <c r="AX102" s="279">
        <v>0.56094999999999995</v>
      </c>
      <c r="AY102" s="279">
        <v>5.9797000000000001E-3</v>
      </c>
      <c r="AZ102" s="279">
        <v>5.9797000000000001E-3</v>
      </c>
      <c r="BA102" s="279">
        <v>0.99278429999999995</v>
      </c>
      <c r="BB102" s="279">
        <v>0.99278429999999995</v>
      </c>
      <c r="BC102" s="279">
        <v>1.2359999999999999E-3</v>
      </c>
      <c r="BD102" s="279">
        <v>1.2359999999999999E-3</v>
      </c>
      <c r="BE102" s="279">
        <v>-61.245399999999997</v>
      </c>
      <c r="BF102" s="279">
        <v>-61.245399999999997</v>
      </c>
      <c r="BG102" s="279">
        <v>-172.96860000000001</v>
      </c>
      <c r="BH102" s="279">
        <v>-172.96860000000001</v>
      </c>
      <c r="BI102" s="279">
        <v>0</v>
      </c>
      <c r="BJ102" s="279">
        <v>0</v>
      </c>
      <c r="BK102" s="279">
        <v>0</v>
      </c>
      <c r="BL102" s="279">
        <v>180</v>
      </c>
      <c r="BO102" s="279">
        <v>0.56094999999999995</v>
      </c>
      <c r="BP102" s="279">
        <v>0.91562500000000002</v>
      </c>
      <c r="BQ102" s="279">
        <v>0.91562500000000002</v>
      </c>
      <c r="BR102" s="279">
        <v>0</v>
      </c>
      <c r="BS102" s="279">
        <v>0</v>
      </c>
      <c r="BT102" s="279">
        <v>8.4375000000000006E-2</v>
      </c>
      <c r="BU102" s="279">
        <v>8.4375000000000006E-2</v>
      </c>
      <c r="BV102" s="279">
        <v>-23.506699999999999</v>
      </c>
      <c r="BW102" s="279">
        <v>-23.506699999999999</v>
      </c>
      <c r="BX102" s="279">
        <v>161.8742</v>
      </c>
      <c r="BY102" s="279">
        <v>161.8742</v>
      </c>
      <c r="BZ102" s="279">
        <v>0</v>
      </c>
      <c r="CA102" s="279">
        <v>0</v>
      </c>
      <c r="CB102" s="279">
        <v>0</v>
      </c>
      <c r="CC102" s="279">
        <v>180</v>
      </c>
    </row>
    <row r="103" spans="18:81">
      <c r="R103" s="279">
        <v>0.56230000000000002</v>
      </c>
      <c r="S103" s="279">
        <v>0.98192820000000003</v>
      </c>
      <c r="T103" s="279">
        <v>0.98192820000000003</v>
      </c>
      <c r="U103" s="279">
        <v>7.4000000000000003E-6</v>
      </c>
      <c r="V103" s="279">
        <v>7.4000000000000003E-6</v>
      </c>
      <c r="W103" s="279">
        <v>1.8064400000000001E-2</v>
      </c>
      <c r="X103" s="279">
        <v>1.8064400000000001E-2</v>
      </c>
      <c r="Y103" s="279">
        <v>-128.2353</v>
      </c>
      <c r="Z103" s="279">
        <v>-128.2353</v>
      </c>
      <c r="AA103" s="279">
        <v>165.6695</v>
      </c>
      <c r="AB103" s="279">
        <v>165.6695</v>
      </c>
      <c r="AC103" s="279">
        <v>0</v>
      </c>
      <c r="AD103" s="279">
        <v>0</v>
      </c>
      <c r="AE103" s="279">
        <v>0</v>
      </c>
      <c r="AF103" s="279">
        <v>180</v>
      </c>
      <c r="AH103" s="279">
        <v>0.56230000000000002</v>
      </c>
      <c r="AI103" s="279">
        <v>0.98349529999999996</v>
      </c>
      <c r="AJ103" s="279">
        <v>0.98349529999999996</v>
      </c>
      <c r="AK103" s="279">
        <v>9.3000000000000007E-6</v>
      </c>
      <c r="AL103" s="279">
        <v>9.3000000000000007E-6</v>
      </c>
      <c r="AM103" s="279">
        <v>1.64954E-2</v>
      </c>
      <c r="AN103" s="279">
        <v>1.64954E-2</v>
      </c>
      <c r="AO103" s="279">
        <v>-118.47020000000001</v>
      </c>
      <c r="AP103" s="279">
        <v>-118.47020000000001</v>
      </c>
      <c r="AQ103" s="279">
        <v>-177.65790000000001</v>
      </c>
      <c r="AR103" s="279">
        <v>-177.65790000000001</v>
      </c>
      <c r="AS103" s="279">
        <v>0</v>
      </c>
      <c r="AT103" s="279">
        <v>0</v>
      </c>
      <c r="AU103" s="279">
        <v>0</v>
      </c>
      <c r="AV103" s="279">
        <v>180</v>
      </c>
      <c r="AX103" s="279">
        <v>0.56230000000000002</v>
      </c>
      <c r="AY103" s="279">
        <v>5.9449999999999998E-3</v>
      </c>
      <c r="AZ103" s="279">
        <v>5.9449999999999998E-3</v>
      </c>
      <c r="BA103" s="279">
        <v>0.9928245</v>
      </c>
      <c r="BB103" s="279">
        <v>0.9928245</v>
      </c>
      <c r="BC103" s="279">
        <v>1.2305E-3</v>
      </c>
      <c r="BD103" s="279">
        <v>1.2305E-3</v>
      </c>
      <c r="BE103" s="279">
        <v>-60.109900000000003</v>
      </c>
      <c r="BF103" s="279">
        <v>-60.109900000000003</v>
      </c>
      <c r="BG103" s="279">
        <v>-172.88509999999999</v>
      </c>
      <c r="BH103" s="279">
        <v>-172.88509999999999</v>
      </c>
      <c r="BI103" s="279">
        <v>0</v>
      </c>
      <c r="BJ103" s="279">
        <v>0</v>
      </c>
      <c r="BK103" s="279">
        <v>0</v>
      </c>
      <c r="BL103" s="279">
        <v>180</v>
      </c>
      <c r="BO103" s="279">
        <v>0.56230000000000002</v>
      </c>
      <c r="BP103" s="279">
        <v>0.91557219999999995</v>
      </c>
      <c r="BQ103" s="279">
        <v>0.91557219999999995</v>
      </c>
      <c r="BR103" s="279">
        <v>0</v>
      </c>
      <c r="BS103" s="279">
        <v>0</v>
      </c>
      <c r="BT103" s="279">
        <v>8.4427799999999997E-2</v>
      </c>
      <c r="BU103" s="279">
        <v>8.4427799999999997E-2</v>
      </c>
      <c r="BV103" s="279">
        <v>-23.7226</v>
      </c>
      <c r="BW103" s="279">
        <v>-23.7226</v>
      </c>
      <c r="BX103" s="279">
        <v>161.9178</v>
      </c>
      <c r="BY103" s="279">
        <v>161.9178</v>
      </c>
      <c r="BZ103" s="279">
        <v>0</v>
      </c>
      <c r="CA103" s="279">
        <v>0</v>
      </c>
      <c r="CB103" s="279">
        <v>0</v>
      </c>
      <c r="CC103" s="279">
        <v>180</v>
      </c>
    </row>
    <row r="104" spans="18:81">
      <c r="R104" s="279">
        <v>0.56364999999999998</v>
      </c>
      <c r="S104" s="279">
        <v>0.98206199999999999</v>
      </c>
      <c r="T104" s="279">
        <v>0.98206199999999999</v>
      </c>
      <c r="U104" s="279">
        <v>7.1999999999999997E-6</v>
      </c>
      <c r="V104" s="279">
        <v>7.1999999999999997E-6</v>
      </c>
      <c r="W104" s="279">
        <v>1.7930700000000001E-2</v>
      </c>
      <c r="X104" s="279">
        <v>1.7930700000000001E-2</v>
      </c>
      <c r="Y104" s="279">
        <v>-127.9365</v>
      </c>
      <c r="Z104" s="279">
        <v>-127.9365</v>
      </c>
      <c r="AA104" s="279">
        <v>166.11420000000001</v>
      </c>
      <c r="AB104" s="279">
        <v>166.11420000000001</v>
      </c>
      <c r="AC104" s="279">
        <v>0</v>
      </c>
      <c r="AD104" s="279">
        <v>0</v>
      </c>
      <c r="AE104" s="279">
        <v>0</v>
      </c>
      <c r="AF104" s="279">
        <v>180</v>
      </c>
      <c r="AH104" s="279">
        <v>0.56364999999999998</v>
      </c>
      <c r="AI104" s="279">
        <v>0.98357220000000001</v>
      </c>
      <c r="AJ104" s="279">
        <v>0.98357220000000001</v>
      </c>
      <c r="AK104" s="279">
        <v>9.0999999999999993E-6</v>
      </c>
      <c r="AL104" s="279">
        <v>9.0999999999999993E-6</v>
      </c>
      <c r="AM104" s="279">
        <v>1.6418599999999998E-2</v>
      </c>
      <c r="AN104" s="279">
        <v>1.6418599999999998E-2</v>
      </c>
      <c r="AO104" s="279">
        <v>-118.19029999999999</v>
      </c>
      <c r="AP104" s="279">
        <v>-118.19029999999999</v>
      </c>
      <c r="AQ104" s="279">
        <v>-177.24700000000001</v>
      </c>
      <c r="AR104" s="279">
        <v>-177.24700000000001</v>
      </c>
      <c r="AS104" s="279">
        <v>0</v>
      </c>
      <c r="AT104" s="279">
        <v>0</v>
      </c>
      <c r="AU104" s="279">
        <v>0</v>
      </c>
      <c r="AV104" s="279">
        <v>180</v>
      </c>
      <c r="AX104" s="279">
        <v>0.56364999999999998</v>
      </c>
      <c r="AY104" s="279">
        <v>5.9075999999999998E-3</v>
      </c>
      <c r="AZ104" s="279">
        <v>5.9075999999999998E-3</v>
      </c>
      <c r="BA104" s="279">
        <v>0.99286739999999996</v>
      </c>
      <c r="BB104" s="279">
        <v>0.99286739999999996</v>
      </c>
      <c r="BC104" s="279">
        <v>1.225E-3</v>
      </c>
      <c r="BD104" s="279">
        <v>1.225E-3</v>
      </c>
      <c r="BE104" s="279">
        <v>-58.979799999999997</v>
      </c>
      <c r="BF104" s="279">
        <v>-58.979799999999997</v>
      </c>
      <c r="BG104" s="279">
        <v>-172.8116</v>
      </c>
      <c r="BH104" s="279">
        <v>-172.8116</v>
      </c>
      <c r="BI104" s="279">
        <v>0</v>
      </c>
      <c r="BJ104" s="279">
        <v>0</v>
      </c>
      <c r="BK104" s="279">
        <v>0</v>
      </c>
      <c r="BL104" s="279">
        <v>180</v>
      </c>
      <c r="BO104" s="279">
        <v>0.56364999999999998</v>
      </c>
      <c r="BP104" s="279">
        <v>0.91552069999999997</v>
      </c>
      <c r="BQ104" s="279">
        <v>0.91552069999999997</v>
      </c>
      <c r="BR104" s="279">
        <v>0</v>
      </c>
      <c r="BS104" s="279">
        <v>0</v>
      </c>
      <c r="BT104" s="279">
        <v>8.4479299999999993E-2</v>
      </c>
      <c r="BU104" s="279">
        <v>8.4479299999999993E-2</v>
      </c>
      <c r="BV104" s="279">
        <v>-23.9375</v>
      </c>
      <c r="BW104" s="279">
        <v>-23.9375</v>
      </c>
      <c r="BX104" s="279">
        <v>161.96119999999999</v>
      </c>
      <c r="BY104" s="279">
        <v>161.96119999999999</v>
      </c>
      <c r="BZ104" s="279">
        <v>0</v>
      </c>
      <c r="CA104" s="279">
        <v>0</v>
      </c>
      <c r="CB104" s="279">
        <v>0</v>
      </c>
      <c r="CC104" s="279">
        <v>180</v>
      </c>
    </row>
    <row r="105" spans="18:81">
      <c r="R105" s="279">
        <v>0.56499999999999995</v>
      </c>
      <c r="S105" s="279">
        <v>0.98219270000000003</v>
      </c>
      <c r="T105" s="279">
        <v>0.98219270000000003</v>
      </c>
      <c r="U105" s="279">
        <v>7.0999999999999998E-6</v>
      </c>
      <c r="V105" s="279">
        <v>7.0999999999999998E-6</v>
      </c>
      <c r="W105" s="279">
        <v>1.7800199999999999E-2</v>
      </c>
      <c r="X105" s="279">
        <v>1.7800199999999999E-2</v>
      </c>
      <c r="Y105" s="279">
        <v>-127.63979999999999</v>
      </c>
      <c r="Z105" s="279">
        <v>-127.63979999999999</v>
      </c>
      <c r="AA105" s="279">
        <v>166.55549999999999</v>
      </c>
      <c r="AB105" s="279">
        <v>166.55549999999999</v>
      </c>
      <c r="AC105" s="279">
        <v>0</v>
      </c>
      <c r="AD105" s="279">
        <v>0</v>
      </c>
      <c r="AE105" s="279">
        <v>0</v>
      </c>
      <c r="AF105" s="279">
        <v>180</v>
      </c>
      <c r="AH105" s="279">
        <v>0.56499999999999995</v>
      </c>
      <c r="AI105" s="279">
        <v>0.98364700000000005</v>
      </c>
      <c r="AJ105" s="279">
        <v>0.98364700000000005</v>
      </c>
      <c r="AK105" s="279">
        <v>9.0000000000000002E-6</v>
      </c>
      <c r="AL105" s="279">
        <v>9.0000000000000002E-6</v>
      </c>
      <c r="AM105" s="279">
        <v>1.6344000000000001E-2</v>
      </c>
      <c r="AN105" s="279">
        <v>1.6344000000000001E-2</v>
      </c>
      <c r="AO105" s="279">
        <v>-117.9117</v>
      </c>
      <c r="AP105" s="279">
        <v>-117.9117</v>
      </c>
      <c r="AQ105" s="279">
        <v>-176.83799999999999</v>
      </c>
      <c r="AR105" s="279">
        <v>-176.83799999999999</v>
      </c>
      <c r="AS105" s="279">
        <v>0</v>
      </c>
      <c r="AT105" s="279">
        <v>0</v>
      </c>
      <c r="AU105" s="279">
        <v>0</v>
      </c>
      <c r="AV105" s="279">
        <v>180</v>
      </c>
      <c r="AX105" s="279">
        <v>0.56499999999999995</v>
      </c>
      <c r="AY105" s="279">
        <v>5.8677E-3</v>
      </c>
      <c r="AZ105" s="279">
        <v>5.8677E-3</v>
      </c>
      <c r="BA105" s="279">
        <v>0.99291269999999998</v>
      </c>
      <c r="BB105" s="279">
        <v>0.99291269999999998</v>
      </c>
      <c r="BC105" s="279">
        <v>1.2195999999999999E-3</v>
      </c>
      <c r="BD105" s="279">
        <v>1.2195999999999999E-3</v>
      </c>
      <c r="BE105" s="279">
        <v>-57.8551</v>
      </c>
      <c r="BF105" s="279">
        <v>-57.8551</v>
      </c>
      <c r="BG105" s="279">
        <v>-172.749</v>
      </c>
      <c r="BH105" s="279">
        <v>-172.749</v>
      </c>
      <c r="BI105" s="279">
        <v>0</v>
      </c>
      <c r="BJ105" s="279">
        <v>0</v>
      </c>
      <c r="BK105" s="279">
        <v>0</v>
      </c>
      <c r="BL105" s="279">
        <v>180</v>
      </c>
      <c r="BO105" s="279">
        <v>0.56499999999999995</v>
      </c>
      <c r="BP105" s="279">
        <v>0.91547060000000002</v>
      </c>
      <c r="BQ105" s="279">
        <v>0.91547060000000002</v>
      </c>
      <c r="BR105" s="279">
        <v>0</v>
      </c>
      <c r="BS105" s="279">
        <v>0</v>
      </c>
      <c r="BT105" s="279">
        <v>8.4529400000000005E-2</v>
      </c>
      <c r="BU105" s="279">
        <v>8.4529400000000005E-2</v>
      </c>
      <c r="BV105" s="279">
        <v>-24.151399999999999</v>
      </c>
      <c r="BW105" s="279">
        <v>-24.151399999999999</v>
      </c>
      <c r="BX105" s="279">
        <v>162.0043</v>
      </c>
      <c r="BY105" s="279">
        <v>162.0043</v>
      </c>
      <c r="BZ105" s="279">
        <v>0</v>
      </c>
      <c r="CA105" s="279">
        <v>0</v>
      </c>
      <c r="CB105" s="279">
        <v>0</v>
      </c>
      <c r="CC105" s="279">
        <v>180</v>
      </c>
    </row>
    <row r="106" spans="18:81">
      <c r="R106" s="279">
        <v>0.56635000000000002</v>
      </c>
      <c r="S106" s="279">
        <v>0.98232030000000004</v>
      </c>
      <c r="T106" s="279">
        <v>0.98232030000000004</v>
      </c>
      <c r="U106" s="279">
        <v>6.9999999999999999E-6</v>
      </c>
      <c r="V106" s="279">
        <v>6.9999999999999999E-6</v>
      </c>
      <c r="W106" s="279">
        <v>1.76727E-2</v>
      </c>
      <c r="X106" s="279">
        <v>1.76727E-2</v>
      </c>
      <c r="Y106" s="279">
        <v>-127.34520000000001</v>
      </c>
      <c r="Z106" s="279">
        <v>-127.34520000000001</v>
      </c>
      <c r="AA106" s="279">
        <v>166.99359999999999</v>
      </c>
      <c r="AB106" s="279">
        <v>166.99359999999999</v>
      </c>
      <c r="AC106" s="279">
        <v>0</v>
      </c>
      <c r="AD106" s="279">
        <v>0</v>
      </c>
      <c r="AE106" s="279">
        <v>0</v>
      </c>
      <c r="AF106" s="279">
        <v>180</v>
      </c>
      <c r="AH106" s="279">
        <v>0.56635000000000002</v>
      </c>
      <c r="AI106" s="279">
        <v>0.98371969999999997</v>
      </c>
      <c r="AJ106" s="279">
        <v>0.98371969999999997</v>
      </c>
      <c r="AK106" s="279">
        <v>8.8000000000000004E-6</v>
      </c>
      <c r="AL106" s="279">
        <v>8.8000000000000004E-6</v>
      </c>
      <c r="AM106" s="279">
        <v>1.6271399999999998E-2</v>
      </c>
      <c r="AN106" s="279">
        <v>1.6271399999999998E-2</v>
      </c>
      <c r="AO106" s="279">
        <v>-117.6345</v>
      </c>
      <c r="AP106" s="279">
        <v>-117.6345</v>
      </c>
      <c r="AQ106" s="279">
        <v>-176.4308</v>
      </c>
      <c r="AR106" s="279">
        <v>-176.4308</v>
      </c>
      <c r="AS106" s="279">
        <v>0</v>
      </c>
      <c r="AT106" s="279">
        <v>0</v>
      </c>
      <c r="AU106" s="279">
        <v>0</v>
      </c>
      <c r="AV106" s="279">
        <v>180</v>
      </c>
      <c r="AX106" s="279">
        <v>0.56635000000000002</v>
      </c>
      <c r="AY106" s="279">
        <v>5.8254999999999999E-3</v>
      </c>
      <c r="AZ106" s="279">
        <v>5.8254999999999999E-3</v>
      </c>
      <c r="BA106" s="279">
        <v>0.99296039999999997</v>
      </c>
      <c r="BB106" s="279">
        <v>0.99296039999999997</v>
      </c>
      <c r="BC106" s="279">
        <v>1.2141000000000001E-3</v>
      </c>
      <c r="BD106" s="279">
        <v>1.2141000000000001E-3</v>
      </c>
      <c r="BE106" s="279">
        <v>-56.735799999999998</v>
      </c>
      <c r="BF106" s="279">
        <v>-56.735799999999998</v>
      </c>
      <c r="BG106" s="279">
        <v>-172.69749999999999</v>
      </c>
      <c r="BH106" s="279">
        <v>-172.69749999999999</v>
      </c>
      <c r="BI106" s="279">
        <v>0</v>
      </c>
      <c r="BJ106" s="279">
        <v>0</v>
      </c>
      <c r="BK106" s="279">
        <v>0</v>
      </c>
      <c r="BL106" s="279">
        <v>180</v>
      </c>
      <c r="BO106" s="279">
        <v>0.56635000000000002</v>
      </c>
      <c r="BP106" s="279">
        <v>0.91542190000000001</v>
      </c>
      <c r="BQ106" s="279">
        <v>0.91542190000000001</v>
      </c>
      <c r="BR106" s="279">
        <v>0</v>
      </c>
      <c r="BS106" s="279">
        <v>0</v>
      </c>
      <c r="BT106" s="279">
        <v>8.4578100000000003E-2</v>
      </c>
      <c r="BU106" s="279">
        <v>8.4578100000000003E-2</v>
      </c>
      <c r="BV106" s="279">
        <v>-24.3642</v>
      </c>
      <c r="BW106" s="279">
        <v>-24.3642</v>
      </c>
      <c r="BX106" s="279">
        <v>162.04730000000001</v>
      </c>
      <c r="BY106" s="279">
        <v>162.04730000000001</v>
      </c>
      <c r="BZ106" s="279">
        <v>0</v>
      </c>
      <c r="CA106" s="279">
        <v>0</v>
      </c>
      <c r="CB106" s="279">
        <v>0</v>
      </c>
      <c r="CC106" s="279">
        <v>180</v>
      </c>
    </row>
    <row r="107" spans="18:81">
      <c r="R107" s="279">
        <v>0.56769999999999998</v>
      </c>
      <c r="S107" s="279">
        <v>0.98244489999999995</v>
      </c>
      <c r="T107" s="279">
        <v>0.98244489999999995</v>
      </c>
      <c r="U107" s="279">
        <v>6.9E-6</v>
      </c>
      <c r="V107" s="279">
        <v>6.9E-6</v>
      </c>
      <c r="W107" s="279">
        <v>1.75482E-2</v>
      </c>
      <c r="X107" s="279">
        <v>1.75482E-2</v>
      </c>
      <c r="Y107" s="279">
        <v>-127.0526</v>
      </c>
      <c r="Z107" s="279">
        <v>-127.0526</v>
      </c>
      <c r="AA107" s="279">
        <v>167.42859999999999</v>
      </c>
      <c r="AB107" s="279">
        <v>167.42859999999999</v>
      </c>
      <c r="AC107" s="279">
        <v>0</v>
      </c>
      <c r="AD107" s="279">
        <v>0</v>
      </c>
      <c r="AE107" s="279">
        <v>0</v>
      </c>
      <c r="AF107" s="279">
        <v>180</v>
      </c>
      <c r="AH107" s="279">
        <v>0.56769999999999998</v>
      </c>
      <c r="AI107" s="279">
        <v>0.98379320000000003</v>
      </c>
      <c r="AJ107" s="279">
        <v>0.98379320000000003</v>
      </c>
      <c r="AK107" s="279">
        <v>8.6999999999999997E-6</v>
      </c>
      <c r="AL107" s="279">
        <v>8.6999999999999997E-6</v>
      </c>
      <c r="AM107" s="279">
        <v>1.61981E-2</v>
      </c>
      <c r="AN107" s="279">
        <v>1.61981E-2</v>
      </c>
      <c r="AO107" s="279">
        <v>-117.3599</v>
      </c>
      <c r="AP107" s="279">
        <v>-117.3599</v>
      </c>
      <c r="AQ107" s="279">
        <v>-176.02789999999999</v>
      </c>
      <c r="AR107" s="279">
        <v>-176.02789999999999</v>
      </c>
      <c r="AS107" s="279">
        <v>0</v>
      </c>
      <c r="AT107" s="279">
        <v>0</v>
      </c>
      <c r="AU107" s="279">
        <v>0</v>
      </c>
      <c r="AV107" s="279">
        <v>180</v>
      </c>
      <c r="AX107" s="279">
        <v>0.56769999999999998</v>
      </c>
      <c r="AY107" s="279">
        <v>5.7812000000000002E-3</v>
      </c>
      <c r="AZ107" s="279">
        <v>5.7812000000000002E-3</v>
      </c>
      <c r="BA107" s="279">
        <v>0.99301010000000001</v>
      </c>
      <c r="BB107" s="279">
        <v>0.99301010000000001</v>
      </c>
      <c r="BC107" s="279">
        <v>1.2087000000000001E-3</v>
      </c>
      <c r="BD107" s="279">
        <v>1.2087000000000001E-3</v>
      </c>
      <c r="BE107" s="279">
        <v>-55.621699999999997</v>
      </c>
      <c r="BF107" s="279">
        <v>-55.621699999999997</v>
      </c>
      <c r="BG107" s="279">
        <v>-172.65799999999999</v>
      </c>
      <c r="BH107" s="279">
        <v>-172.65799999999999</v>
      </c>
      <c r="BI107" s="279">
        <v>0</v>
      </c>
      <c r="BJ107" s="279">
        <v>0</v>
      </c>
      <c r="BK107" s="279">
        <v>0</v>
      </c>
      <c r="BL107" s="279">
        <v>180</v>
      </c>
      <c r="BO107" s="279">
        <v>0.56769999999999998</v>
      </c>
      <c r="BP107" s="279">
        <v>0.91537460000000004</v>
      </c>
      <c r="BQ107" s="279">
        <v>0.91537460000000004</v>
      </c>
      <c r="BR107" s="279">
        <v>0</v>
      </c>
      <c r="BS107" s="279">
        <v>0</v>
      </c>
      <c r="BT107" s="279">
        <v>8.4625400000000003E-2</v>
      </c>
      <c r="BU107" s="279">
        <v>8.4625400000000003E-2</v>
      </c>
      <c r="BV107" s="279">
        <v>-24.576000000000001</v>
      </c>
      <c r="BW107" s="279">
        <v>-24.576000000000001</v>
      </c>
      <c r="BX107" s="279">
        <v>162.09010000000001</v>
      </c>
      <c r="BY107" s="279">
        <v>162.09010000000001</v>
      </c>
      <c r="BZ107" s="279">
        <v>0</v>
      </c>
      <c r="CA107" s="279">
        <v>0</v>
      </c>
      <c r="CB107" s="279">
        <v>0</v>
      </c>
      <c r="CC107" s="279">
        <v>180</v>
      </c>
    </row>
    <row r="108" spans="18:81">
      <c r="R108" s="279">
        <v>0.56904999999999994</v>
      </c>
      <c r="S108" s="279">
        <v>0.98256659999999996</v>
      </c>
      <c r="T108" s="279">
        <v>0.98256659999999996</v>
      </c>
      <c r="U108" s="279">
        <v>6.7000000000000002E-6</v>
      </c>
      <c r="V108" s="279">
        <v>6.7000000000000002E-6</v>
      </c>
      <c r="W108" s="279">
        <v>1.74266E-2</v>
      </c>
      <c r="X108" s="279">
        <v>1.74266E-2</v>
      </c>
      <c r="Y108" s="279">
        <v>-126.762</v>
      </c>
      <c r="Z108" s="279">
        <v>-126.762</v>
      </c>
      <c r="AA108" s="279">
        <v>167.8604</v>
      </c>
      <c r="AB108" s="279">
        <v>167.8604</v>
      </c>
      <c r="AC108" s="279">
        <v>0</v>
      </c>
      <c r="AD108" s="279">
        <v>0</v>
      </c>
      <c r="AE108" s="279">
        <v>0</v>
      </c>
      <c r="AF108" s="279">
        <v>180</v>
      </c>
      <c r="AH108" s="279">
        <v>0.56904999999999994</v>
      </c>
      <c r="AI108" s="279">
        <v>0.98386589999999996</v>
      </c>
      <c r="AJ108" s="279">
        <v>0.98386589999999996</v>
      </c>
      <c r="AK108" s="279">
        <v>8.6000000000000007E-6</v>
      </c>
      <c r="AL108" s="279">
        <v>8.6000000000000007E-6</v>
      </c>
      <c r="AM108" s="279">
        <v>1.6125500000000001E-2</v>
      </c>
      <c r="AN108" s="279">
        <v>1.6125500000000001E-2</v>
      </c>
      <c r="AO108" s="279">
        <v>-117.0872</v>
      </c>
      <c r="AP108" s="279">
        <v>-117.0872</v>
      </c>
      <c r="AQ108" s="279">
        <v>-175.62780000000001</v>
      </c>
      <c r="AR108" s="279">
        <v>-175.62780000000001</v>
      </c>
      <c r="AS108" s="279">
        <v>0</v>
      </c>
      <c r="AT108" s="279">
        <v>0</v>
      </c>
      <c r="AU108" s="279">
        <v>0</v>
      </c>
      <c r="AV108" s="279">
        <v>180</v>
      </c>
      <c r="AX108" s="279">
        <v>0.56904999999999994</v>
      </c>
      <c r="AY108" s="279">
        <v>5.7348E-3</v>
      </c>
      <c r="AZ108" s="279">
        <v>5.7348E-3</v>
      </c>
      <c r="BA108" s="279">
        <v>0.99306179999999999</v>
      </c>
      <c r="BB108" s="279">
        <v>0.99306179999999999</v>
      </c>
      <c r="BC108" s="279">
        <v>1.2033E-3</v>
      </c>
      <c r="BD108" s="279">
        <v>1.2033E-3</v>
      </c>
      <c r="BE108" s="279">
        <v>-54.5137</v>
      </c>
      <c r="BF108" s="279">
        <v>-54.5137</v>
      </c>
      <c r="BG108" s="279">
        <v>-172.63069999999999</v>
      </c>
      <c r="BH108" s="279">
        <v>-172.63069999999999</v>
      </c>
      <c r="BI108" s="279">
        <v>0</v>
      </c>
      <c r="BJ108" s="279">
        <v>0</v>
      </c>
      <c r="BK108" s="279">
        <v>0</v>
      </c>
      <c r="BL108" s="279">
        <v>180</v>
      </c>
      <c r="BO108" s="279">
        <v>0.56904999999999994</v>
      </c>
      <c r="BP108" s="279">
        <v>0.91532860000000005</v>
      </c>
      <c r="BQ108" s="279">
        <v>0.91532860000000005</v>
      </c>
      <c r="BR108" s="279">
        <v>0</v>
      </c>
      <c r="BS108" s="279">
        <v>0</v>
      </c>
      <c r="BT108" s="279">
        <v>8.4671399999999994E-2</v>
      </c>
      <c r="BU108" s="279">
        <v>8.4671399999999994E-2</v>
      </c>
      <c r="BV108" s="279">
        <v>-24.786799999999999</v>
      </c>
      <c r="BW108" s="279">
        <v>-24.786799999999999</v>
      </c>
      <c r="BX108" s="279">
        <v>162.1327</v>
      </c>
      <c r="BY108" s="279">
        <v>162.1327</v>
      </c>
      <c r="BZ108" s="279">
        <v>0</v>
      </c>
      <c r="CA108" s="279">
        <v>0</v>
      </c>
      <c r="CB108" s="279">
        <v>0</v>
      </c>
      <c r="CC108" s="279">
        <v>180</v>
      </c>
    </row>
    <row r="109" spans="18:81">
      <c r="R109" s="279">
        <v>0.57040000000000002</v>
      </c>
      <c r="S109" s="279">
        <v>0.98268549999999999</v>
      </c>
      <c r="T109" s="279">
        <v>0.98268549999999999</v>
      </c>
      <c r="U109" s="279">
        <v>6.6000000000000003E-6</v>
      </c>
      <c r="V109" s="279">
        <v>6.6000000000000003E-6</v>
      </c>
      <c r="W109" s="279">
        <v>1.7307800000000002E-2</v>
      </c>
      <c r="X109" s="279">
        <v>1.7307800000000002E-2</v>
      </c>
      <c r="Y109" s="279">
        <v>-126.47329999999999</v>
      </c>
      <c r="Z109" s="279">
        <v>-126.47329999999999</v>
      </c>
      <c r="AA109" s="279">
        <v>168.28919999999999</v>
      </c>
      <c r="AB109" s="279">
        <v>168.28919999999999</v>
      </c>
      <c r="AC109" s="279">
        <v>0</v>
      </c>
      <c r="AD109" s="279">
        <v>0</v>
      </c>
      <c r="AE109" s="279">
        <v>0</v>
      </c>
      <c r="AF109" s="279">
        <v>180</v>
      </c>
      <c r="AH109" s="279">
        <v>0.57040000000000002</v>
      </c>
      <c r="AI109" s="279">
        <v>0.98393679999999994</v>
      </c>
      <c r="AJ109" s="279">
        <v>0.98393679999999994</v>
      </c>
      <c r="AK109" s="279">
        <v>8.3999999999999992E-6</v>
      </c>
      <c r="AL109" s="279">
        <v>8.3999999999999992E-6</v>
      </c>
      <c r="AM109" s="279">
        <v>1.6054800000000001E-2</v>
      </c>
      <c r="AN109" s="279">
        <v>1.6054800000000001E-2</v>
      </c>
      <c r="AO109" s="279">
        <v>-116.8158</v>
      </c>
      <c r="AP109" s="279">
        <v>-116.8158</v>
      </c>
      <c r="AQ109" s="279">
        <v>-175.2294</v>
      </c>
      <c r="AR109" s="279">
        <v>-175.2294</v>
      </c>
      <c r="AS109" s="279">
        <v>0</v>
      </c>
      <c r="AT109" s="279">
        <v>0</v>
      </c>
      <c r="AU109" s="279">
        <v>0</v>
      </c>
      <c r="AV109" s="279">
        <v>180</v>
      </c>
      <c r="AX109" s="279">
        <v>0.57040000000000002</v>
      </c>
      <c r="AY109" s="279">
        <v>5.6849999999999999E-3</v>
      </c>
      <c r="AZ109" s="279">
        <v>5.6849999999999999E-3</v>
      </c>
      <c r="BA109" s="279">
        <v>0.99311899999999997</v>
      </c>
      <c r="BB109" s="279">
        <v>0.99311899999999997</v>
      </c>
      <c r="BC109" s="279">
        <v>1.196E-3</v>
      </c>
      <c r="BD109" s="279">
        <v>1.196E-3</v>
      </c>
      <c r="BE109" s="279">
        <v>-53.430900000000001</v>
      </c>
      <c r="BF109" s="279">
        <v>-53.430900000000001</v>
      </c>
      <c r="BG109" s="279">
        <v>-172.6148</v>
      </c>
      <c r="BH109" s="279">
        <v>-172.6148</v>
      </c>
      <c r="BI109" s="279">
        <v>0</v>
      </c>
      <c r="BJ109" s="279">
        <v>0</v>
      </c>
      <c r="BK109" s="279">
        <v>0</v>
      </c>
      <c r="BL109" s="279">
        <v>180</v>
      </c>
      <c r="BO109" s="279">
        <v>0.57040000000000002</v>
      </c>
      <c r="BP109" s="279">
        <v>0.91528399999999999</v>
      </c>
      <c r="BQ109" s="279">
        <v>0.91528399999999999</v>
      </c>
      <c r="BR109" s="279">
        <v>0</v>
      </c>
      <c r="BS109" s="279">
        <v>0</v>
      </c>
      <c r="BT109" s="279">
        <v>8.4716E-2</v>
      </c>
      <c r="BU109" s="279">
        <v>8.4716E-2</v>
      </c>
      <c r="BV109" s="279">
        <v>-24.996700000000001</v>
      </c>
      <c r="BW109" s="279">
        <v>-24.996700000000001</v>
      </c>
      <c r="BX109" s="279">
        <v>162.17509999999999</v>
      </c>
      <c r="BY109" s="279">
        <v>162.17509999999999</v>
      </c>
      <c r="BZ109" s="279">
        <v>0</v>
      </c>
      <c r="CA109" s="279">
        <v>0</v>
      </c>
      <c r="CB109" s="279">
        <v>0</v>
      </c>
      <c r="CC109" s="279">
        <v>180</v>
      </c>
    </row>
    <row r="110" spans="18:81">
      <c r="R110" s="279">
        <v>0.57174999999999998</v>
      </c>
      <c r="S110" s="279">
        <v>0.9828017</v>
      </c>
      <c r="T110" s="279">
        <v>0.9828017</v>
      </c>
      <c r="U110" s="279">
        <v>6.4999999999999996E-6</v>
      </c>
      <c r="V110" s="279">
        <v>6.4999999999999996E-6</v>
      </c>
      <c r="W110" s="279">
        <v>1.71918E-2</v>
      </c>
      <c r="X110" s="279">
        <v>1.71918E-2</v>
      </c>
      <c r="Y110" s="279">
        <v>-126.1865</v>
      </c>
      <c r="Z110" s="279">
        <v>-126.1865</v>
      </c>
      <c r="AA110" s="279">
        <v>168.71510000000001</v>
      </c>
      <c r="AB110" s="279">
        <v>168.71510000000001</v>
      </c>
      <c r="AC110" s="279">
        <v>0</v>
      </c>
      <c r="AD110" s="279">
        <v>0</v>
      </c>
      <c r="AE110" s="279">
        <v>0</v>
      </c>
      <c r="AF110" s="279">
        <v>180</v>
      </c>
      <c r="AH110" s="279">
        <v>0.57174999999999998</v>
      </c>
      <c r="AI110" s="279">
        <v>0.98400589999999999</v>
      </c>
      <c r="AJ110" s="279">
        <v>0.98400589999999999</v>
      </c>
      <c r="AK110" s="279">
        <v>8.3000000000000002E-6</v>
      </c>
      <c r="AL110" s="279">
        <v>8.3000000000000002E-6</v>
      </c>
      <c r="AM110" s="279">
        <v>1.5985800000000001E-2</v>
      </c>
      <c r="AN110" s="279">
        <v>1.5985800000000001E-2</v>
      </c>
      <c r="AO110" s="279">
        <v>-116.54559999999999</v>
      </c>
      <c r="AP110" s="279">
        <v>-116.54559999999999</v>
      </c>
      <c r="AQ110" s="279">
        <v>-174.83269999999999</v>
      </c>
      <c r="AR110" s="279">
        <v>-174.83269999999999</v>
      </c>
      <c r="AS110" s="279">
        <v>0</v>
      </c>
      <c r="AT110" s="279">
        <v>0</v>
      </c>
      <c r="AU110" s="279">
        <v>0</v>
      </c>
      <c r="AV110" s="279">
        <v>180</v>
      </c>
      <c r="AX110" s="279">
        <v>0.57174999999999998</v>
      </c>
      <c r="AY110" s="279">
        <v>5.6335999999999999E-3</v>
      </c>
      <c r="AZ110" s="279">
        <v>5.6335999999999999E-3</v>
      </c>
      <c r="BA110" s="279">
        <v>0.99317770000000005</v>
      </c>
      <c r="BB110" s="279">
        <v>0.99317770000000005</v>
      </c>
      <c r="BC110" s="279">
        <v>1.1887E-3</v>
      </c>
      <c r="BD110" s="279">
        <v>1.1887E-3</v>
      </c>
      <c r="BE110" s="279">
        <v>-52.353099999999998</v>
      </c>
      <c r="BF110" s="279">
        <v>-52.353099999999998</v>
      </c>
      <c r="BG110" s="279">
        <v>-172.61160000000001</v>
      </c>
      <c r="BH110" s="279">
        <v>-172.61160000000001</v>
      </c>
      <c r="BI110" s="279">
        <v>0</v>
      </c>
      <c r="BJ110" s="279">
        <v>0</v>
      </c>
      <c r="BK110" s="279">
        <v>0</v>
      </c>
      <c r="BL110" s="279">
        <v>180</v>
      </c>
      <c r="BO110" s="279">
        <v>0.57174999999999998</v>
      </c>
      <c r="BP110" s="279">
        <v>0.91524059999999996</v>
      </c>
      <c r="BQ110" s="279">
        <v>0.91524059999999996</v>
      </c>
      <c r="BR110" s="279">
        <v>0</v>
      </c>
      <c r="BS110" s="279">
        <v>0</v>
      </c>
      <c r="BT110" s="279">
        <v>8.4759399999999999E-2</v>
      </c>
      <c r="BU110" s="279">
        <v>8.4759399999999999E-2</v>
      </c>
      <c r="BV110" s="279">
        <v>-25.205500000000001</v>
      </c>
      <c r="BW110" s="279">
        <v>-25.205500000000001</v>
      </c>
      <c r="BX110" s="279">
        <v>162.21719999999999</v>
      </c>
      <c r="BY110" s="279">
        <v>162.21719999999999</v>
      </c>
      <c r="BZ110" s="279">
        <v>0</v>
      </c>
      <c r="CA110" s="279">
        <v>0</v>
      </c>
      <c r="CB110" s="279">
        <v>0</v>
      </c>
      <c r="CC110" s="279">
        <v>180</v>
      </c>
    </row>
    <row r="111" spans="18:81">
      <c r="R111" s="279">
        <v>0.57310000000000005</v>
      </c>
      <c r="S111" s="279">
        <v>0.98291519999999999</v>
      </c>
      <c r="T111" s="279">
        <v>0.98291519999999999</v>
      </c>
      <c r="U111" s="279">
        <v>6.3999999999999997E-6</v>
      </c>
      <c r="V111" s="279">
        <v>6.3999999999999997E-6</v>
      </c>
      <c r="W111" s="279">
        <v>1.7078400000000001E-2</v>
      </c>
      <c r="X111" s="279">
        <v>1.7078400000000001E-2</v>
      </c>
      <c r="Y111" s="279">
        <v>-125.9016</v>
      </c>
      <c r="Z111" s="279">
        <v>-125.9016</v>
      </c>
      <c r="AA111" s="279">
        <v>169.13800000000001</v>
      </c>
      <c r="AB111" s="279">
        <v>169.13800000000001</v>
      </c>
      <c r="AC111" s="279">
        <v>0</v>
      </c>
      <c r="AD111" s="279">
        <v>0</v>
      </c>
      <c r="AE111" s="279">
        <v>0</v>
      </c>
      <c r="AF111" s="279">
        <v>180</v>
      </c>
      <c r="AH111" s="279">
        <v>0.57310000000000005</v>
      </c>
      <c r="AI111" s="279">
        <v>0.98407310000000003</v>
      </c>
      <c r="AJ111" s="279">
        <v>0.98407310000000003</v>
      </c>
      <c r="AK111" s="279">
        <v>8.1999999999999994E-6</v>
      </c>
      <c r="AL111" s="279">
        <v>8.1999999999999994E-6</v>
      </c>
      <c r="AM111" s="279">
        <v>1.5918700000000001E-2</v>
      </c>
      <c r="AN111" s="279">
        <v>1.5918700000000001E-2</v>
      </c>
      <c r="AO111" s="279">
        <v>-116.2766</v>
      </c>
      <c r="AP111" s="279">
        <v>-116.2766</v>
      </c>
      <c r="AQ111" s="279">
        <v>-174.4376</v>
      </c>
      <c r="AR111" s="279">
        <v>-174.4376</v>
      </c>
      <c r="AS111" s="279">
        <v>0</v>
      </c>
      <c r="AT111" s="279">
        <v>0</v>
      </c>
      <c r="AU111" s="279">
        <v>0</v>
      </c>
      <c r="AV111" s="279">
        <v>180</v>
      </c>
      <c r="AX111" s="279">
        <v>0.57310000000000005</v>
      </c>
      <c r="AY111" s="279">
        <v>5.5808000000000003E-3</v>
      </c>
      <c r="AZ111" s="279">
        <v>5.5808000000000003E-3</v>
      </c>
      <c r="BA111" s="279">
        <v>0.9932377</v>
      </c>
      <c r="BB111" s="279">
        <v>0.9932377</v>
      </c>
      <c r="BC111" s="279">
        <v>1.1814E-3</v>
      </c>
      <c r="BD111" s="279">
        <v>1.1814E-3</v>
      </c>
      <c r="BE111" s="279">
        <v>-51.2804</v>
      </c>
      <c r="BF111" s="279">
        <v>-51.2804</v>
      </c>
      <c r="BG111" s="279">
        <v>-172.6215</v>
      </c>
      <c r="BH111" s="279">
        <v>-172.6215</v>
      </c>
      <c r="BI111" s="279">
        <v>0</v>
      </c>
      <c r="BJ111" s="279">
        <v>0</v>
      </c>
      <c r="BK111" s="279">
        <v>0</v>
      </c>
      <c r="BL111" s="279">
        <v>180</v>
      </c>
      <c r="BO111" s="279">
        <v>0.57310000000000005</v>
      </c>
      <c r="BP111" s="279">
        <v>0.91519850000000003</v>
      </c>
      <c r="BQ111" s="279">
        <v>0.91519850000000003</v>
      </c>
      <c r="BR111" s="279">
        <v>0</v>
      </c>
      <c r="BS111" s="279">
        <v>0</v>
      </c>
      <c r="BT111" s="279">
        <v>8.4801500000000002E-2</v>
      </c>
      <c r="BU111" s="279">
        <v>8.4801500000000002E-2</v>
      </c>
      <c r="BV111" s="279">
        <v>-25.4133</v>
      </c>
      <c r="BW111" s="279">
        <v>-25.4133</v>
      </c>
      <c r="BX111" s="279">
        <v>162.25919999999999</v>
      </c>
      <c r="BY111" s="279">
        <v>162.25919999999999</v>
      </c>
      <c r="BZ111" s="279">
        <v>0</v>
      </c>
      <c r="CA111" s="279">
        <v>0</v>
      </c>
      <c r="CB111" s="279">
        <v>0</v>
      </c>
      <c r="CC111" s="279">
        <v>180</v>
      </c>
    </row>
    <row r="112" spans="18:81">
      <c r="R112" s="279">
        <v>0.57445000000000002</v>
      </c>
      <c r="S112" s="279">
        <v>0.98302599999999996</v>
      </c>
      <c r="T112" s="279">
        <v>0.98302599999999996</v>
      </c>
      <c r="U112" s="279">
        <v>6.2999999999999998E-6</v>
      </c>
      <c r="V112" s="279">
        <v>6.2999999999999998E-6</v>
      </c>
      <c r="W112" s="279">
        <v>1.6967699999999999E-2</v>
      </c>
      <c r="X112" s="279">
        <v>1.6967699999999999E-2</v>
      </c>
      <c r="Y112" s="279">
        <v>-125.6185</v>
      </c>
      <c r="Z112" s="279">
        <v>-125.6185</v>
      </c>
      <c r="AA112" s="279">
        <v>169.5581</v>
      </c>
      <c r="AB112" s="279">
        <v>169.5581</v>
      </c>
      <c r="AC112" s="279">
        <v>0</v>
      </c>
      <c r="AD112" s="279">
        <v>0</v>
      </c>
      <c r="AE112" s="279">
        <v>0</v>
      </c>
      <c r="AF112" s="279">
        <v>180</v>
      </c>
      <c r="AH112" s="279">
        <v>0.57445000000000002</v>
      </c>
      <c r="AI112" s="279">
        <v>0.98413870000000003</v>
      </c>
      <c r="AJ112" s="279">
        <v>0.98413870000000003</v>
      </c>
      <c r="AK112" s="279">
        <v>8.1000000000000004E-6</v>
      </c>
      <c r="AL112" s="279">
        <v>8.1000000000000004E-6</v>
      </c>
      <c r="AM112" s="279">
        <v>1.5853300000000001E-2</v>
      </c>
      <c r="AN112" s="279">
        <v>1.5853300000000001E-2</v>
      </c>
      <c r="AO112" s="279">
        <v>-116.0089</v>
      </c>
      <c r="AP112" s="279">
        <v>-116.0089</v>
      </c>
      <c r="AQ112" s="279">
        <v>-174.04400000000001</v>
      </c>
      <c r="AR112" s="279">
        <v>-174.04400000000001</v>
      </c>
      <c r="AS112" s="279">
        <v>0</v>
      </c>
      <c r="AT112" s="279">
        <v>0</v>
      </c>
      <c r="AU112" s="279">
        <v>0</v>
      </c>
      <c r="AV112" s="279">
        <v>180</v>
      </c>
      <c r="AX112" s="279">
        <v>0.57445000000000002</v>
      </c>
      <c r="AY112" s="279">
        <v>5.5268000000000001E-3</v>
      </c>
      <c r="AZ112" s="279">
        <v>5.5268000000000001E-3</v>
      </c>
      <c r="BA112" s="279">
        <v>0.99329889999999998</v>
      </c>
      <c r="BB112" s="279">
        <v>0.99329889999999998</v>
      </c>
      <c r="BC112" s="279">
        <v>1.1742E-3</v>
      </c>
      <c r="BD112" s="279">
        <v>1.1742E-3</v>
      </c>
      <c r="BE112" s="279">
        <v>-50.212699999999998</v>
      </c>
      <c r="BF112" s="279">
        <v>-50.212699999999998</v>
      </c>
      <c r="BG112" s="279">
        <v>-172.64510000000001</v>
      </c>
      <c r="BH112" s="279">
        <v>-172.64510000000001</v>
      </c>
      <c r="BI112" s="279">
        <v>0</v>
      </c>
      <c r="BJ112" s="279">
        <v>0</v>
      </c>
      <c r="BK112" s="279">
        <v>0</v>
      </c>
      <c r="BL112" s="279">
        <v>180</v>
      </c>
      <c r="BO112" s="279">
        <v>0.57445000000000002</v>
      </c>
      <c r="BP112" s="279">
        <v>0.91515780000000002</v>
      </c>
      <c r="BQ112" s="279">
        <v>0.91515780000000002</v>
      </c>
      <c r="BR112" s="279">
        <v>0</v>
      </c>
      <c r="BS112" s="279">
        <v>0</v>
      </c>
      <c r="BT112" s="279">
        <v>8.4842200000000006E-2</v>
      </c>
      <c r="BU112" s="279">
        <v>8.4842200000000006E-2</v>
      </c>
      <c r="BV112" s="279">
        <v>-25.620200000000001</v>
      </c>
      <c r="BW112" s="279">
        <v>-25.620200000000001</v>
      </c>
      <c r="BX112" s="279">
        <v>162.30109999999999</v>
      </c>
      <c r="BY112" s="279">
        <v>162.30109999999999</v>
      </c>
      <c r="BZ112" s="279">
        <v>0</v>
      </c>
      <c r="CA112" s="279">
        <v>0</v>
      </c>
      <c r="CB112" s="279">
        <v>0</v>
      </c>
      <c r="CC112" s="279">
        <v>180</v>
      </c>
    </row>
    <row r="113" spans="18:81">
      <c r="R113" s="279">
        <v>0.57579999999999998</v>
      </c>
      <c r="S113" s="279">
        <v>0.98313439999999996</v>
      </c>
      <c r="T113" s="279">
        <v>0.98313439999999996</v>
      </c>
      <c r="U113" s="279">
        <v>6.1999999999999999E-6</v>
      </c>
      <c r="V113" s="279">
        <v>6.1999999999999999E-6</v>
      </c>
      <c r="W113" s="279">
        <v>1.6859499999999999E-2</v>
      </c>
      <c r="X113" s="279">
        <v>1.6859499999999999E-2</v>
      </c>
      <c r="Y113" s="279">
        <v>-125.3373</v>
      </c>
      <c r="Z113" s="279">
        <v>-125.3373</v>
      </c>
      <c r="AA113" s="279">
        <v>169.97550000000001</v>
      </c>
      <c r="AB113" s="279">
        <v>169.97550000000001</v>
      </c>
      <c r="AC113" s="279">
        <v>0</v>
      </c>
      <c r="AD113" s="279">
        <v>0</v>
      </c>
      <c r="AE113" s="279">
        <v>0</v>
      </c>
      <c r="AF113" s="279">
        <v>180</v>
      </c>
      <c r="AH113" s="279">
        <v>0.57579999999999998</v>
      </c>
      <c r="AI113" s="279">
        <v>0.98420249999999998</v>
      </c>
      <c r="AJ113" s="279">
        <v>0.98420249999999998</v>
      </c>
      <c r="AK113" s="279">
        <v>7.9000000000000006E-6</v>
      </c>
      <c r="AL113" s="279">
        <v>7.9000000000000006E-6</v>
      </c>
      <c r="AM113" s="279">
        <v>1.5789600000000001E-2</v>
      </c>
      <c r="AN113" s="279">
        <v>1.5789600000000001E-2</v>
      </c>
      <c r="AO113" s="279">
        <v>-115.7423</v>
      </c>
      <c r="AP113" s="279">
        <v>-115.7423</v>
      </c>
      <c r="AQ113" s="279">
        <v>-173.65199999999999</v>
      </c>
      <c r="AR113" s="279">
        <v>-173.65199999999999</v>
      </c>
      <c r="AS113" s="279">
        <v>0</v>
      </c>
      <c r="AT113" s="279">
        <v>0</v>
      </c>
      <c r="AU113" s="279">
        <v>0</v>
      </c>
      <c r="AV113" s="279">
        <v>180</v>
      </c>
      <c r="AX113" s="279">
        <v>0.57579999999999998</v>
      </c>
      <c r="AY113" s="279">
        <v>5.4717999999999998E-3</v>
      </c>
      <c r="AZ113" s="279">
        <v>5.4717999999999998E-3</v>
      </c>
      <c r="BA113" s="279">
        <v>0.9933611</v>
      </c>
      <c r="BB113" s="279">
        <v>0.9933611</v>
      </c>
      <c r="BC113" s="279">
        <v>1.1670000000000001E-3</v>
      </c>
      <c r="BD113" s="279">
        <v>1.1670000000000001E-3</v>
      </c>
      <c r="BE113" s="279">
        <v>-49.15</v>
      </c>
      <c r="BF113" s="279">
        <v>-49.15</v>
      </c>
      <c r="BG113" s="279">
        <v>-172.6825</v>
      </c>
      <c r="BH113" s="279">
        <v>-172.6825</v>
      </c>
      <c r="BI113" s="279">
        <v>0</v>
      </c>
      <c r="BJ113" s="279">
        <v>0</v>
      </c>
      <c r="BK113" s="279">
        <v>0</v>
      </c>
      <c r="BL113" s="279">
        <v>180</v>
      </c>
      <c r="BO113" s="279">
        <v>0.57579999999999998</v>
      </c>
      <c r="BP113" s="279">
        <v>0.91511819999999999</v>
      </c>
      <c r="BQ113" s="279">
        <v>0.91511819999999999</v>
      </c>
      <c r="BR113" s="279">
        <v>0</v>
      </c>
      <c r="BS113" s="279">
        <v>0</v>
      </c>
      <c r="BT113" s="279">
        <v>8.4881799999999993E-2</v>
      </c>
      <c r="BU113" s="279">
        <v>8.4881799999999993E-2</v>
      </c>
      <c r="BV113" s="279">
        <v>-25.8261</v>
      </c>
      <c r="BW113" s="279">
        <v>-25.8261</v>
      </c>
      <c r="BX113" s="279">
        <v>162.34270000000001</v>
      </c>
      <c r="BY113" s="279">
        <v>162.34270000000001</v>
      </c>
      <c r="BZ113" s="279">
        <v>0</v>
      </c>
      <c r="CA113" s="279">
        <v>0</v>
      </c>
      <c r="CB113" s="279">
        <v>0</v>
      </c>
      <c r="CC113" s="279">
        <v>180</v>
      </c>
    </row>
    <row r="114" spans="18:81">
      <c r="R114" s="279">
        <v>0.57715000000000005</v>
      </c>
      <c r="S114" s="279">
        <v>0.98324020000000001</v>
      </c>
      <c r="T114" s="279">
        <v>0.98324020000000001</v>
      </c>
      <c r="U114" s="279">
        <v>6.1E-6</v>
      </c>
      <c r="V114" s="279">
        <v>6.1E-6</v>
      </c>
      <c r="W114" s="279">
        <v>1.67537E-2</v>
      </c>
      <c r="X114" s="279">
        <v>1.67537E-2</v>
      </c>
      <c r="Y114" s="279">
        <v>-125.0578</v>
      </c>
      <c r="Z114" s="279">
        <v>-125.0578</v>
      </c>
      <c r="AA114" s="279">
        <v>170.39009999999999</v>
      </c>
      <c r="AB114" s="279">
        <v>170.39009999999999</v>
      </c>
      <c r="AC114" s="279">
        <v>0</v>
      </c>
      <c r="AD114" s="279">
        <v>0</v>
      </c>
      <c r="AE114" s="279">
        <v>0</v>
      </c>
      <c r="AF114" s="279">
        <v>180</v>
      </c>
      <c r="AH114" s="279">
        <v>0.57715000000000005</v>
      </c>
      <c r="AI114" s="279">
        <v>0.98426469999999999</v>
      </c>
      <c r="AJ114" s="279">
        <v>0.98426469999999999</v>
      </c>
      <c r="AK114" s="279">
        <v>7.7999999999999999E-6</v>
      </c>
      <c r="AL114" s="279">
        <v>7.7999999999999999E-6</v>
      </c>
      <c r="AM114" s="279">
        <v>1.5727499999999998E-2</v>
      </c>
      <c r="AN114" s="279">
        <v>1.5727499999999998E-2</v>
      </c>
      <c r="AO114" s="279">
        <v>-115.4769</v>
      </c>
      <c r="AP114" s="279">
        <v>-115.4769</v>
      </c>
      <c r="AQ114" s="279">
        <v>-173.26140000000001</v>
      </c>
      <c r="AR114" s="279">
        <v>-173.26140000000001</v>
      </c>
      <c r="AS114" s="279">
        <v>0</v>
      </c>
      <c r="AT114" s="279">
        <v>0</v>
      </c>
      <c r="AU114" s="279">
        <v>0</v>
      </c>
      <c r="AV114" s="279">
        <v>180</v>
      </c>
      <c r="AX114" s="279">
        <v>0.57715000000000005</v>
      </c>
      <c r="AY114" s="279">
        <v>5.4159999999999998E-3</v>
      </c>
      <c r="AZ114" s="279">
        <v>5.4159999999999998E-3</v>
      </c>
      <c r="BA114" s="279">
        <v>0.99342410000000003</v>
      </c>
      <c r="BB114" s="279">
        <v>0.99342410000000003</v>
      </c>
      <c r="BC114" s="279">
        <v>1.1599E-3</v>
      </c>
      <c r="BD114" s="279">
        <v>1.1599E-3</v>
      </c>
      <c r="BE114" s="279">
        <v>-48.092199999999998</v>
      </c>
      <c r="BF114" s="279">
        <v>-48.092199999999998</v>
      </c>
      <c r="BG114" s="279">
        <v>-172.73439999999999</v>
      </c>
      <c r="BH114" s="279">
        <v>-172.73439999999999</v>
      </c>
      <c r="BI114" s="279">
        <v>0</v>
      </c>
      <c r="BJ114" s="279">
        <v>0</v>
      </c>
      <c r="BK114" s="279">
        <v>0</v>
      </c>
      <c r="BL114" s="279">
        <v>180</v>
      </c>
      <c r="BO114" s="279">
        <v>0.57715000000000005</v>
      </c>
      <c r="BP114" s="279">
        <v>0.91507989999999995</v>
      </c>
      <c r="BQ114" s="279">
        <v>0.91507989999999995</v>
      </c>
      <c r="BR114" s="279">
        <v>0</v>
      </c>
      <c r="BS114" s="279">
        <v>0</v>
      </c>
      <c r="BT114" s="279">
        <v>8.4920099999999998E-2</v>
      </c>
      <c r="BU114" s="279">
        <v>8.4920099999999998E-2</v>
      </c>
      <c r="BV114" s="279">
        <v>-26.030999999999999</v>
      </c>
      <c r="BW114" s="279">
        <v>-26.030999999999999</v>
      </c>
      <c r="BX114" s="279">
        <v>162.38409999999999</v>
      </c>
      <c r="BY114" s="279">
        <v>162.38409999999999</v>
      </c>
      <c r="BZ114" s="279">
        <v>0</v>
      </c>
      <c r="CA114" s="279">
        <v>0</v>
      </c>
      <c r="CB114" s="279">
        <v>0</v>
      </c>
      <c r="CC114" s="279">
        <v>180</v>
      </c>
    </row>
    <row r="115" spans="18:81">
      <c r="R115" s="279">
        <v>0.57850000000000001</v>
      </c>
      <c r="S115" s="279">
        <v>0.98334359999999998</v>
      </c>
      <c r="T115" s="279">
        <v>0.98334359999999998</v>
      </c>
      <c r="U115" s="279">
        <v>6.0000000000000002E-6</v>
      </c>
      <c r="V115" s="279">
        <v>6.0000000000000002E-6</v>
      </c>
      <c r="W115" s="279">
        <v>1.6650399999999999E-2</v>
      </c>
      <c r="X115" s="279">
        <v>1.6650399999999999E-2</v>
      </c>
      <c r="Y115" s="279">
        <v>-124.7801</v>
      </c>
      <c r="Z115" s="279">
        <v>-124.7801</v>
      </c>
      <c r="AA115" s="279">
        <v>170.80199999999999</v>
      </c>
      <c r="AB115" s="279">
        <v>170.80199999999999</v>
      </c>
      <c r="AC115" s="279">
        <v>0</v>
      </c>
      <c r="AD115" s="279">
        <v>0</v>
      </c>
      <c r="AE115" s="279">
        <v>0</v>
      </c>
      <c r="AF115" s="279">
        <v>180</v>
      </c>
      <c r="AH115" s="279">
        <v>0.57850000000000001</v>
      </c>
      <c r="AI115" s="279">
        <v>0.98432520000000001</v>
      </c>
      <c r="AJ115" s="279">
        <v>0.98432520000000001</v>
      </c>
      <c r="AK115" s="279">
        <v>7.7000000000000008E-6</v>
      </c>
      <c r="AL115" s="279">
        <v>7.7000000000000008E-6</v>
      </c>
      <c r="AM115" s="279">
        <v>1.56671E-2</v>
      </c>
      <c r="AN115" s="279">
        <v>1.56671E-2</v>
      </c>
      <c r="AO115" s="279">
        <v>-115.2128</v>
      </c>
      <c r="AP115" s="279">
        <v>-115.2128</v>
      </c>
      <c r="AQ115" s="279">
        <v>-172.8725</v>
      </c>
      <c r="AR115" s="279">
        <v>-172.8725</v>
      </c>
      <c r="AS115" s="279">
        <v>0</v>
      </c>
      <c r="AT115" s="279">
        <v>0</v>
      </c>
      <c r="AU115" s="279">
        <v>0</v>
      </c>
      <c r="AV115" s="279">
        <v>180</v>
      </c>
      <c r="AX115" s="279">
        <v>0.57850000000000001</v>
      </c>
      <c r="AY115" s="279">
        <v>5.3594999999999997E-3</v>
      </c>
      <c r="AZ115" s="279">
        <v>5.3594999999999997E-3</v>
      </c>
      <c r="BA115" s="279">
        <v>0.99348769999999997</v>
      </c>
      <c r="BB115" s="279">
        <v>0.99348769999999997</v>
      </c>
      <c r="BC115" s="279">
        <v>1.1528E-3</v>
      </c>
      <c r="BD115" s="279">
        <v>1.1528E-3</v>
      </c>
      <c r="BE115" s="279">
        <v>-47.039200000000001</v>
      </c>
      <c r="BF115" s="279">
        <v>-47.039200000000001</v>
      </c>
      <c r="BG115" s="279">
        <v>-172.80090000000001</v>
      </c>
      <c r="BH115" s="279">
        <v>-172.80090000000001</v>
      </c>
      <c r="BI115" s="279">
        <v>0</v>
      </c>
      <c r="BJ115" s="279">
        <v>0</v>
      </c>
      <c r="BK115" s="279">
        <v>0</v>
      </c>
      <c r="BL115" s="279">
        <v>180</v>
      </c>
      <c r="BO115" s="279">
        <v>0.57850000000000001</v>
      </c>
      <c r="BP115" s="279">
        <v>0.91497419999999996</v>
      </c>
      <c r="BQ115" s="279">
        <v>0.91497419999999996</v>
      </c>
      <c r="BR115" s="279">
        <v>0</v>
      </c>
      <c r="BS115" s="279">
        <v>0</v>
      </c>
      <c r="BT115" s="279">
        <v>8.5025799999999999E-2</v>
      </c>
      <c r="BU115" s="279">
        <v>8.5025799999999999E-2</v>
      </c>
      <c r="BV115" s="279">
        <v>-26.3202</v>
      </c>
      <c r="BW115" s="279">
        <v>-26.3202</v>
      </c>
      <c r="BX115" s="279">
        <v>162.4263</v>
      </c>
      <c r="BY115" s="279">
        <v>162.4263</v>
      </c>
      <c r="BZ115" s="279">
        <v>0</v>
      </c>
      <c r="CA115" s="279">
        <v>0</v>
      </c>
      <c r="CB115" s="279">
        <v>0</v>
      </c>
      <c r="CC115" s="279">
        <v>180</v>
      </c>
    </row>
    <row r="116" spans="18:81">
      <c r="R116" s="279">
        <v>0.57984999999999998</v>
      </c>
      <c r="S116" s="279">
        <v>0.9834446</v>
      </c>
      <c r="T116" s="279">
        <v>0.9834446</v>
      </c>
      <c r="U116" s="279">
        <v>5.9000000000000003E-6</v>
      </c>
      <c r="V116" s="279">
        <v>5.9000000000000003E-6</v>
      </c>
      <c r="W116" s="279">
        <v>1.6549500000000002E-2</v>
      </c>
      <c r="X116" s="279">
        <v>1.6549500000000002E-2</v>
      </c>
      <c r="Y116" s="279">
        <v>-124.50409999999999</v>
      </c>
      <c r="Z116" s="279">
        <v>-124.50409999999999</v>
      </c>
      <c r="AA116" s="279">
        <v>171.21129999999999</v>
      </c>
      <c r="AB116" s="279">
        <v>171.21129999999999</v>
      </c>
      <c r="AC116" s="279">
        <v>0</v>
      </c>
      <c r="AD116" s="279">
        <v>0</v>
      </c>
      <c r="AE116" s="279">
        <v>0</v>
      </c>
      <c r="AF116" s="279">
        <v>180</v>
      </c>
      <c r="AH116" s="279">
        <v>0.57984999999999998</v>
      </c>
      <c r="AI116" s="279">
        <v>0.98438409999999998</v>
      </c>
      <c r="AJ116" s="279">
        <v>0.98438409999999998</v>
      </c>
      <c r="AK116" s="279">
        <v>7.6000000000000001E-6</v>
      </c>
      <c r="AL116" s="279">
        <v>7.6000000000000001E-6</v>
      </c>
      <c r="AM116" s="279">
        <v>1.56083E-2</v>
      </c>
      <c r="AN116" s="279">
        <v>1.56083E-2</v>
      </c>
      <c r="AO116" s="279">
        <v>-114.9498</v>
      </c>
      <c r="AP116" s="279">
        <v>-114.9498</v>
      </c>
      <c r="AQ116" s="279">
        <v>-172.48500000000001</v>
      </c>
      <c r="AR116" s="279">
        <v>-172.48500000000001</v>
      </c>
      <c r="AS116" s="279">
        <v>0</v>
      </c>
      <c r="AT116" s="279">
        <v>0</v>
      </c>
      <c r="AU116" s="279">
        <v>0</v>
      </c>
      <c r="AV116" s="279">
        <v>180</v>
      </c>
      <c r="AX116" s="279">
        <v>0.57984999999999998</v>
      </c>
      <c r="AY116" s="279">
        <v>5.3026000000000002E-3</v>
      </c>
      <c r="AZ116" s="279">
        <v>5.3026000000000002E-3</v>
      </c>
      <c r="BA116" s="279">
        <v>0.99355170000000004</v>
      </c>
      <c r="BB116" s="279">
        <v>0.99355170000000004</v>
      </c>
      <c r="BC116" s="279">
        <v>1.1456999999999999E-3</v>
      </c>
      <c r="BD116" s="279">
        <v>1.1456999999999999E-3</v>
      </c>
      <c r="BE116" s="279">
        <v>-45.991100000000003</v>
      </c>
      <c r="BF116" s="279">
        <v>-45.991100000000003</v>
      </c>
      <c r="BG116" s="279">
        <v>-172.88249999999999</v>
      </c>
      <c r="BH116" s="279">
        <v>-172.88249999999999</v>
      </c>
      <c r="BI116" s="279">
        <v>0</v>
      </c>
      <c r="BJ116" s="279">
        <v>0</v>
      </c>
      <c r="BK116" s="279">
        <v>0</v>
      </c>
      <c r="BL116" s="279">
        <v>180</v>
      </c>
      <c r="BO116" s="279">
        <v>0.57984999999999998</v>
      </c>
      <c r="BP116" s="279">
        <v>0.91475439999999997</v>
      </c>
      <c r="BQ116" s="279">
        <v>0.91475439999999997</v>
      </c>
      <c r="BR116" s="279">
        <v>0</v>
      </c>
      <c r="BS116" s="279">
        <v>0</v>
      </c>
      <c r="BT116" s="279">
        <v>8.5245600000000005E-2</v>
      </c>
      <c r="BU116" s="279">
        <v>8.5245600000000005E-2</v>
      </c>
      <c r="BV116" s="279">
        <v>-26.752600000000001</v>
      </c>
      <c r="BW116" s="279">
        <v>-26.752600000000001</v>
      </c>
      <c r="BX116" s="279">
        <v>162.46979999999999</v>
      </c>
      <c r="BY116" s="279">
        <v>162.46979999999999</v>
      </c>
      <c r="BZ116" s="279">
        <v>0</v>
      </c>
      <c r="CA116" s="279">
        <v>0</v>
      </c>
      <c r="CB116" s="279">
        <v>0</v>
      </c>
      <c r="CC116" s="279">
        <v>180</v>
      </c>
    </row>
    <row r="117" spans="18:81">
      <c r="R117" s="279">
        <v>0.58120000000000005</v>
      </c>
      <c r="S117" s="279">
        <v>0.98354339999999996</v>
      </c>
      <c r="T117" s="279">
        <v>0.98354339999999996</v>
      </c>
      <c r="U117" s="279">
        <v>5.8000000000000004E-6</v>
      </c>
      <c r="V117" s="279">
        <v>5.8000000000000004E-6</v>
      </c>
      <c r="W117" s="279">
        <v>1.6450800000000002E-2</v>
      </c>
      <c r="X117" s="279">
        <v>1.6450800000000002E-2</v>
      </c>
      <c r="Y117" s="279">
        <v>-124.22969999999999</v>
      </c>
      <c r="Z117" s="279">
        <v>-124.22969999999999</v>
      </c>
      <c r="AA117" s="279">
        <v>171.6181</v>
      </c>
      <c r="AB117" s="279">
        <v>171.6181</v>
      </c>
      <c r="AC117" s="279">
        <v>0</v>
      </c>
      <c r="AD117" s="279">
        <v>0</v>
      </c>
      <c r="AE117" s="279">
        <v>0</v>
      </c>
      <c r="AF117" s="279">
        <v>180</v>
      </c>
      <c r="AH117" s="279">
        <v>0.58120000000000005</v>
      </c>
      <c r="AI117" s="279">
        <v>0.98444140000000002</v>
      </c>
      <c r="AJ117" s="279">
        <v>0.98444140000000002</v>
      </c>
      <c r="AK117" s="279">
        <v>7.5000000000000002E-6</v>
      </c>
      <c r="AL117" s="279">
        <v>7.5000000000000002E-6</v>
      </c>
      <c r="AM117" s="279">
        <v>1.55511E-2</v>
      </c>
      <c r="AN117" s="279">
        <v>1.55511E-2</v>
      </c>
      <c r="AO117" s="279">
        <v>-114.688</v>
      </c>
      <c r="AP117" s="279">
        <v>-114.688</v>
      </c>
      <c r="AQ117" s="279">
        <v>-172.09889999999999</v>
      </c>
      <c r="AR117" s="279">
        <v>-172.09889999999999</v>
      </c>
      <c r="AS117" s="279">
        <v>0</v>
      </c>
      <c r="AT117" s="279">
        <v>0</v>
      </c>
      <c r="AU117" s="279">
        <v>0</v>
      </c>
      <c r="AV117" s="279">
        <v>180</v>
      </c>
      <c r="AX117" s="279">
        <v>0.58120000000000005</v>
      </c>
      <c r="AY117" s="279">
        <v>5.2453999999999999E-3</v>
      </c>
      <c r="AZ117" s="279">
        <v>5.2453999999999999E-3</v>
      </c>
      <c r="BA117" s="279">
        <v>0.9936159</v>
      </c>
      <c r="BB117" s="279">
        <v>0.9936159</v>
      </c>
      <c r="BC117" s="279">
        <v>1.1387000000000001E-3</v>
      </c>
      <c r="BD117" s="279">
        <v>1.1387000000000001E-3</v>
      </c>
      <c r="BE117" s="279">
        <v>-44.947800000000001</v>
      </c>
      <c r="BF117" s="279">
        <v>-44.947800000000001</v>
      </c>
      <c r="BG117" s="279">
        <v>-172.97929999999999</v>
      </c>
      <c r="BH117" s="279">
        <v>-172.97929999999999</v>
      </c>
      <c r="BI117" s="279">
        <v>0</v>
      </c>
      <c r="BJ117" s="279">
        <v>0</v>
      </c>
      <c r="BK117" s="279">
        <v>0</v>
      </c>
      <c r="BL117" s="279">
        <v>180</v>
      </c>
      <c r="BO117" s="279">
        <v>0.58120000000000005</v>
      </c>
      <c r="BP117" s="279">
        <v>0.91453770000000001</v>
      </c>
      <c r="BQ117" s="279">
        <v>0.91453770000000001</v>
      </c>
      <c r="BR117" s="279">
        <v>0</v>
      </c>
      <c r="BS117" s="279">
        <v>0</v>
      </c>
      <c r="BT117" s="279">
        <v>8.5462300000000005E-2</v>
      </c>
      <c r="BU117" s="279">
        <v>8.5462300000000005E-2</v>
      </c>
      <c r="BV117" s="279">
        <v>-27.183</v>
      </c>
      <c r="BW117" s="279">
        <v>-27.183</v>
      </c>
      <c r="BX117" s="279">
        <v>162.51320000000001</v>
      </c>
      <c r="BY117" s="279">
        <v>162.51320000000001</v>
      </c>
      <c r="BZ117" s="279">
        <v>0</v>
      </c>
      <c r="CA117" s="279">
        <v>0</v>
      </c>
      <c r="CB117" s="279">
        <v>0</v>
      </c>
      <c r="CC117" s="279">
        <v>180</v>
      </c>
    </row>
    <row r="118" spans="18:81">
      <c r="R118" s="279">
        <v>0.58255000000000001</v>
      </c>
      <c r="S118" s="279">
        <v>0.98364169999999995</v>
      </c>
      <c r="T118" s="279">
        <v>0.98364169999999995</v>
      </c>
      <c r="U118" s="279">
        <v>5.6999999999999996E-6</v>
      </c>
      <c r="V118" s="279">
        <v>5.6999999999999996E-6</v>
      </c>
      <c r="W118" s="279">
        <v>1.6352599999999998E-2</v>
      </c>
      <c r="X118" s="279">
        <v>1.6352599999999998E-2</v>
      </c>
      <c r="Y118" s="279">
        <v>-123.95659999999999</v>
      </c>
      <c r="Z118" s="279">
        <v>-123.95659999999999</v>
      </c>
      <c r="AA118" s="279">
        <v>172.02250000000001</v>
      </c>
      <c r="AB118" s="279">
        <v>172.02250000000001</v>
      </c>
      <c r="AC118" s="279">
        <v>0</v>
      </c>
      <c r="AD118" s="279">
        <v>0</v>
      </c>
      <c r="AE118" s="279">
        <v>0</v>
      </c>
      <c r="AF118" s="279">
        <v>180</v>
      </c>
      <c r="AH118" s="279">
        <v>0.58255000000000001</v>
      </c>
      <c r="AI118" s="279">
        <v>0.9844984</v>
      </c>
      <c r="AJ118" s="279">
        <v>0.9844984</v>
      </c>
      <c r="AK118" s="279">
        <v>7.4000000000000003E-6</v>
      </c>
      <c r="AL118" s="279">
        <v>7.4000000000000003E-6</v>
      </c>
      <c r="AM118" s="279">
        <v>1.54942E-2</v>
      </c>
      <c r="AN118" s="279">
        <v>1.54942E-2</v>
      </c>
      <c r="AO118" s="279">
        <v>-114.42700000000001</v>
      </c>
      <c r="AP118" s="279">
        <v>-114.42700000000001</v>
      </c>
      <c r="AQ118" s="279">
        <v>-171.7141</v>
      </c>
      <c r="AR118" s="279">
        <v>-171.7141</v>
      </c>
      <c r="AS118" s="279">
        <v>0</v>
      </c>
      <c r="AT118" s="279">
        <v>0</v>
      </c>
      <c r="AU118" s="279">
        <v>0</v>
      </c>
      <c r="AV118" s="279">
        <v>180</v>
      </c>
      <c r="AX118" s="279">
        <v>0.58255000000000001</v>
      </c>
      <c r="AY118" s="279">
        <v>5.1881000000000002E-3</v>
      </c>
      <c r="AZ118" s="279">
        <v>5.1881000000000002E-3</v>
      </c>
      <c r="BA118" s="279">
        <v>0.99368020000000001</v>
      </c>
      <c r="BB118" s="279">
        <v>0.99368020000000001</v>
      </c>
      <c r="BC118" s="279">
        <v>1.1317E-3</v>
      </c>
      <c r="BD118" s="279">
        <v>1.1317E-3</v>
      </c>
      <c r="BE118" s="279">
        <v>-43.909300000000002</v>
      </c>
      <c r="BF118" s="279">
        <v>-43.909300000000002</v>
      </c>
      <c r="BG118" s="279">
        <v>-173.0917</v>
      </c>
      <c r="BH118" s="279">
        <v>-173.0917</v>
      </c>
      <c r="BI118" s="279">
        <v>0</v>
      </c>
      <c r="BJ118" s="279">
        <v>0</v>
      </c>
      <c r="BK118" s="279">
        <v>0</v>
      </c>
      <c r="BL118" s="279">
        <v>180</v>
      </c>
      <c r="BO118" s="279">
        <v>0.58255000000000001</v>
      </c>
      <c r="BP118" s="279">
        <v>0.91432400000000003</v>
      </c>
      <c r="BQ118" s="279">
        <v>0.91432400000000003</v>
      </c>
      <c r="BR118" s="279">
        <v>0</v>
      </c>
      <c r="BS118" s="279">
        <v>0</v>
      </c>
      <c r="BT118" s="279">
        <v>8.5676000000000002E-2</v>
      </c>
      <c r="BU118" s="279">
        <v>8.5676000000000002E-2</v>
      </c>
      <c r="BV118" s="279">
        <v>-27.6114</v>
      </c>
      <c r="BW118" s="279">
        <v>-27.6114</v>
      </c>
      <c r="BX118" s="279">
        <v>162.5564</v>
      </c>
      <c r="BY118" s="279">
        <v>162.5564</v>
      </c>
      <c r="BZ118" s="279">
        <v>0</v>
      </c>
      <c r="CA118" s="279">
        <v>0</v>
      </c>
      <c r="CB118" s="279">
        <v>0</v>
      </c>
      <c r="CC118" s="279">
        <v>180</v>
      </c>
    </row>
    <row r="119" spans="18:81">
      <c r="R119" s="279">
        <v>0.58389999999999997</v>
      </c>
      <c r="S119" s="279">
        <v>0.98374130000000004</v>
      </c>
      <c r="T119" s="279">
        <v>0.98374130000000004</v>
      </c>
      <c r="U119" s="279">
        <v>5.5999999999999997E-6</v>
      </c>
      <c r="V119" s="279">
        <v>5.5999999999999997E-6</v>
      </c>
      <c r="W119" s="279">
        <v>1.6253099999999999E-2</v>
      </c>
      <c r="X119" s="279">
        <v>1.6253099999999999E-2</v>
      </c>
      <c r="Y119" s="279">
        <v>-123.684</v>
      </c>
      <c r="Z119" s="279">
        <v>-123.684</v>
      </c>
      <c r="AA119" s="279">
        <v>172.42449999999999</v>
      </c>
      <c r="AB119" s="279">
        <v>172.42449999999999</v>
      </c>
      <c r="AC119" s="279">
        <v>0</v>
      </c>
      <c r="AD119" s="279">
        <v>0</v>
      </c>
      <c r="AE119" s="279">
        <v>0</v>
      </c>
      <c r="AF119" s="279">
        <v>180</v>
      </c>
      <c r="AH119" s="279">
        <v>0.58389999999999997</v>
      </c>
      <c r="AI119" s="279">
        <v>0.98455610000000005</v>
      </c>
      <c r="AJ119" s="279">
        <v>0.98455610000000005</v>
      </c>
      <c r="AK119" s="279">
        <v>7.3000000000000004E-6</v>
      </c>
      <c r="AL119" s="279">
        <v>7.3000000000000004E-6</v>
      </c>
      <c r="AM119" s="279">
        <v>1.54366E-2</v>
      </c>
      <c r="AN119" s="279">
        <v>1.54366E-2</v>
      </c>
      <c r="AO119" s="279">
        <v>-114.1669</v>
      </c>
      <c r="AP119" s="279">
        <v>-114.1669</v>
      </c>
      <c r="AQ119" s="279">
        <v>-171.3305</v>
      </c>
      <c r="AR119" s="279">
        <v>-171.3305</v>
      </c>
      <c r="AS119" s="279">
        <v>0</v>
      </c>
      <c r="AT119" s="279">
        <v>0</v>
      </c>
      <c r="AU119" s="279">
        <v>0</v>
      </c>
      <c r="AV119" s="279">
        <v>180</v>
      </c>
      <c r="AX119" s="279">
        <v>0.58389999999999997</v>
      </c>
      <c r="AY119" s="279">
        <v>5.1308999999999999E-3</v>
      </c>
      <c r="AZ119" s="279">
        <v>5.1308999999999999E-3</v>
      </c>
      <c r="BA119" s="279">
        <v>0.99374439999999997</v>
      </c>
      <c r="BB119" s="279">
        <v>0.99374439999999997</v>
      </c>
      <c r="BC119" s="279">
        <v>1.1248E-3</v>
      </c>
      <c r="BD119" s="279">
        <v>1.1248E-3</v>
      </c>
      <c r="BE119" s="279">
        <v>-42.875599999999999</v>
      </c>
      <c r="BF119" s="279">
        <v>-42.875599999999999</v>
      </c>
      <c r="BG119" s="279">
        <v>-173.21969999999999</v>
      </c>
      <c r="BH119" s="279">
        <v>-173.21969999999999</v>
      </c>
      <c r="BI119" s="279">
        <v>0</v>
      </c>
      <c r="BJ119" s="279">
        <v>0</v>
      </c>
      <c r="BK119" s="279">
        <v>0</v>
      </c>
      <c r="BL119" s="279">
        <v>180</v>
      </c>
      <c r="BO119" s="279">
        <v>0.58389999999999997</v>
      </c>
      <c r="BP119" s="279">
        <v>0.91411350000000002</v>
      </c>
      <c r="BQ119" s="279">
        <v>0.91411350000000002</v>
      </c>
      <c r="BR119" s="279">
        <v>0</v>
      </c>
      <c r="BS119" s="279">
        <v>0</v>
      </c>
      <c r="BT119" s="279">
        <v>8.5886500000000005E-2</v>
      </c>
      <c r="BU119" s="279">
        <v>8.5886500000000005E-2</v>
      </c>
      <c r="BV119" s="279">
        <v>-28.037800000000001</v>
      </c>
      <c r="BW119" s="279">
        <v>-28.037800000000001</v>
      </c>
      <c r="BX119" s="279">
        <v>162.5993</v>
      </c>
      <c r="BY119" s="279">
        <v>162.5993</v>
      </c>
      <c r="BZ119" s="279">
        <v>0</v>
      </c>
      <c r="CA119" s="279">
        <v>0</v>
      </c>
      <c r="CB119" s="279">
        <v>0</v>
      </c>
      <c r="CC119" s="279">
        <v>180</v>
      </c>
    </row>
    <row r="120" spans="18:81">
      <c r="R120" s="279">
        <v>0.58525000000000005</v>
      </c>
      <c r="S120" s="279">
        <v>0.98383869999999995</v>
      </c>
      <c r="T120" s="279">
        <v>0.98383869999999995</v>
      </c>
      <c r="U120" s="279">
        <v>5.4999999999999999E-6</v>
      </c>
      <c r="V120" s="279">
        <v>5.4999999999999999E-6</v>
      </c>
      <c r="W120" s="279">
        <v>1.6155800000000001E-2</v>
      </c>
      <c r="X120" s="279">
        <v>1.6155800000000001E-2</v>
      </c>
      <c r="Y120" s="279">
        <v>-123.4131</v>
      </c>
      <c r="Z120" s="279">
        <v>-123.4131</v>
      </c>
      <c r="AA120" s="279">
        <v>172.82419999999999</v>
      </c>
      <c r="AB120" s="279">
        <v>172.82419999999999</v>
      </c>
      <c r="AC120" s="279">
        <v>0</v>
      </c>
      <c r="AD120" s="279">
        <v>0</v>
      </c>
      <c r="AE120" s="279">
        <v>0</v>
      </c>
      <c r="AF120" s="279">
        <v>180</v>
      </c>
      <c r="AH120" s="279">
        <v>0.58525000000000005</v>
      </c>
      <c r="AI120" s="279">
        <v>0.9846123</v>
      </c>
      <c r="AJ120" s="279">
        <v>0.9846123</v>
      </c>
      <c r="AK120" s="279">
        <v>7.1999999999999997E-6</v>
      </c>
      <c r="AL120" s="279">
        <v>7.1999999999999997E-6</v>
      </c>
      <c r="AM120" s="279">
        <v>1.53805E-2</v>
      </c>
      <c r="AN120" s="279">
        <v>1.53805E-2</v>
      </c>
      <c r="AO120" s="279">
        <v>-113.90779999999999</v>
      </c>
      <c r="AP120" s="279">
        <v>-113.90779999999999</v>
      </c>
      <c r="AQ120" s="279">
        <v>-170.94810000000001</v>
      </c>
      <c r="AR120" s="279">
        <v>-170.94810000000001</v>
      </c>
      <c r="AS120" s="279">
        <v>0</v>
      </c>
      <c r="AT120" s="279">
        <v>0</v>
      </c>
      <c r="AU120" s="279">
        <v>0</v>
      </c>
      <c r="AV120" s="279">
        <v>180</v>
      </c>
      <c r="AX120" s="279">
        <v>0.58525000000000005</v>
      </c>
      <c r="AY120" s="279">
        <v>5.0737999999999998E-3</v>
      </c>
      <c r="AZ120" s="279">
        <v>5.0737999999999998E-3</v>
      </c>
      <c r="BA120" s="279">
        <v>0.99380829999999998</v>
      </c>
      <c r="BB120" s="279">
        <v>0.99380829999999998</v>
      </c>
      <c r="BC120" s="279">
        <v>1.1178E-3</v>
      </c>
      <c r="BD120" s="279">
        <v>1.1178E-3</v>
      </c>
      <c r="BE120" s="279">
        <v>-41.846600000000002</v>
      </c>
      <c r="BF120" s="279">
        <v>-41.846600000000002</v>
      </c>
      <c r="BG120" s="279">
        <v>-173.36369999999999</v>
      </c>
      <c r="BH120" s="279">
        <v>-173.36369999999999</v>
      </c>
      <c r="BI120" s="279">
        <v>0</v>
      </c>
      <c r="BJ120" s="279">
        <v>0</v>
      </c>
      <c r="BK120" s="279">
        <v>0</v>
      </c>
      <c r="BL120" s="279">
        <v>180</v>
      </c>
      <c r="BO120" s="279">
        <v>0.58525000000000005</v>
      </c>
      <c r="BP120" s="279">
        <v>0.91390590000000005</v>
      </c>
      <c r="BQ120" s="279">
        <v>0.91390590000000005</v>
      </c>
      <c r="BR120" s="279">
        <v>0</v>
      </c>
      <c r="BS120" s="279">
        <v>0</v>
      </c>
      <c r="BT120" s="279">
        <v>8.6094100000000007E-2</v>
      </c>
      <c r="BU120" s="279">
        <v>8.6094100000000007E-2</v>
      </c>
      <c r="BV120" s="279">
        <v>-28.462299999999999</v>
      </c>
      <c r="BW120" s="279">
        <v>-28.462299999999999</v>
      </c>
      <c r="BX120" s="279">
        <v>162.6421</v>
      </c>
      <c r="BY120" s="279">
        <v>162.6421</v>
      </c>
      <c r="BZ120" s="279">
        <v>0</v>
      </c>
      <c r="CA120" s="279">
        <v>0</v>
      </c>
      <c r="CB120" s="279">
        <v>0</v>
      </c>
      <c r="CC120" s="279">
        <v>180</v>
      </c>
    </row>
    <row r="121" spans="18:81">
      <c r="R121" s="279">
        <v>0.58660000000000001</v>
      </c>
      <c r="S121" s="279">
        <v>0.98393390000000003</v>
      </c>
      <c r="T121" s="279">
        <v>0.98393390000000003</v>
      </c>
      <c r="U121" s="279">
        <v>5.4E-6</v>
      </c>
      <c r="V121" s="279">
        <v>5.4E-6</v>
      </c>
      <c r="W121" s="279">
        <v>1.6060700000000001E-2</v>
      </c>
      <c r="X121" s="279">
        <v>1.6060700000000001E-2</v>
      </c>
      <c r="Y121" s="279">
        <v>-123.1438</v>
      </c>
      <c r="Z121" s="279">
        <v>-123.1438</v>
      </c>
      <c r="AA121" s="279">
        <v>173.22149999999999</v>
      </c>
      <c r="AB121" s="279">
        <v>173.22149999999999</v>
      </c>
      <c r="AC121" s="279">
        <v>0</v>
      </c>
      <c r="AD121" s="279">
        <v>0</v>
      </c>
      <c r="AE121" s="279">
        <v>0</v>
      </c>
      <c r="AF121" s="279">
        <v>180</v>
      </c>
      <c r="AH121" s="279">
        <v>0.58660000000000001</v>
      </c>
      <c r="AI121" s="279">
        <v>0.98466699999999996</v>
      </c>
      <c r="AJ121" s="279">
        <v>0.98466699999999996</v>
      </c>
      <c r="AK121" s="279">
        <v>7.0999999999999998E-6</v>
      </c>
      <c r="AL121" s="279">
        <v>7.0999999999999998E-6</v>
      </c>
      <c r="AM121" s="279">
        <v>1.53259E-2</v>
      </c>
      <c r="AN121" s="279">
        <v>1.53259E-2</v>
      </c>
      <c r="AO121" s="279">
        <v>-113.6497</v>
      </c>
      <c r="AP121" s="279">
        <v>-113.6497</v>
      </c>
      <c r="AQ121" s="279">
        <v>-170.56700000000001</v>
      </c>
      <c r="AR121" s="279">
        <v>-170.56700000000001</v>
      </c>
      <c r="AS121" s="279">
        <v>0</v>
      </c>
      <c r="AT121" s="279">
        <v>0</v>
      </c>
      <c r="AU121" s="279">
        <v>0</v>
      </c>
      <c r="AV121" s="279">
        <v>180</v>
      </c>
      <c r="AX121" s="279">
        <v>0.58660000000000001</v>
      </c>
      <c r="AY121" s="279">
        <v>5.0172000000000003E-3</v>
      </c>
      <c r="AZ121" s="279">
        <v>5.0172000000000003E-3</v>
      </c>
      <c r="BA121" s="279">
        <v>0.99387179999999997</v>
      </c>
      <c r="BB121" s="279">
        <v>0.99387179999999997</v>
      </c>
      <c r="BC121" s="279">
        <v>1.111E-3</v>
      </c>
      <c r="BD121" s="279">
        <v>1.111E-3</v>
      </c>
      <c r="BE121" s="279">
        <v>-40.822200000000002</v>
      </c>
      <c r="BF121" s="279">
        <v>-40.822200000000002</v>
      </c>
      <c r="BG121" s="279">
        <v>-173.52369999999999</v>
      </c>
      <c r="BH121" s="279">
        <v>-173.52369999999999</v>
      </c>
      <c r="BI121" s="279">
        <v>0</v>
      </c>
      <c r="BJ121" s="279">
        <v>0</v>
      </c>
      <c r="BK121" s="279">
        <v>0</v>
      </c>
      <c r="BL121" s="279">
        <v>180</v>
      </c>
      <c r="BO121" s="279">
        <v>0.58660000000000001</v>
      </c>
      <c r="BP121" s="279">
        <v>0.91370130000000005</v>
      </c>
      <c r="BQ121" s="279">
        <v>0.91370130000000005</v>
      </c>
      <c r="BR121" s="279">
        <v>0</v>
      </c>
      <c r="BS121" s="279">
        <v>0</v>
      </c>
      <c r="BT121" s="279">
        <v>8.6298700000000006E-2</v>
      </c>
      <c r="BU121" s="279">
        <v>8.6298700000000006E-2</v>
      </c>
      <c r="BV121" s="279">
        <v>-28.884799999999998</v>
      </c>
      <c r="BW121" s="279">
        <v>-28.884799999999998</v>
      </c>
      <c r="BX121" s="279">
        <v>162.68469999999999</v>
      </c>
      <c r="BY121" s="279">
        <v>162.68469999999999</v>
      </c>
      <c r="BZ121" s="279">
        <v>0</v>
      </c>
      <c r="CA121" s="279">
        <v>0</v>
      </c>
      <c r="CB121" s="279">
        <v>0</v>
      </c>
      <c r="CC121" s="279">
        <v>180</v>
      </c>
    </row>
    <row r="122" spans="18:81">
      <c r="R122" s="279">
        <v>0.58794999999999997</v>
      </c>
      <c r="S122" s="279">
        <v>0.98402690000000004</v>
      </c>
      <c r="T122" s="279">
        <v>0.98402690000000004</v>
      </c>
      <c r="U122" s="279">
        <v>5.3000000000000001E-6</v>
      </c>
      <c r="V122" s="279">
        <v>5.3000000000000001E-6</v>
      </c>
      <c r="W122" s="279">
        <v>1.5967700000000001E-2</v>
      </c>
      <c r="X122" s="279">
        <v>1.5967700000000001E-2</v>
      </c>
      <c r="Y122" s="279">
        <v>-122.876</v>
      </c>
      <c r="Z122" s="279">
        <v>-122.876</v>
      </c>
      <c r="AA122" s="279">
        <v>173.6165</v>
      </c>
      <c r="AB122" s="279">
        <v>173.6165</v>
      </c>
      <c r="AC122" s="279">
        <v>0</v>
      </c>
      <c r="AD122" s="279">
        <v>0</v>
      </c>
      <c r="AE122" s="279">
        <v>0</v>
      </c>
      <c r="AF122" s="279">
        <v>180</v>
      </c>
      <c r="AH122" s="279">
        <v>0.58794999999999997</v>
      </c>
      <c r="AI122" s="279">
        <v>0.98472029999999999</v>
      </c>
      <c r="AJ122" s="279">
        <v>0.98472029999999999</v>
      </c>
      <c r="AK122" s="279">
        <v>6.9999999999999999E-6</v>
      </c>
      <c r="AL122" s="279">
        <v>6.9999999999999999E-6</v>
      </c>
      <c r="AM122" s="279">
        <v>1.52727E-2</v>
      </c>
      <c r="AN122" s="279">
        <v>1.52727E-2</v>
      </c>
      <c r="AO122" s="279">
        <v>-113.3926</v>
      </c>
      <c r="AP122" s="279">
        <v>-113.3926</v>
      </c>
      <c r="AQ122" s="279">
        <v>-170.18709999999999</v>
      </c>
      <c r="AR122" s="279">
        <v>-170.18709999999999</v>
      </c>
      <c r="AS122" s="279">
        <v>0</v>
      </c>
      <c r="AT122" s="279">
        <v>0</v>
      </c>
      <c r="AU122" s="279">
        <v>0</v>
      </c>
      <c r="AV122" s="279">
        <v>180</v>
      </c>
      <c r="AX122" s="279">
        <v>0.58794999999999997</v>
      </c>
      <c r="AY122" s="279">
        <v>4.9611999999999998E-3</v>
      </c>
      <c r="AZ122" s="279">
        <v>4.9611999999999998E-3</v>
      </c>
      <c r="BA122" s="279">
        <v>0.99393469999999995</v>
      </c>
      <c r="BB122" s="279">
        <v>0.99393469999999995</v>
      </c>
      <c r="BC122" s="279">
        <v>1.1041E-3</v>
      </c>
      <c r="BD122" s="279">
        <v>1.1041E-3</v>
      </c>
      <c r="BE122" s="279">
        <v>-39.802500000000002</v>
      </c>
      <c r="BF122" s="279">
        <v>-39.802500000000002</v>
      </c>
      <c r="BG122" s="279">
        <v>-173.69970000000001</v>
      </c>
      <c r="BH122" s="279">
        <v>-173.69970000000001</v>
      </c>
      <c r="BI122" s="279">
        <v>0</v>
      </c>
      <c r="BJ122" s="279">
        <v>0</v>
      </c>
      <c r="BK122" s="279">
        <v>0</v>
      </c>
      <c r="BL122" s="279">
        <v>180</v>
      </c>
      <c r="BO122" s="279">
        <v>0.58794999999999997</v>
      </c>
      <c r="BP122" s="279">
        <v>0.91349959999999997</v>
      </c>
      <c r="BQ122" s="279">
        <v>0.91349959999999997</v>
      </c>
      <c r="BR122" s="279">
        <v>0</v>
      </c>
      <c r="BS122" s="279">
        <v>0</v>
      </c>
      <c r="BT122" s="279">
        <v>8.6500400000000005E-2</v>
      </c>
      <c r="BU122" s="279">
        <v>8.6500400000000005E-2</v>
      </c>
      <c r="BV122" s="279">
        <v>-29.305399999999999</v>
      </c>
      <c r="BW122" s="279">
        <v>-29.305399999999999</v>
      </c>
      <c r="BX122" s="279">
        <v>162.72710000000001</v>
      </c>
      <c r="BY122" s="279">
        <v>162.72710000000001</v>
      </c>
      <c r="BZ122" s="279">
        <v>0</v>
      </c>
      <c r="CA122" s="279">
        <v>0</v>
      </c>
      <c r="CB122" s="279">
        <v>0</v>
      </c>
      <c r="CC122" s="279">
        <v>180</v>
      </c>
    </row>
    <row r="123" spans="18:81">
      <c r="R123" s="279">
        <v>0.58930000000000005</v>
      </c>
      <c r="S123" s="279">
        <v>0.98411789999999999</v>
      </c>
      <c r="T123" s="279">
        <v>0.98411789999999999</v>
      </c>
      <c r="U123" s="279">
        <v>5.2000000000000002E-6</v>
      </c>
      <c r="V123" s="279">
        <v>5.2000000000000002E-6</v>
      </c>
      <c r="W123" s="279">
        <v>1.5876899999999999E-2</v>
      </c>
      <c r="X123" s="279">
        <v>1.5876899999999999E-2</v>
      </c>
      <c r="Y123" s="279">
        <v>-122.6097</v>
      </c>
      <c r="Z123" s="279">
        <v>-122.6097</v>
      </c>
      <c r="AA123" s="279">
        <v>174.0093</v>
      </c>
      <c r="AB123" s="279">
        <v>174.0093</v>
      </c>
      <c r="AC123" s="279">
        <v>0</v>
      </c>
      <c r="AD123" s="279">
        <v>0</v>
      </c>
      <c r="AE123" s="279">
        <v>0</v>
      </c>
      <c r="AF123" s="279">
        <v>180</v>
      </c>
      <c r="AH123" s="279">
        <v>0.58930000000000005</v>
      </c>
      <c r="AI123" s="279">
        <v>0.98477219999999999</v>
      </c>
      <c r="AJ123" s="279">
        <v>0.98477219999999999</v>
      </c>
      <c r="AK123" s="279">
        <v>6.9E-6</v>
      </c>
      <c r="AL123" s="279">
        <v>6.9E-6</v>
      </c>
      <c r="AM123" s="279">
        <v>1.5220900000000001E-2</v>
      </c>
      <c r="AN123" s="279">
        <v>1.5220900000000001E-2</v>
      </c>
      <c r="AO123" s="279">
        <v>-113.1365</v>
      </c>
      <c r="AP123" s="279">
        <v>-113.1365</v>
      </c>
      <c r="AQ123" s="279">
        <v>-169.8083</v>
      </c>
      <c r="AR123" s="279">
        <v>-169.8083</v>
      </c>
      <c r="AS123" s="279">
        <v>0</v>
      </c>
      <c r="AT123" s="279">
        <v>0</v>
      </c>
      <c r="AU123" s="279">
        <v>0</v>
      </c>
      <c r="AV123" s="279">
        <v>180</v>
      </c>
      <c r="AX123" s="279">
        <v>0.58930000000000005</v>
      </c>
      <c r="AY123" s="279">
        <v>4.9058000000000001E-3</v>
      </c>
      <c r="AZ123" s="279">
        <v>4.9058000000000001E-3</v>
      </c>
      <c r="BA123" s="279">
        <v>0.99399689999999996</v>
      </c>
      <c r="BB123" s="279">
        <v>0.99399689999999996</v>
      </c>
      <c r="BC123" s="279">
        <v>1.0973000000000001E-3</v>
      </c>
      <c r="BD123" s="279">
        <v>1.0973000000000001E-3</v>
      </c>
      <c r="BE123" s="279">
        <v>-38.787399999999998</v>
      </c>
      <c r="BF123" s="279">
        <v>-38.787399999999998</v>
      </c>
      <c r="BG123" s="279">
        <v>-173.89189999999999</v>
      </c>
      <c r="BH123" s="279">
        <v>-173.89189999999999</v>
      </c>
      <c r="BI123" s="279">
        <v>0</v>
      </c>
      <c r="BJ123" s="279">
        <v>0</v>
      </c>
      <c r="BK123" s="279">
        <v>0</v>
      </c>
      <c r="BL123" s="279">
        <v>180</v>
      </c>
      <c r="BO123" s="279">
        <v>0.58930000000000005</v>
      </c>
      <c r="BP123" s="279">
        <v>0.91330080000000002</v>
      </c>
      <c r="BQ123" s="279">
        <v>0.91330080000000002</v>
      </c>
      <c r="BR123" s="279">
        <v>0</v>
      </c>
      <c r="BS123" s="279">
        <v>0</v>
      </c>
      <c r="BT123" s="279">
        <v>8.6699200000000004E-2</v>
      </c>
      <c r="BU123" s="279">
        <v>8.6699200000000004E-2</v>
      </c>
      <c r="BV123" s="279">
        <v>-29.724</v>
      </c>
      <c r="BW123" s="279">
        <v>-29.724</v>
      </c>
      <c r="BX123" s="279">
        <v>162.76929999999999</v>
      </c>
      <c r="BY123" s="279">
        <v>162.76929999999999</v>
      </c>
      <c r="BZ123" s="279">
        <v>0</v>
      </c>
      <c r="CA123" s="279">
        <v>0</v>
      </c>
      <c r="CB123" s="279">
        <v>0</v>
      </c>
      <c r="CC123" s="279">
        <v>180</v>
      </c>
    </row>
    <row r="124" spans="18:81">
      <c r="R124" s="279">
        <v>0.59065000000000001</v>
      </c>
      <c r="S124" s="279">
        <v>0.98420680000000005</v>
      </c>
      <c r="T124" s="279">
        <v>0.98420680000000005</v>
      </c>
      <c r="U124" s="279">
        <v>5.2000000000000002E-6</v>
      </c>
      <c r="V124" s="279">
        <v>5.2000000000000002E-6</v>
      </c>
      <c r="W124" s="279">
        <v>1.5788099999999999E-2</v>
      </c>
      <c r="X124" s="279">
        <v>1.5788099999999999E-2</v>
      </c>
      <c r="Y124" s="279">
        <v>-122.345</v>
      </c>
      <c r="Z124" s="279">
        <v>-122.345</v>
      </c>
      <c r="AA124" s="279">
        <v>174.3999</v>
      </c>
      <c r="AB124" s="279">
        <v>174.3999</v>
      </c>
      <c r="AC124" s="279">
        <v>0</v>
      </c>
      <c r="AD124" s="279">
        <v>0</v>
      </c>
      <c r="AE124" s="279">
        <v>0</v>
      </c>
      <c r="AF124" s="279">
        <v>180</v>
      </c>
      <c r="AH124" s="279">
        <v>0.59065000000000001</v>
      </c>
      <c r="AI124" s="279">
        <v>0.98482270000000005</v>
      </c>
      <c r="AJ124" s="279">
        <v>0.98482270000000005</v>
      </c>
      <c r="AK124" s="279">
        <v>6.8000000000000001E-6</v>
      </c>
      <c r="AL124" s="279">
        <v>6.8000000000000001E-6</v>
      </c>
      <c r="AM124" s="279">
        <v>1.5170599999999999E-2</v>
      </c>
      <c r="AN124" s="279">
        <v>1.5170599999999999E-2</v>
      </c>
      <c r="AO124" s="279">
        <v>-112.88160000000001</v>
      </c>
      <c r="AP124" s="279">
        <v>-112.88160000000001</v>
      </c>
      <c r="AQ124" s="279">
        <v>-169.43100000000001</v>
      </c>
      <c r="AR124" s="279">
        <v>-169.43100000000001</v>
      </c>
      <c r="AS124" s="279">
        <v>0</v>
      </c>
      <c r="AT124" s="279">
        <v>0</v>
      </c>
      <c r="AU124" s="279">
        <v>0</v>
      </c>
      <c r="AV124" s="279">
        <v>180</v>
      </c>
      <c r="AX124" s="279">
        <v>0.59065000000000001</v>
      </c>
      <c r="AY124" s="279">
        <v>4.8513000000000002E-3</v>
      </c>
      <c r="AZ124" s="279">
        <v>4.8513000000000002E-3</v>
      </c>
      <c r="BA124" s="279">
        <v>0.99405809999999994</v>
      </c>
      <c r="BB124" s="279">
        <v>0.99405809999999994</v>
      </c>
      <c r="BC124" s="279">
        <v>1.0905000000000001E-3</v>
      </c>
      <c r="BD124" s="279">
        <v>1.0905000000000001E-3</v>
      </c>
      <c r="BE124" s="279">
        <v>-37.776899999999998</v>
      </c>
      <c r="BF124" s="279">
        <v>-37.776899999999998</v>
      </c>
      <c r="BG124" s="279">
        <v>-174.1001</v>
      </c>
      <c r="BH124" s="279">
        <v>-174.1001</v>
      </c>
      <c r="BI124" s="279">
        <v>0</v>
      </c>
      <c r="BJ124" s="279">
        <v>0</v>
      </c>
      <c r="BK124" s="279">
        <v>0</v>
      </c>
      <c r="BL124" s="279">
        <v>180</v>
      </c>
      <c r="BO124" s="279">
        <v>0.59065000000000001</v>
      </c>
      <c r="BP124" s="279">
        <v>0.9131049</v>
      </c>
      <c r="BQ124" s="279">
        <v>0.9131049</v>
      </c>
      <c r="BR124" s="279">
        <v>0</v>
      </c>
      <c r="BS124" s="279">
        <v>0</v>
      </c>
      <c r="BT124" s="279">
        <v>8.6895100000000003E-2</v>
      </c>
      <c r="BU124" s="279">
        <v>8.6895100000000003E-2</v>
      </c>
      <c r="BV124" s="279">
        <v>-30.140799999999999</v>
      </c>
      <c r="BW124" s="279">
        <v>-30.140799999999999</v>
      </c>
      <c r="BX124" s="279">
        <v>162.81139999999999</v>
      </c>
      <c r="BY124" s="279">
        <v>162.81139999999999</v>
      </c>
      <c r="BZ124" s="279">
        <v>0</v>
      </c>
      <c r="CA124" s="279">
        <v>0</v>
      </c>
      <c r="CB124" s="279">
        <v>0</v>
      </c>
      <c r="CC124" s="279">
        <v>180</v>
      </c>
    </row>
    <row r="125" spans="18:81">
      <c r="R125" s="279">
        <v>0.59199999999999997</v>
      </c>
      <c r="S125" s="279">
        <v>0.98429370000000005</v>
      </c>
      <c r="T125" s="279">
        <v>0.98429370000000005</v>
      </c>
      <c r="U125" s="279">
        <v>5.1000000000000003E-6</v>
      </c>
      <c r="V125" s="279">
        <v>5.1000000000000003E-6</v>
      </c>
      <c r="W125" s="279">
        <v>1.5701199999999998E-2</v>
      </c>
      <c r="X125" s="279">
        <v>1.5701199999999998E-2</v>
      </c>
      <c r="Y125" s="279">
        <v>-122.0817</v>
      </c>
      <c r="Z125" s="279">
        <v>-122.0817</v>
      </c>
      <c r="AA125" s="279">
        <v>174.78829999999999</v>
      </c>
      <c r="AB125" s="279">
        <v>174.78829999999999</v>
      </c>
      <c r="AC125" s="279">
        <v>0</v>
      </c>
      <c r="AD125" s="279">
        <v>0</v>
      </c>
      <c r="AE125" s="279">
        <v>0</v>
      </c>
      <c r="AF125" s="279">
        <v>180</v>
      </c>
      <c r="AH125" s="279">
        <v>0.59199999999999997</v>
      </c>
      <c r="AI125" s="279">
        <v>0.98487179999999996</v>
      </c>
      <c r="AJ125" s="279">
        <v>0.98487179999999996</v>
      </c>
      <c r="AK125" s="279">
        <v>6.7000000000000002E-6</v>
      </c>
      <c r="AL125" s="279">
        <v>6.7000000000000002E-6</v>
      </c>
      <c r="AM125" s="279">
        <v>1.5121600000000001E-2</v>
      </c>
      <c r="AN125" s="279">
        <v>1.5121600000000001E-2</v>
      </c>
      <c r="AO125" s="279">
        <v>-112.6275</v>
      </c>
      <c r="AP125" s="279">
        <v>-112.6275</v>
      </c>
      <c r="AQ125" s="279">
        <v>-169.0547</v>
      </c>
      <c r="AR125" s="279">
        <v>-169.0547</v>
      </c>
      <c r="AS125" s="279">
        <v>0</v>
      </c>
      <c r="AT125" s="279">
        <v>0</v>
      </c>
      <c r="AU125" s="279">
        <v>0</v>
      </c>
      <c r="AV125" s="279">
        <v>180</v>
      </c>
      <c r="AX125" s="279">
        <v>0.59199999999999997</v>
      </c>
      <c r="AY125" s="279">
        <v>4.7977999999999996E-3</v>
      </c>
      <c r="AZ125" s="279">
        <v>4.7977999999999996E-3</v>
      </c>
      <c r="BA125" s="279">
        <v>0.99411839999999996</v>
      </c>
      <c r="BB125" s="279">
        <v>0.99411839999999996</v>
      </c>
      <c r="BC125" s="279">
        <v>1.0838E-3</v>
      </c>
      <c r="BD125" s="279">
        <v>1.0838E-3</v>
      </c>
      <c r="BE125" s="279">
        <v>-36.771000000000001</v>
      </c>
      <c r="BF125" s="279">
        <v>-36.771000000000001</v>
      </c>
      <c r="BG125" s="279">
        <v>-174.3244</v>
      </c>
      <c r="BH125" s="279">
        <v>-174.3244</v>
      </c>
      <c r="BI125" s="279">
        <v>0</v>
      </c>
      <c r="BJ125" s="279">
        <v>0</v>
      </c>
      <c r="BK125" s="279">
        <v>0</v>
      </c>
      <c r="BL125" s="279">
        <v>180</v>
      </c>
      <c r="BO125" s="279">
        <v>0.59199999999999997</v>
      </c>
      <c r="BP125" s="279">
        <v>0.9129119</v>
      </c>
      <c r="BQ125" s="279">
        <v>0.9129119</v>
      </c>
      <c r="BR125" s="279">
        <v>0</v>
      </c>
      <c r="BS125" s="279">
        <v>0</v>
      </c>
      <c r="BT125" s="279">
        <v>8.7088100000000002E-2</v>
      </c>
      <c r="BU125" s="279">
        <v>8.7088100000000002E-2</v>
      </c>
      <c r="BV125" s="279">
        <v>-30.555700000000002</v>
      </c>
      <c r="BW125" s="279">
        <v>-30.555700000000002</v>
      </c>
      <c r="BX125" s="279">
        <v>162.85319999999999</v>
      </c>
      <c r="BY125" s="279">
        <v>162.85319999999999</v>
      </c>
      <c r="BZ125" s="279">
        <v>0</v>
      </c>
      <c r="CA125" s="279">
        <v>0</v>
      </c>
      <c r="CB125" s="279">
        <v>0</v>
      </c>
      <c r="CC125" s="279">
        <v>180</v>
      </c>
    </row>
    <row r="126" spans="18:81">
      <c r="R126" s="279">
        <v>0.59335000000000004</v>
      </c>
      <c r="S126" s="279">
        <v>0.98437859999999999</v>
      </c>
      <c r="T126" s="279">
        <v>0.98437859999999999</v>
      </c>
      <c r="U126" s="279">
        <v>5.0000000000000004E-6</v>
      </c>
      <c r="V126" s="279">
        <v>5.0000000000000004E-6</v>
      </c>
      <c r="W126" s="279">
        <v>1.5616400000000001E-2</v>
      </c>
      <c r="X126" s="279">
        <v>1.5616400000000001E-2</v>
      </c>
      <c r="Y126" s="279">
        <v>-121.8199</v>
      </c>
      <c r="Z126" s="279">
        <v>-121.8199</v>
      </c>
      <c r="AA126" s="279">
        <v>175.1746</v>
      </c>
      <c r="AB126" s="279">
        <v>175.1746</v>
      </c>
      <c r="AC126" s="279">
        <v>0</v>
      </c>
      <c r="AD126" s="279">
        <v>0</v>
      </c>
      <c r="AE126" s="279">
        <v>0</v>
      </c>
      <c r="AF126" s="279">
        <v>180</v>
      </c>
      <c r="AH126" s="279">
        <v>0.59335000000000004</v>
      </c>
      <c r="AI126" s="279">
        <v>0.98491949999999995</v>
      </c>
      <c r="AJ126" s="279">
        <v>0.98491949999999995</v>
      </c>
      <c r="AK126" s="279">
        <v>6.6000000000000003E-6</v>
      </c>
      <c r="AL126" s="279">
        <v>6.6000000000000003E-6</v>
      </c>
      <c r="AM126" s="279">
        <v>1.5073899999999999E-2</v>
      </c>
      <c r="AN126" s="279">
        <v>1.5073899999999999E-2</v>
      </c>
      <c r="AO126" s="279">
        <v>-112.37439999999999</v>
      </c>
      <c r="AP126" s="279">
        <v>-112.37439999999999</v>
      </c>
      <c r="AQ126" s="279">
        <v>-168.67949999999999</v>
      </c>
      <c r="AR126" s="279">
        <v>-168.67949999999999</v>
      </c>
      <c r="AS126" s="279">
        <v>0</v>
      </c>
      <c r="AT126" s="279">
        <v>0</v>
      </c>
      <c r="AU126" s="279">
        <v>0</v>
      </c>
      <c r="AV126" s="279">
        <v>180</v>
      </c>
      <c r="AX126" s="279">
        <v>0.59335000000000004</v>
      </c>
      <c r="AY126" s="279">
        <v>4.7454000000000003E-3</v>
      </c>
      <c r="AZ126" s="279">
        <v>4.7454000000000003E-3</v>
      </c>
      <c r="BA126" s="279">
        <v>0.99417750000000005</v>
      </c>
      <c r="BB126" s="279">
        <v>0.99417750000000005</v>
      </c>
      <c r="BC126" s="279">
        <v>1.0771000000000001E-3</v>
      </c>
      <c r="BD126" s="279">
        <v>1.0771000000000001E-3</v>
      </c>
      <c r="BE126" s="279">
        <v>-35.769599999999997</v>
      </c>
      <c r="BF126" s="279">
        <v>-35.769599999999997</v>
      </c>
      <c r="BG126" s="279">
        <v>-174.56460000000001</v>
      </c>
      <c r="BH126" s="279">
        <v>-174.56460000000001</v>
      </c>
      <c r="BI126" s="279">
        <v>0</v>
      </c>
      <c r="BJ126" s="279">
        <v>0</v>
      </c>
      <c r="BK126" s="279">
        <v>0</v>
      </c>
      <c r="BL126" s="279">
        <v>180</v>
      </c>
      <c r="BO126" s="279">
        <v>0.59335000000000004</v>
      </c>
      <c r="BP126" s="279">
        <v>0.91272160000000002</v>
      </c>
      <c r="BQ126" s="279">
        <v>0.91272160000000002</v>
      </c>
      <c r="BR126" s="279">
        <v>0</v>
      </c>
      <c r="BS126" s="279">
        <v>0</v>
      </c>
      <c r="BT126" s="279">
        <v>8.7278400000000006E-2</v>
      </c>
      <c r="BU126" s="279">
        <v>8.7278400000000006E-2</v>
      </c>
      <c r="BV126" s="279">
        <v>-30.968699999999998</v>
      </c>
      <c r="BW126" s="279">
        <v>-30.968699999999998</v>
      </c>
      <c r="BX126" s="279">
        <v>162.89490000000001</v>
      </c>
      <c r="BY126" s="279">
        <v>162.89490000000001</v>
      </c>
      <c r="BZ126" s="279">
        <v>0</v>
      </c>
      <c r="CA126" s="279">
        <v>0</v>
      </c>
      <c r="CB126" s="279">
        <v>0</v>
      </c>
      <c r="CC126" s="279">
        <v>180</v>
      </c>
    </row>
    <row r="127" spans="18:81">
      <c r="R127" s="279">
        <v>0.59470000000000001</v>
      </c>
      <c r="S127" s="279">
        <v>0.9844617</v>
      </c>
      <c r="T127" s="279">
        <v>0.9844617</v>
      </c>
      <c r="U127" s="279">
        <v>4.8999999999999997E-6</v>
      </c>
      <c r="V127" s="279">
        <v>4.8999999999999997E-6</v>
      </c>
      <c r="W127" s="279">
        <v>1.5533399999999999E-2</v>
      </c>
      <c r="X127" s="279">
        <v>1.5533399999999999E-2</v>
      </c>
      <c r="Y127" s="279">
        <v>-121.5595</v>
      </c>
      <c r="Z127" s="279">
        <v>-121.5595</v>
      </c>
      <c r="AA127" s="279">
        <v>175.55889999999999</v>
      </c>
      <c r="AB127" s="279">
        <v>175.55889999999999</v>
      </c>
      <c r="AC127" s="279">
        <v>0</v>
      </c>
      <c r="AD127" s="279">
        <v>0</v>
      </c>
      <c r="AE127" s="279">
        <v>0</v>
      </c>
      <c r="AF127" s="279">
        <v>180</v>
      </c>
      <c r="AH127" s="279">
        <v>0.59470000000000001</v>
      </c>
      <c r="AI127" s="279">
        <v>0.98496600000000001</v>
      </c>
      <c r="AJ127" s="279">
        <v>0.98496600000000001</v>
      </c>
      <c r="AK127" s="279">
        <v>6.4999999999999996E-6</v>
      </c>
      <c r="AL127" s="279">
        <v>6.4999999999999996E-6</v>
      </c>
      <c r="AM127" s="279">
        <v>1.5027499999999999E-2</v>
      </c>
      <c r="AN127" s="279">
        <v>1.5027499999999999E-2</v>
      </c>
      <c r="AO127" s="279">
        <v>-112.12220000000001</v>
      </c>
      <c r="AP127" s="279">
        <v>-112.12220000000001</v>
      </c>
      <c r="AQ127" s="279">
        <v>-168.30529999999999</v>
      </c>
      <c r="AR127" s="279">
        <v>-168.30529999999999</v>
      </c>
      <c r="AS127" s="279">
        <v>0</v>
      </c>
      <c r="AT127" s="279">
        <v>0</v>
      </c>
      <c r="AU127" s="279">
        <v>0</v>
      </c>
      <c r="AV127" s="279">
        <v>180</v>
      </c>
      <c r="AX127" s="279">
        <v>0.59470000000000001</v>
      </c>
      <c r="AY127" s="279">
        <v>4.6943000000000002E-3</v>
      </c>
      <c r="AZ127" s="279">
        <v>4.6943000000000002E-3</v>
      </c>
      <c r="BA127" s="279">
        <v>0.99423530000000004</v>
      </c>
      <c r="BB127" s="279">
        <v>0.99423530000000004</v>
      </c>
      <c r="BC127" s="279">
        <v>1.0704E-3</v>
      </c>
      <c r="BD127" s="279">
        <v>1.0704E-3</v>
      </c>
      <c r="BE127" s="279">
        <v>-34.7727</v>
      </c>
      <c r="BF127" s="279">
        <v>-34.7727</v>
      </c>
      <c r="BG127" s="279">
        <v>-174.82050000000001</v>
      </c>
      <c r="BH127" s="279">
        <v>-174.82050000000001</v>
      </c>
      <c r="BI127" s="279">
        <v>0</v>
      </c>
      <c r="BJ127" s="279">
        <v>0</v>
      </c>
      <c r="BK127" s="279">
        <v>0</v>
      </c>
      <c r="BL127" s="279">
        <v>180</v>
      </c>
      <c r="BO127" s="279">
        <v>0.59470000000000001</v>
      </c>
      <c r="BP127" s="279">
        <v>0.91253410000000001</v>
      </c>
      <c r="BQ127" s="279">
        <v>0.91253410000000001</v>
      </c>
      <c r="BR127" s="279">
        <v>0</v>
      </c>
      <c r="BS127" s="279">
        <v>0</v>
      </c>
      <c r="BT127" s="279">
        <v>8.7465899999999999E-2</v>
      </c>
      <c r="BU127" s="279">
        <v>8.7465899999999999E-2</v>
      </c>
      <c r="BV127" s="279">
        <v>-31.379799999999999</v>
      </c>
      <c r="BW127" s="279">
        <v>-31.379799999999999</v>
      </c>
      <c r="BX127" s="279">
        <v>162.93639999999999</v>
      </c>
      <c r="BY127" s="279">
        <v>162.93639999999999</v>
      </c>
      <c r="BZ127" s="279">
        <v>0</v>
      </c>
      <c r="CA127" s="279">
        <v>0</v>
      </c>
      <c r="CB127" s="279">
        <v>0</v>
      </c>
      <c r="CC127" s="279">
        <v>180</v>
      </c>
    </row>
    <row r="128" spans="18:81">
      <c r="R128" s="279">
        <v>0.59604999999999997</v>
      </c>
      <c r="S128" s="279">
        <v>0.9845429</v>
      </c>
      <c r="T128" s="279">
        <v>0.9845429</v>
      </c>
      <c r="U128" s="279">
        <v>4.7999999999999998E-6</v>
      </c>
      <c r="V128" s="279">
        <v>4.7999999999999998E-6</v>
      </c>
      <c r="W128" s="279">
        <v>1.54523E-2</v>
      </c>
      <c r="X128" s="279">
        <v>1.54523E-2</v>
      </c>
      <c r="Y128" s="279">
        <v>-121.3005</v>
      </c>
      <c r="Z128" s="279">
        <v>-121.3005</v>
      </c>
      <c r="AA128" s="279">
        <v>175.94110000000001</v>
      </c>
      <c r="AB128" s="279">
        <v>175.94110000000001</v>
      </c>
      <c r="AC128" s="279">
        <v>0</v>
      </c>
      <c r="AD128" s="279">
        <v>0</v>
      </c>
      <c r="AE128" s="279">
        <v>0</v>
      </c>
      <c r="AF128" s="279">
        <v>180</v>
      </c>
      <c r="AH128" s="279">
        <v>0.59604999999999997</v>
      </c>
      <c r="AI128" s="279">
        <v>0.98501130000000003</v>
      </c>
      <c r="AJ128" s="279">
        <v>0.98501130000000003</v>
      </c>
      <c r="AK128" s="279">
        <v>6.3999999999999997E-6</v>
      </c>
      <c r="AL128" s="279">
        <v>6.3999999999999997E-6</v>
      </c>
      <c r="AM128" s="279">
        <v>1.49823E-2</v>
      </c>
      <c r="AN128" s="279">
        <v>1.49823E-2</v>
      </c>
      <c r="AO128" s="279">
        <v>-111.87090000000001</v>
      </c>
      <c r="AP128" s="279">
        <v>-111.87090000000001</v>
      </c>
      <c r="AQ128" s="279">
        <v>-167.93219999999999</v>
      </c>
      <c r="AR128" s="279">
        <v>-167.93219999999999</v>
      </c>
      <c r="AS128" s="279">
        <v>0</v>
      </c>
      <c r="AT128" s="279">
        <v>0</v>
      </c>
      <c r="AU128" s="279">
        <v>0</v>
      </c>
      <c r="AV128" s="279">
        <v>180</v>
      </c>
      <c r="AX128" s="279">
        <v>0.59604999999999997</v>
      </c>
      <c r="AY128" s="279">
        <v>4.6445999999999996E-3</v>
      </c>
      <c r="AZ128" s="279">
        <v>4.6445999999999996E-3</v>
      </c>
      <c r="BA128" s="279">
        <v>0.9942917</v>
      </c>
      <c r="BB128" s="279">
        <v>0.9942917</v>
      </c>
      <c r="BC128" s="279">
        <v>1.0637999999999999E-3</v>
      </c>
      <c r="BD128" s="279">
        <v>1.0637999999999999E-3</v>
      </c>
      <c r="BE128" s="279">
        <v>-33.780299999999997</v>
      </c>
      <c r="BF128" s="279">
        <v>-33.780299999999997</v>
      </c>
      <c r="BG128" s="279">
        <v>-175.09190000000001</v>
      </c>
      <c r="BH128" s="279">
        <v>-175.09190000000001</v>
      </c>
      <c r="BI128" s="279">
        <v>0</v>
      </c>
      <c r="BJ128" s="279">
        <v>0</v>
      </c>
      <c r="BK128" s="279">
        <v>0</v>
      </c>
      <c r="BL128" s="279">
        <v>180</v>
      </c>
      <c r="BO128" s="279">
        <v>0.59604999999999997</v>
      </c>
      <c r="BP128" s="279">
        <v>0.91234930000000003</v>
      </c>
      <c r="BQ128" s="279">
        <v>0.91234930000000003</v>
      </c>
      <c r="BR128" s="279">
        <v>0</v>
      </c>
      <c r="BS128" s="279">
        <v>0</v>
      </c>
      <c r="BT128" s="279">
        <v>8.7650699999999998E-2</v>
      </c>
      <c r="BU128" s="279">
        <v>8.7650699999999998E-2</v>
      </c>
      <c r="BV128" s="279">
        <v>-31.789100000000001</v>
      </c>
      <c r="BW128" s="279">
        <v>-31.789100000000001</v>
      </c>
      <c r="BX128" s="279">
        <v>162.9777</v>
      </c>
      <c r="BY128" s="279">
        <v>162.9777</v>
      </c>
      <c r="BZ128" s="279">
        <v>0</v>
      </c>
      <c r="CA128" s="279">
        <v>0</v>
      </c>
      <c r="CB128" s="279">
        <v>0</v>
      </c>
      <c r="CC128" s="279">
        <v>180</v>
      </c>
    </row>
    <row r="129" spans="18:81">
      <c r="R129" s="279">
        <v>0.59740000000000004</v>
      </c>
      <c r="S129" s="279">
        <v>0.9846222</v>
      </c>
      <c r="T129" s="279">
        <v>0.9846222</v>
      </c>
      <c r="U129" s="279">
        <v>4.7999999999999998E-6</v>
      </c>
      <c r="V129" s="279">
        <v>4.7999999999999998E-6</v>
      </c>
      <c r="W129" s="279">
        <v>1.5373E-2</v>
      </c>
      <c r="X129" s="279">
        <v>1.5373E-2</v>
      </c>
      <c r="Y129" s="279">
        <v>-121.0429</v>
      </c>
      <c r="Z129" s="279">
        <v>-121.0429</v>
      </c>
      <c r="AA129" s="279">
        <v>176.32140000000001</v>
      </c>
      <c r="AB129" s="279">
        <v>176.32140000000001</v>
      </c>
      <c r="AC129" s="279">
        <v>0</v>
      </c>
      <c r="AD129" s="279">
        <v>0</v>
      </c>
      <c r="AE129" s="279">
        <v>0</v>
      </c>
      <c r="AF129" s="279">
        <v>180</v>
      </c>
      <c r="AH129" s="279">
        <v>0.59740000000000004</v>
      </c>
      <c r="AI129" s="279">
        <v>0.98505540000000003</v>
      </c>
      <c r="AJ129" s="279">
        <v>0.98505540000000003</v>
      </c>
      <c r="AK129" s="279">
        <v>6.2999999999999998E-6</v>
      </c>
      <c r="AL129" s="279">
        <v>6.2999999999999998E-6</v>
      </c>
      <c r="AM129" s="279">
        <v>1.49383E-2</v>
      </c>
      <c r="AN129" s="279">
        <v>1.49383E-2</v>
      </c>
      <c r="AO129" s="279">
        <v>-111.62009999999999</v>
      </c>
      <c r="AP129" s="279">
        <v>-111.62009999999999</v>
      </c>
      <c r="AQ129" s="279">
        <v>-167.55950000000001</v>
      </c>
      <c r="AR129" s="279">
        <v>-167.55950000000001</v>
      </c>
      <c r="AS129" s="279">
        <v>0</v>
      </c>
      <c r="AT129" s="279">
        <v>0</v>
      </c>
      <c r="AU129" s="279">
        <v>0</v>
      </c>
      <c r="AV129" s="279">
        <v>180</v>
      </c>
      <c r="AX129" s="279">
        <v>0.59740000000000004</v>
      </c>
      <c r="AY129" s="279">
        <v>4.5963000000000002E-3</v>
      </c>
      <c r="AZ129" s="279">
        <v>4.5963000000000002E-3</v>
      </c>
      <c r="BA129" s="279">
        <v>0.99434650000000002</v>
      </c>
      <c r="BB129" s="279">
        <v>0.99434650000000002</v>
      </c>
      <c r="BC129" s="279">
        <v>1.0571000000000001E-3</v>
      </c>
      <c r="BD129" s="279">
        <v>1.0571000000000001E-3</v>
      </c>
      <c r="BE129" s="279">
        <v>-32.792299999999997</v>
      </c>
      <c r="BF129" s="279">
        <v>-32.792299999999997</v>
      </c>
      <c r="BG129" s="279">
        <v>-175.37860000000001</v>
      </c>
      <c r="BH129" s="279">
        <v>-175.37860000000001</v>
      </c>
      <c r="BI129" s="279">
        <v>0</v>
      </c>
      <c r="BJ129" s="279">
        <v>0</v>
      </c>
      <c r="BK129" s="279">
        <v>0</v>
      </c>
      <c r="BL129" s="279">
        <v>180</v>
      </c>
      <c r="BO129" s="279">
        <v>0.59740000000000004</v>
      </c>
      <c r="BP129" s="279">
        <v>0.91216730000000001</v>
      </c>
      <c r="BQ129" s="279">
        <v>0.91216730000000001</v>
      </c>
      <c r="BR129" s="279">
        <v>0</v>
      </c>
      <c r="BS129" s="279">
        <v>0</v>
      </c>
      <c r="BT129" s="279">
        <v>8.78327E-2</v>
      </c>
      <c r="BU129" s="279">
        <v>8.78327E-2</v>
      </c>
      <c r="BV129" s="279">
        <v>-32.1965</v>
      </c>
      <c r="BW129" s="279">
        <v>-32.1965</v>
      </c>
      <c r="BX129" s="279">
        <v>163.0188</v>
      </c>
      <c r="BY129" s="279">
        <v>163.0188</v>
      </c>
      <c r="BZ129" s="279">
        <v>0</v>
      </c>
      <c r="CA129" s="279">
        <v>0</v>
      </c>
      <c r="CB129" s="279">
        <v>0</v>
      </c>
      <c r="CC129" s="279">
        <v>180</v>
      </c>
    </row>
    <row r="130" spans="18:81">
      <c r="R130" s="279">
        <v>0.59875</v>
      </c>
      <c r="S130" s="279">
        <v>0.98469980000000001</v>
      </c>
      <c r="T130" s="279">
        <v>0.98469980000000001</v>
      </c>
      <c r="U130" s="279">
        <v>4.6999999999999999E-6</v>
      </c>
      <c r="V130" s="279">
        <v>4.6999999999999999E-6</v>
      </c>
      <c r="W130" s="279">
        <v>1.52955E-2</v>
      </c>
      <c r="X130" s="279">
        <v>1.52955E-2</v>
      </c>
      <c r="Y130" s="279">
        <v>-120.78660000000001</v>
      </c>
      <c r="Z130" s="279">
        <v>-120.78660000000001</v>
      </c>
      <c r="AA130" s="279">
        <v>176.69970000000001</v>
      </c>
      <c r="AB130" s="279">
        <v>176.69970000000001</v>
      </c>
      <c r="AC130" s="279">
        <v>0</v>
      </c>
      <c r="AD130" s="279">
        <v>0</v>
      </c>
      <c r="AE130" s="279">
        <v>0</v>
      </c>
      <c r="AF130" s="279">
        <v>180</v>
      </c>
      <c r="AH130" s="279">
        <v>0.59875</v>
      </c>
      <c r="AI130" s="279">
        <v>0.98509880000000005</v>
      </c>
      <c r="AJ130" s="279">
        <v>0.98509880000000005</v>
      </c>
      <c r="AK130" s="279">
        <v>6.1999999999999999E-6</v>
      </c>
      <c r="AL130" s="279">
        <v>6.1999999999999999E-6</v>
      </c>
      <c r="AM130" s="279">
        <v>1.4895E-2</v>
      </c>
      <c r="AN130" s="279">
        <v>1.4895E-2</v>
      </c>
      <c r="AO130" s="279">
        <v>-111.3694</v>
      </c>
      <c r="AP130" s="279">
        <v>-111.3694</v>
      </c>
      <c r="AQ130" s="279">
        <v>-167.18620000000001</v>
      </c>
      <c r="AR130" s="279">
        <v>-167.18620000000001</v>
      </c>
      <c r="AS130" s="279">
        <v>0</v>
      </c>
      <c r="AT130" s="279">
        <v>0</v>
      </c>
      <c r="AU130" s="279">
        <v>0</v>
      </c>
      <c r="AV130" s="279">
        <v>180</v>
      </c>
      <c r="AX130" s="279">
        <v>0.59875</v>
      </c>
      <c r="AY130" s="279">
        <v>4.5497000000000003E-3</v>
      </c>
      <c r="AZ130" s="279">
        <v>4.5497000000000003E-3</v>
      </c>
      <c r="BA130" s="279">
        <v>0.99439979999999994</v>
      </c>
      <c r="BB130" s="279">
        <v>0.99439979999999994</v>
      </c>
      <c r="BC130" s="279">
        <v>1.0506000000000001E-3</v>
      </c>
      <c r="BD130" s="279">
        <v>1.0506000000000001E-3</v>
      </c>
      <c r="BE130" s="279">
        <v>-31.808700000000002</v>
      </c>
      <c r="BF130" s="279">
        <v>-31.808700000000002</v>
      </c>
      <c r="BG130" s="279">
        <v>-175.68010000000001</v>
      </c>
      <c r="BH130" s="279">
        <v>-175.68010000000001</v>
      </c>
      <c r="BI130" s="279">
        <v>0</v>
      </c>
      <c r="BJ130" s="279">
        <v>0</v>
      </c>
      <c r="BK130" s="279">
        <v>0</v>
      </c>
      <c r="BL130" s="279">
        <v>180</v>
      </c>
      <c r="BO130" s="279">
        <v>0.59875</v>
      </c>
      <c r="BP130" s="279">
        <v>0.91198789999999996</v>
      </c>
      <c r="BQ130" s="279">
        <v>0.91198789999999996</v>
      </c>
      <c r="BR130" s="279">
        <v>0</v>
      </c>
      <c r="BS130" s="279">
        <v>0</v>
      </c>
      <c r="BT130" s="279">
        <v>8.8012099999999996E-2</v>
      </c>
      <c r="BU130" s="279">
        <v>8.8012099999999996E-2</v>
      </c>
      <c r="BV130" s="279">
        <v>-32.6021</v>
      </c>
      <c r="BW130" s="279">
        <v>-32.6021</v>
      </c>
      <c r="BX130" s="279">
        <v>163.05969999999999</v>
      </c>
      <c r="BY130" s="279">
        <v>163.05969999999999</v>
      </c>
      <c r="BZ130" s="279">
        <v>0</v>
      </c>
      <c r="CA130" s="279">
        <v>0</v>
      </c>
      <c r="CB130" s="279">
        <v>0</v>
      </c>
      <c r="CC130" s="279">
        <v>180</v>
      </c>
    </row>
    <row r="131" spans="18:81">
      <c r="R131" s="279">
        <v>0.60009999999999997</v>
      </c>
      <c r="S131" s="279">
        <v>0.9847747</v>
      </c>
      <c r="T131" s="279">
        <v>0.9847747</v>
      </c>
      <c r="U131" s="279">
        <v>4.6E-6</v>
      </c>
      <c r="V131" s="279">
        <v>4.6E-6</v>
      </c>
      <c r="W131" s="279">
        <v>1.52207E-2</v>
      </c>
      <c r="X131" s="279">
        <v>1.52207E-2</v>
      </c>
      <c r="Y131" s="279">
        <v>-120.53230000000001</v>
      </c>
      <c r="Z131" s="279">
        <v>-120.53230000000001</v>
      </c>
      <c r="AA131" s="279">
        <v>177.0762</v>
      </c>
      <c r="AB131" s="279">
        <v>177.0762</v>
      </c>
      <c r="AC131" s="279">
        <v>0</v>
      </c>
      <c r="AD131" s="279">
        <v>0</v>
      </c>
      <c r="AE131" s="279">
        <v>0</v>
      </c>
      <c r="AF131" s="279">
        <v>180</v>
      </c>
      <c r="AH131" s="279">
        <v>0.60009999999999997</v>
      </c>
      <c r="AI131" s="279">
        <v>0.9851396</v>
      </c>
      <c r="AJ131" s="279">
        <v>0.9851396</v>
      </c>
      <c r="AK131" s="279">
        <v>6.1999999999999999E-6</v>
      </c>
      <c r="AL131" s="279">
        <v>6.1999999999999999E-6</v>
      </c>
      <c r="AM131" s="279">
        <v>1.48542E-2</v>
      </c>
      <c r="AN131" s="279">
        <v>1.48542E-2</v>
      </c>
      <c r="AO131" s="279">
        <v>-111.1202</v>
      </c>
      <c r="AP131" s="279">
        <v>-111.1202</v>
      </c>
      <c r="AQ131" s="279">
        <v>-166.81360000000001</v>
      </c>
      <c r="AR131" s="279">
        <v>-166.81360000000001</v>
      </c>
      <c r="AS131" s="279">
        <v>0</v>
      </c>
      <c r="AT131" s="279">
        <v>0</v>
      </c>
      <c r="AU131" s="279">
        <v>0</v>
      </c>
      <c r="AV131" s="279">
        <v>180</v>
      </c>
      <c r="AX131" s="279">
        <v>0.60009999999999997</v>
      </c>
      <c r="AY131" s="279">
        <v>4.5047000000000004E-3</v>
      </c>
      <c r="AZ131" s="279">
        <v>4.5047000000000004E-3</v>
      </c>
      <c r="BA131" s="279">
        <v>0.99445130000000004</v>
      </c>
      <c r="BB131" s="279">
        <v>0.99445130000000004</v>
      </c>
      <c r="BC131" s="279">
        <v>1.044E-3</v>
      </c>
      <c r="BD131" s="279">
        <v>1.044E-3</v>
      </c>
      <c r="BE131" s="279">
        <v>-30.829499999999999</v>
      </c>
      <c r="BF131" s="279">
        <v>-30.829499999999999</v>
      </c>
      <c r="BG131" s="279">
        <v>-175.99619999999999</v>
      </c>
      <c r="BH131" s="279">
        <v>-175.99619999999999</v>
      </c>
      <c r="BI131" s="279">
        <v>0</v>
      </c>
      <c r="BJ131" s="279">
        <v>0</v>
      </c>
      <c r="BK131" s="279">
        <v>0</v>
      </c>
      <c r="BL131" s="279">
        <v>180</v>
      </c>
      <c r="BO131" s="279">
        <v>0.60009999999999997</v>
      </c>
      <c r="BP131" s="279">
        <v>0.91181120000000004</v>
      </c>
      <c r="BQ131" s="279">
        <v>0.91181120000000004</v>
      </c>
      <c r="BR131" s="279">
        <v>0</v>
      </c>
      <c r="BS131" s="279">
        <v>0</v>
      </c>
      <c r="BT131" s="279">
        <v>8.8188799999999998E-2</v>
      </c>
      <c r="BU131" s="279">
        <v>8.8188799999999998E-2</v>
      </c>
      <c r="BV131" s="279">
        <v>-33.005800000000001</v>
      </c>
      <c r="BW131" s="279">
        <v>-33.005800000000001</v>
      </c>
      <c r="BX131" s="279">
        <v>163.10050000000001</v>
      </c>
      <c r="BY131" s="279">
        <v>163.10050000000001</v>
      </c>
      <c r="BZ131" s="279">
        <v>0</v>
      </c>
      <c r="CA131" s="279">
        <v>0</v>
      </c>
      <c r="CB131" s="279">
        <v>0</v>
      </c>
      <c r="CC131" s="279">
        <v>180</v>
      </c>
    </row>
    <row r="132" spans="18:81">
      <c r="R132" s="279">
        <v>0.60145000000000004</v>
      </c>
      <c r="S132" s="279">
        <v>0.98483620000000005</v>
      </c>
      <c r="T132" s="279">
        <v>0.98483620000000005</v>
      </c>
      <c r="U132" s="279">
        <v>4.6E-6</v>
      </c>
      <c r="V132" s="279">
        <v>4.6E-6</v>
      </c>
      <c r="W132" s="279">
        <v>1.5159199999999999E-2</v>
      </c>
      <c r="X132" s="279">
        <v>1.5159199999999999E-2</v>
      </c>
      <c r="Y132" s="279">
        <v>-120.28830000000001</v>
      </c>
      <c r="Z132" s="279">
        <v>-120.28830000000001</v>
      </c>
      <c r="AA132" s="279">
        <v>177.45269999999999</v>
      </c>
      <c r="AB132" s="279">
        <v>177.45269999999999</v>
      </c>
      <c r="AC132" s="279">
        <v>0</v>
      </c>
      <c r="AD132" s="279">
        <v>0</v>
      </c>
      <c r="AE132" s="279">
        <v>0</v>
      </c>
      <c r="AF132" s="279">
        <v>180</v>
      </c>
      <c r="AH132" s="279">
        <v>0.60145000000000004</v>
      </c>
      <c r="AI132" s="279">
        <v>0.98516280000000001</v>
      </c>
      <c r="AJ132" s="279">
        <v>0.98516280000000001</v>
      </c>
      <c r="AK132" s="279">
        <v>6.1E-6</v>
      </c>
      <c r="AL132" s="279">
        <v>6.1E-6</v>
      </c>
      <c r="AM132" s="279">
        <v>1.4831199999999999E-2</v>
      </c>
      <c r="AN132" s="279">
        <v>1.4831199999999999E-2</v>
      </c>
      <c r="AO132" s="279">
        <v>-110.8806</v>
      </c>
      <c r="AP132" s="279">
        <v>-110.8806</v>
      </c>
      <c r="AQ132" s="279">
        <v>-166.43960000000001</v>
      </c>
      <c r="AR132" s="279">
        <v>-166.43960000000001</v>
      </c>
      <c r="AS132" s="279">
        <v>0</v>
      </c>
      <c r="AT132" s="279">
        <v>0</v>
      </c>
      <c r="AU132" s="279">
        <v>0</v>
      </c>
      <c r="AV132" s="279">
        <v>180</v>
      </c>
      <c r="AX132" s="279">
        <v>0.60145000000000004</v>
      </c>
      <c r="AY132" s="279">
        <v>4.4615999999999996E-3</v>
      </c>
      <c r="AZ132" s="279">
        <v>4.4615999999999996E-3</v>
      </c>
      <c r="BA132" s="279">
        <v>0.99450090000000002</v>
      </c>
      <c r="BB132" s="279">
        <v>0.99450090000000002</v>
      </c>
      <c r="BC132" s="279">
        <v>1.0375E-3</v>
      </c>
      <c r="BD132" s="279">
        <v>1.0375E-3</v>
      </c>
      <c r="BE132" s="279">
        <v>-29.854700000000001</v>
      </c>
      <c r="BF132" s="279">
        <v>-29.854700000000001</v>
      </c>
      <c r="BG132" s="279">
        <v>-176.3263</v>
      </c>
      <c r="BH132" s="279">
        <v>-176.3263</v>
      </c>
      <c r="BI132" s="279">
        <v>0</v>
      </c>
      <c r="BJ132" s="279">
        <v>0</v>
      </c>
      <c r="BK132" s="279">
        <v>0</v>
      </c>
      <c r="BL132" s="279">
        <v>180</v>
      </c>
      <c r="BO132" s="279">
        <v>0.60145000000000004</v>
      </c>
      <c r="BP132" s="279">
        <v>0.91163709999999998</v>
      </c>
      <c r="BQ132" s="279">
        <v>0.91163709999999998</v>
      </c>
      <c r="BR132" s="279">
        <v>0</v>
      </c>
      <c r="BS132" s="279">
        <v>0</v>
      </c>
      <c r="BT132" s="279">
        <v>8.8362899999999994E-2</v>
      </c>
      <c r="BU132" s="279">
        <v>8.8362899999999994E-2</v>
      </c>
      <c r="BV132" s="279">
        <v>-33.407800000000002</v>
      </c>
      <c r="BW132" s="279">
        <v>-33.407800000000002</v>
      </c>
      <c r="BX132" s="279">
        <v>163.14109999999999</v>
      </c>
      <c r="BY132" s="279">
        <v>163.14109999999999</v>
      </c>
      <c r="BZ132" s="279">
        <v>0</v>
      </c>
      <c r="CA132" s="279">
        <v>0</v>
      </c>
      <c r="CB132" s="279">
        <v>0</v>
      </c>
      <c r="CC132" s="279">
        <v>180</v>
      </c>
    </row>
    <row r="133" spans="18:81">
      <c r="R133" s="279">
        <v>0.6028</v>
      </c>
      <c r="S133" s="279">
        <v>0.9848962</v>
      </c>
      <c r="T133" s="279">
        <v>0.9848962</v>
      </c>
      <c r="U133" s="279">
        <v>4.5000000000000001E-6</v>
      </c>
      <c r="V133" s="279">
        <v>4.5000000000000001E-6</v>
      </c>
      <c r="W133" s="279">
        <v>1.50993E-2</v>
      </c>
      <c r="X133" s="279">
        <v>1.50993E-2</v>
      </c>
      <c r="Y133" s="279">
        <v>-120.04559999999999</v>
      </c>
      <c r="Z133" s="279">
        <v>-120.04559999999999</v>
      </c>
      <c r="AA133" s="279">
        <v>177.82740000000001</v>
      </c>
      <c r="AB133" s="279">
        <v>177.82740000000001</v>
      </c>
      <c r="AC133" s="279">
        <v>0</v>
      </c>
      <c r="AD133" s="279">
        <v>0</v>
      </c>
      <c r="AE133" s="279">
        <v>0</v>
      </c>
      <c r="AF133" s="279">
        <v>180</v>
      </c>
      <c r="AH133" s="279">
        <v>0.6028</v>
      </c>
      <c r="AI133" s="279">
        <v>0.98518490000000003</v>
      </c>
      <c r="AJ133" s="279">
        <v>0.98518490000000003</v>
      </c>
      <c r="AK133" s="279">
        <v>6.0000000000000002E-6</v>
      </c>
      <c r="AL133" s="279">
        <v>6.0000000000000002E-6</v>
      </c>
      <c r="AM133" s="279">
        <v>1.48091E-2</v>
      </c>
      <c r="AN133" s="279">
        <v>1.48091E-2</v>
      </c>
      <c r="AO133" s="279">
        <v>-110.6418</v>
      </c>
      <c r="AP133" s="279">
        <v>-110.6418</v>
      </c>
      <c r="AQ133" s="279">
        <v>-166.06639999999999</v>
      </c>
      <c r="AR133" s="279">
        <v>-166.06639999999999</v>
      </c>
      <c r="AS133" s="279">
        <v>0</v>
      </c>
      <c r="AT133" s="279">
        <v>0</v>
      </c>
      <c r="AU133" s="279">
        <v>0</v>
      </c>
      <c r="AV133" s="279">
        <v>180</v>
      </c>
      <c r="AX133" s="279">
        <v>0.6028</v>
      </c>
      <c r="AY133" s="279">
        <v>4.4203000000000003E-3</v>
      </c>
      <c r="AZ133" s="279">
        <v>4.4203000000000003E-3</v>
      </c>
      <c r="BA133" s="279">
        <v>0.99454869999999995</v>
      </c>
      <c r="BB133" s="279">
        <v>0.99454869999999995</v>
      </c>
      <c r="BC133" s="279">
        <v>1.031E-3</v>
      </c>
      <c r="BD133" s="279">
        <v>1.031E-3</v>
      </c>
      <c r="BE133" s="279">
        <v>-28.8842</v>
      </c>
      <c r="BF133" s="279">
        <v>-28.8842</v>
      </c>
      <c r="BG133" s="279">
        <v>-176.66990000000001</v>
      </c>
      <c r="BH133" s="279">
        <v>-176.66990000000001</v>
      </c>
      <c r="BI133" s="279">
        <v>0</v>
      </c>
      <c r="BJ133" s="279">
        <v>0</v>
      </c>
      <c r="BK133" s="279">
        <v>0</v>
      </c>
      <c r="BL133" s="279">
        <v>180</v>
      </c>
      <c r="BO133" s="279">
        <v>0.6028</v>
      </c>
      <c r="BP133" s="279">
        <v>0.91146550000000004</v>
      </c>
      <c r="BQ133" s="279">
        <v>0.91146550000000004</v>
      </c>
      <c r="BR133" s="279">
        <v>0</v>
      </c>
      <c r="BS133" s="279">
        <v>0</v>
      </c>
      <c r="BT133" s="279">
        <v>8.8534500000000002E-2</v>
      </c>
      <c r="BU133" s="279">
        <v>8.8534500000000002E-2</v>
      </c>
      <c r="BV133" s="279">
        <v>-33.808</v>
      </c>
      <c r="BW133" s="279">
        <v>-33.808</v>
      </c>
      <c r="BX133" s="279">
        <v>163.1815</v>
      </c>
      <c r="BY133" s="279">
        <v>163.1815</v>
      </c>
      <c r="BZ133" s="279">
        <v>0</v>
      </c>
      <c r="CA133" s="279">
        <v>0</v>
      </c>
      <c r="CB133" s="279">
        <v>0</v>
      </c>
      <c r="CC133" s="279">
        <v>180</v>
      </c>
    </row>
    <row r="134" spans="18:81">
      <c r="R134" s="279">
        <v>0.60414999999999996</v>
      </c>
      <c r="S134" s="279">
        <v>0.98495469999999996</v>
      </c>
      <c r="T134" s="279">
        <v>0.98495469999999996</v>
      </c>
      <c r="U134" s="279">
        <v>4.4000000000000002E-6</v>
      </c>
      <c r="V134" s="279">
        <v>4.4000000000000002E-6</v>
      </c>
      <c r="W134" s="279">
        <v>1.5040899999999999E-2</v>
      </c>
      <c r="X134" s="279">
        <v>1.5040899999999999E-2</v>
      </c>
      <c r="Y134" s="279">
        <v>-119.804</v>
      </c>
      <c r="Z134" s="279">
        <v>-119.804</v>
      </c>
      <c r="AA134" s="279">
        <v>178.2002</v>
      </c>
      <c r="AB134" s="279">
        <v>178.2002</v>
      </c>
      <c r="AC134" s="279">
        <v>0</v>
      </c>
      <c r="AD134" s="279">
        <v>0</v>
      </c>
      <c r="AE134" s="279">
        <v>0</v>
      </c>
      <c r="AF134" s="279">
        <v>180</v>
      </c>
      <c r="AH134" s="279">
        <v>0.60414999999999996</v>
      </c>
      <c r="AI134" s="279">
        <v>0.98520600000000003</v>
      </c>
      <c r="AJ134" s="279">
        <v>0.98520600000000003</v>
      </c>
      <c r="AK134" s="279">
        <v>5.9000000000000003E-6</v>
      </c>
      <c r="AL134" s="279">
        <v>5.9000000000000003E-6</v>
      </c>
      <c r="AM134" s="279">
        <v>1.47881E-2</v>
      </c>
      <c r="AN134" s="279">
        <v>1.47881E-2</v>
      </c>
      <c r="AO134" s="279">
        <v>-110.4037</v>
      </c>
      <c r="AP134" s="279">
        <v>-110.4037</v>
      </c>
      <c r="AQ134" s="279">
        <v>-165.69409999999999</v>
      </c>
      <c r="AR134" s="279">
        <v>-165.69409999999999</v>
      </c>
      <c r="AS134" s="279">
        <v>0</v>
      </c>
      <c r="AT134" s="279">
        <v>0</v>
      </c>
      <c r="AU134" s="279">
        <v>0</v>
      </c>
      <c r="AV134" s="279">
        <v>180</v>
      </c>
      <c r="AX134" s="279">
        <v>0.60414999999999996</v>
      </c>
      <c r="AY134" s="279">
        <v>4.3810000000000003E-3</v>
      </c>
      <c r="AZ134" s="279">
        <v>4.3810000000000003E-3</v>
      </c>
      <c r="BA134" s="279">
        <v>0.99459439999999999</v>
      </c>
      <c r="BB134" s="279">
        <v>0.99459439999999999</v>
      </c>
      <c r="BC134" s="279">
        <v>1.0246000000000001E-3</v>
      </c>
      <c r="BD134" s="279">
        <v>1.0246000000000001E-3</v>
      </c>
      <c r="BE134" s="279">
        <v>-27.917999999999999</v>
      </c>
      <c r="BF134" s="279">
        <v>-27.917999999999999</v>
      </c>
      <c r="BG134" s="279">
        <v>-177.0266</v>
      </c>
      <c r="BH134" s="279">
        <v>-177.0266</v>
      </c>
      <c r="BI134" s="279">
        <v>0</v>
      </c>
      <c r="BJ134" s="279">
        <v>0</v>
      </c>
      <c r="BK134" s="279">
        <v>0</v>
      </c>
      <c r="BL134" s="279">
        <v>180</v>
      </c>
      <c r="BO134" s="279">
        <v>0.60414999999999996</v>
      </c>
      <c r="BP134" s="279">
        <v>0.91129649999999995</v>
      </c>
      <c r="BQ134" s="279">
        <v>0.91129649999999995</v>
      </c>
      <c r="BR134" s="279">
        <v>0</v>
      </c>
      <c r="BS134" s="279">
        <v>0</v>
      </c>
      <c r="BT134" s="279">
        <v>8.8703500000000005E-2</v>
      </c>
      <c r="BU134" s="279">
        <v>8.8703500000000005E-2</v>
      </c>
      <c r="BV134" s="279">
        <v>-34.206299999999999</v>
      </c>
      <c r="BW134" s="279">
        <v>-34.206299999999999</v>
      </c>
      <c r="BX134" s="279">
        <v>163.2217</v>
      </c>
      <c r="BY134" s="279">
        <v>163.2217</v>
      </c>
      <c r="BZ134" s="279">
        <v>0</v>
      </c>
      <c r="CA134" s="279">
        <v>0</v>
      </c>
      <c r="CB134" s="279">
        <v>0</v>
      </c>
      <c r="CC134" s="279">
        <v>180</v>
      </c>
    </row>
    <row r="135" spans="18:81">
      <c r="R135" s="279">
        <v>0.60550000000000004</v>
      </c>
      <c r="S135" s="279">
        <v>0.98501170000000005</v>
      </c>
      <c r="T135" s="279">
        <v>0.98501170000000005</v>
      </c>
      <c r="U135" s="279">
        <v>4.3000000000000003E-6</v>
      </c>
      <c r="V135" s="279">
        <v>4.3000000000000003E-6</v>
      </c>
      <c r="W135" s="279">
        <v>1.4984000000000001E-2</v>
      </c>
      <c r="X135" s="279">
        <v>1.4984000000000001E-2</v>
      </c>
      <c r="Y135" s="279">
        <v>-119.5637</v>
      </c>
      <c r="Z135" s="279">
        <v>-119.5637</v>
      </c>
      <c r="AA135" s="279">
        <v>178.57130000000001</v>
      </c>
      <c r="AB135" s="279">
        <v>178.57130000000001</v>
      </c>
      <c r="AC135" s="279">
        <v>0</v>
      </c>
      <c r="AD135" s="279">
        <v>0</v>
      </c>
      <c r="AE135" s="279">
        <v>0</v>
      </c>
      <c r="AF135" s="279">
        <v>180</v>
      </c>
      <c r="AH135" s="279">
        <v>0.60550000000000004</v>
      </c>
      <c r="AI135" s="279">
        <v>0.98522609999999999</v>
      </c>
      <c r="AJ135" s="279">
        <v>0.98522609999999999</v>
      </c>
      <c r="AK135" s="279">
        <v>5.8000000000000004E-6</v>
      </c>
      <c r="AL135" s="279">
        <v>5.8000000000000004E-6</v>
      </c>
      <c r="AM135" s="279">
        <v>1.4768E-2</v>
      </c>
      <c r="AN135" s="279">
        <v>1.4768E-2</v>
      </c>
      <c r="AO135" s="279">
        <v>-110.16630000000001</v>
      </c>
      <c r="AP135" s="279">
        <v>-110.16630000000001</v>
      </c>
      <c r="AQ135" s="279">
        <v>-165.32259999999999</v>
      </c>
      <c r="AR135" s="279">
        <v>-165.32259999999999</v>
      </c>
      <c r="AS135" s="279">
        <v>0</v>
      </c>
      <c r="AT135" s="279">
        <v>0</v>
      </c>
      <c r="AU135" s="279">
        <v>0</v>
      </c>
      <c r="AV135" s="279">
        <v>180</v>
      </c>
      <c r="AX135" s="279">
        <v>0.60550000000000004</v>
      </c>
      <c r="AY135" s="279">
        <v>4.3438000000000001E-3</v>
      </c>
      <c r="AZ135" s="279">
        <v>4.3438000000000001E-3</v>
      </c>
      <c r="BA135" s="279">
        <v>0.99463809999999997</v>
      </c>
      <c r="BB135" s="279">
        <v>0.99463809999999997</v>
      </c>
      <c r="BC135" s="279">
        <v>1.0181000000000001E-3</v>
      </c>
      <c r="BD135" s="279">
        <v>1.0181000000000001E-3</v>
      </c>
      <c r="BE135" s="279">
        <v>-26.956099999999999</v>
      </c>
      <c r="BF135" s="279">
        <v>-26.956099999999999</v>
      </c>
      <c r="BG135" s="279">
        <v>-177.3956</v>
      </c>
      <c r="BH135" s="279">
        <v>-177.3956</v>
      </c>
      <c r="BI135" s="279">
        <v>0</v>
      </c>
      <c r="BJ135" s="279">
        <v>0</v>
      </c>
      <c r="BK135" s="279">
        <v>0</v>
      </c>
      <c r="BL135" s="279">
        <v>180</v>
      </c>
      <c r="BO135" s="279">
        <v>0.60550000000000004</v>
      </c>
      <c r="BP135" s="279">
        <v>0.91113</v>
      </c>
      <c r="BQ135" s="279">
        <v>0.91113</v>
      </c>
      <c r="BR135" s="279">
        <v>0</v>
      </c>
      <c r="BS135" s="279">
        <v>0</v>
      </c>
      <c r="BT135" s="279">
        <v>8.8870000000000005E-2</v>
      </c>
      <c r="BU135" s="279">
        <v>8.8870000000000005E-2</v>
      </c>
      <c r="BV135" s="279">
        <v>-34.602899999999998</v>
      </c>
      <c r="BW135" s="279">
        <v>-34.602899999999998</v>
      </c>
      <c r="BX135" s="279">
        <v>163.26169999999999</v>
      </c>
      <c r="BY135" s="279">
        <v>163.26169999999999</v>
      </c>
      <c r="BZ135" s="279">
        <v>0</v>
      </c>
      <c r="CA135" s="279">
        <v>0</v>
      </c>
      <c r="CB135" s="279">
        <v>0</v>
      </c>
      <c r="CC135" s="279">
        <v>180</v>
      </c>
    </row>
    <row r="136" spans="18:81">
      <c r="R136" s="279">
        <v>0.60685</v>
      </c>
      <c r="S136" s="279">
        <v>0.98506720000000003</v>
      </c>
      <c r="T136" s="279">
        <v>0.98506720000000003</v>
      </c>
      <c r="U136" s="279">
        <v>4.3000000000000003E-6</v>
      </c>
      <c r="V136" s="279">
        <v>4.3000000000000003E-6</v>
      </c>
      <c r="W136" s="279">
        <v>1.4928500000000001E-2</v>
      </c>
      <c r="X136" s="279">
        <v>1.4928500000000001E-2</v>
      </c>
      <c r="Y136" s="279">
        <v>-119.3246</v>
      </c>
      <c r="Z136" s="279">
        <v>-119.3246</v>
      </c>
      <c r="AA136" s="279">
        <v>178.94069999999999</v>
      </c>
      <c r="AB136" s="279">
        <v>178.94069999999999</v>
      </c>
      <c r="AC136" s="279">
        <v>0</v>
      </c>
      <c r="AD136" s="279">
        <v>0</v>
      </c>
      <c r="AE136" s="279">
        <v>0</v>
      </c>
      <c r="AF136" s="279">
        <v>180</v>
      </c>
      <c r="AH136" s="279">
        <v>0.60685</v>
      </c>
      <c r="AI136" s="279">
        <v>0.98524529999999999</v>
      </c>
      <c r="AJ136" s="279">
        <v>0.98524529999999999</v>
      </c>
      <c r="AK136" s="279">
        <v>5.6999999999999996E-6</v>
      </c>
      <c r="AL136" s="279">
        <v>5.6999999999999996E-6</v>
      </c>
      <c r="AM136" s="279">
        <v>1.4749E-2</v>
      </c>
      <c r="AN136" s="279">
        <v>1.4749E-2</v>
      </c>
      <c r="AO136" s="279">
        <v>-109.92959999999999</v>
      </c>
      <c r="AP136" s="279">
        <v>-109.92959999999999</v>
      </c>
      <c r="AQ136" s="279">
        <v>-164.95189999999999</v>
      </c>
      <c r="AR136" s="279">
        <v>-164.95189999999999</v>
      </c>
      <c r="AS136" s="279">
        <v>0</v>
      </c>
      <c r="AT136" s="279">
        <v>0</v>
      </c>
      <c r="AU136" s="279">
        <v>0</v>
      </c>
      <c r="AV136" s="279">
        <v>180</v>
      </c>
      <c r="AX136" s="279">
        <v>0.60685</v>
      </c>
      <c r="AY136" s="279">
        <v>4.3086000000000001E-3</v>
      </c>
      <c r="AZ136" s="279">
        <v>4.3086000000000001E-3</v>
      </c>
      <c r="BA136" s="279">
        <v>0.9946796</v>
      </c>
      <c r="BB136" s="279">
        <v>0.9946796</v>
      </c>
      <c r="BC136" s="279">
        <v>1.0116999999999999E-3</v>
      </c>
      <c r="BD136" s="279">
        <v>1.0116999999999999E-3</v>
      </c>
      <c r="BE136" s="279">
        <v>-25.9984</v>
      </c>
      <c r="BF136" s="279">
        <v>-25.9984</v>
      </c>
      <c r="BG136" s="279">
        <v>-177.77629999999999</v>
      </c>
      <c r="BH136" s="279">
        <v>-177.77629999999999</v>
      </c>
      <c r="BI136" s="279">
        <v>0</v>
      </c>
      <c r="BJ136" s="279">
        <v>0</v>
      </c>
      <c r="BK136" s="279">
        <v>0</v>
      </c>
      <c r="BL136" s="279">
        <v>180</v>
      </c>
      <c r="BO136" s="279">
        <v>0.60685</v>
      </c>
      <c r="BP136" s="279">
        <v>0.9109661</v>
      </c>
      <c r="BQ136" s="279">
        <v>0.9109661</v>
      </c>
      <c r="BR136" s="279">
        <v>0</v>
      </c>
      <c r="BS136" s="279">
        <v>0</v>
      </c>
      <c r="BT136" s="279">
        <v>8.9033899999999999E-2</v>
      </c>
      <c r="BU136" s="279">
        <v>8.9033899999999999E-2</v>
      </c>
      <c r="BV136" s="279">
        <v>-34.997799999999998</v>
      </c>
      <c r="BW136" s="279">
        <v>-34.997799999999998</v>
      </c>
      <c r="BX136" s="279">
        <v>163.30160000000001</v>
      </c>
      <c r="BY136" s="279">
        <v>163.30160000000001</v>
      </c>
      <c r="BZ136" s="279">
        <v>0</v>
      </c>
      <c r="CA136" s="279">
        <v>0</v>
      </c>
      <c r="CB136" s="279">
        <v>0</v>
      </c>
      <c r="CC136" s="279">
        <v>180</v>
      </c>
    </row>
    <row r="137" spans="18:81">
      <c r="R137" s="279">
        <v>0.60819999999999996</v>
      </c>
      <c r="S137" s="279">
        <v>0.98512140000000004</v>
      </c>
      <c r="T137" s="279">
        <v>0.98512140000000004</v>
      </c>
      <c r="U137" s="279">
        <v>4.1999999999999996E-6</v>
      </c>
      <c r="V137" s="279">
        <v>4.1999999999999996E-6</v>
      </c>
      <c r="W137" s="279">
        <v>1.4874399999999999E-2</v>
      </c>
      <c r="X137" s="279">
        <v>1.4874399999999999E-2</v>
      </c>
      <c r="Y137" s="279">
        <v>-119.0866</v>
      </c>
      <c r="Z137" s="279">
        <v>-119.0866</v>
      </c>
      <c r="AA137" s="279">
        <v>179.3083</v>
      </c>
      <c r="AB137" s="279">
        <v>179.3083</v>
      </c>
      <c r="AC137" s="279">
        <v>0</v>
      </c>
      <c r="AD137" s="279">
        <v>0</v>
      </c>
      <c r="AE137" s="279">
        <v>0</v>
      </c>
      <c r="AF137" s="279">
        <v>180</v>
      </c>
      <c r="AH137" s="279">
        <v>0.60819999999999996</v>
      </c>
      <c r="AI137" s="279">
        <v>0.98526349999999996</v>
      </c>
      <c r="AJ137" s="279">
        <v>0.98526349999999996</v>
      </c>
      <c r="AK137" s="279">
        <v>5.6999999999999996E-6</v>
      </c>
      <c r="AL137" s="279">
        <v>5.6999999999999996E-6</v>
      </c>
      <c r="AM137" s="279">
        <v>1.47308E-2</v>
      </c>
      <c r="AN137" s="279">
        <v>1.47308E-2</v>
      </c>
      <c r="AO137" s="279">
        <v>-109.6936</v>
      </c>
      <c r="AP137" s="279">
        <v>-109.6936</v>
      </c>
      <c r="AQ137" s="279">
        <v>-164.58199999999999</v>
      </c>
      <c r="AR137" s="279">
        <v>-164.58199999999999</v>
      </c>
      <c r="AS137" s="279">
        <v>0</v>
      </c>
      <c r="AT137" s="279">
        <v>0</v>
      </c>
      <c r="AU137" s="279">
        <v>0</v>
      </c>
      <c r="AV137" s="279">
        <v>180</v>
      </c>
      <c r="AX137" s="279">
        <v>0.60819999999999996</v>
      </c>
      <c r="AY137" s="279">
        <v>4.2757000000000003E-3</v>
      </c>
      <c r="AZ137" s="279">
        <v>4.2757000000000003E-3</v>
      </c>
      <c r="BA137" s="279">
        <v>0.99471889999999996</v>
      </c>
      <c r="BB137" s="279">
        <v>0.99471889999999996</v>
      </c>
      <c r="BC137" s="279">
        <v>1.0054E-3</v>
      </c>
      <c r="BD137" s="279">
        <v>1.0054E-3</v>
      </c>
      <c r="BE137" s="279">
        <v>-25.045000000000002</v>
      </c>
      <c r="BF137" s="279">
        <v>-25.045000000000002</v>
      </c>
      <c r="BG137" s="279">
        <v>-178.16810000000001</v>
      </c>
      <c r="BH137" s="279">
        <v>-178.16810000000001</v>
      </c>
      <c r="BI137" s="279">
        <v>0</v>
      </c>
      <c r="BJ137" s="279">
        <v>0</v>
      </c>
      <c r="BK137" s="279">
        <v>0</v>
      </c>
      <c r="BL137" s="279">
        <v>180</v>
      </c>
      <c r="BO137" s="279">
        <v>0.60819999999999996</v>
      </c>
      <c r="BP137" s="279">
        <v>0.91080450000000002</v>
      </c>
      <c r="BQ137" s="279">
        <v>0.91080450000000002</v>
      </c>
      <c r="BR137" s="279">
        <v>0</v>
      </c>
      <c r="BS137" s="279">
        <v>0</v>
      </c>
      <c r="BT137" s="279">
        <v>8.9195499999999997E-2</v>
      </c>
      <c r="BU137" s="279">
        <v>8.9195499999999997E-2</v>
      </c>
      <c r="BV137" s="279">
        <v>-35.390799999999999</v>
      </c>
      <c r="BW137" s="279">
        <v>-35.390799999999999</v>
      </c>
      <c r="BX137" s="279">
        <v>163.34129999999999</v>
      </c>
      <c r="BY137" s="279">
        <v>163.34129999999999</v>
      </c>
      <c r="BZ137" s="279">
        <v>0</v>
      </c>
      <c r="CA137" s="279">
        <v>0</v>
      </c>
      <c r="CB137" s="279">
        <v>0</v>
      </c>
      <c r="CC137" s="279">
        <v>180</v>
      </c>
    </row>
    <row r="138" spans="18:81">
      <c r="R138" s="279">
        <v>0.60955000000000004</v>
      </c>
      <c r="S138" s="279">
        <v>0.98517410000000005</v>
      </c>
      <c r="T138" s="279">
        <v>0.98517410000000005</v>
      </c>
      <c r="U138" s="279">
        <v>4.0999999999999997E-6</v>
      </c>
      <c r="V138" s="279">
        <v>4.0999999999999997E-6</v>
      </c>
      <c r="W138" s="279">
        <v>1.48217E-2</v>
      </c>
      <c r="X138" s="279">
        <v>1.48217E-2</v>
      </c>
      <c r="Y138" s="279">
        <v>-118.8498</v>
      </c>
      <c r="Z138" s="279">
        <v>-118.8498</v>
      </c>
      <c r="AA138" s="279">
        <v>179.67429999999999</v>
      </c>
      <c r="AB138" s="279">
        <v>179.67429999999999</v>
      </c>
      <c r="AC138" s="279">
        <v>0</v>
      </c>
      <c r="AD138" s="279">
        <v>0</v>
      </c>
      <c r="AE138" s="279">
        <v>0</v>
      </c>
      <c r="AF138" s="279">
        <v>180</v>
      </c>
      <c r="AH138" s="279">
        <v>0.60955000000000004</v>
      </c>
      <c r="AI138" s="279">
        <v>0.98528079999999996</v>
      </c>
      <c r="AJ138" s="279">
        <v>0.98528079999999996</v>
      </c>
      <c r="AK138" s="279">
        <v>5.5999999999999997E-6</v>
      </c>
      <c r="AL138" s="279">
        <v>5.5999999999999997E-6</v>
      </c>
      <c r="AM138" s="279">
        <v>1.47136E-2</v>
      </c>
      <c r="AN138" s="279">
        <v>1.47136E-2</v>
      </c>
      <c r="AO138" s="279">
        <v>-109.45829999999999</v>
      </c>
      <c r="AP138" s="279">
        <v>-109.45829999999999</v>
      </c>
      <c r="AQ138" s="279">
        <v>-164.21279999999999</v>
      </c>
      <c r="AR138" s="279">
        <v>-164.21279999999999</v>
      </c>
      <c r="AS138" s="279">
        <v>0</v>
      </c>
      <c r="AT138" s="279">
        <v>0</v>
      </c>
      <c r="AU138" s="279">
        <v>0</v>
      </c>
      <c r="AV138" s="279">
        <v>180</v>
      </c>
      <c r="AX138" s="279">
        <v>0.60955000000000004</v>
      </c>
      <c r="AY138" s="279">
        <v>4.2449000000000002E-3</v>
      </c>
      <c r="AZ138" s="279">
        <v>4.2449000000000002E-3</v>
      </c>
      <c r="BA138" s="279">
        <v>0.99475599999999997</v>
      </c>
      <c r="BB138" s="279">
        <v>0.99475599999999997</v>
      </c>
      <c r="BC138" s="279">
        <v>9.990000000000001E-4</v>
      </c>
      <c r="BD138" s="279">
        <v>9.990000000000001E-4</v>
      </c>
      <c r="BE138" s="279">
        <v>-24.095800000000001</v>
      </c>
      <c r="BF138" s="279">
        <v>-24.095800000000001</v>
      </c>
      <c r="BG138" s="279">
        <v>-178.57</v>
      </c>
      <c r="BH138" s="279">
        <v>-178.57</v>
      </c>
      <c r="BI138" s="279">
        <v>0</v>
      </c>
      <c r="BJ138" s="279">
        <v>0</v>
      </c>
      <c r="BK138" s="279">
        <v>0</v>
      </c>
      <c r="BL138" s="279">
        <v>180</v>
      </c>
      <c r="BO138" s="279">
        <v>0.60955000000000004</v>
      </c>
      <c r="BP138" s="279">
        <v>0.9106455</v>
      </c>
      <c r="BQ138" s="279">
        <v>0.9106455</v>
      </c>
      <c r="BR138" s="279">
        <v>0</v>
      </c>
      <c r="BS138" s="279">
        <v>0</v>
      </c>
      <c r="BT138" s="279">
        <v>8.9354500000000003E-2</v>
      </c>
      <c r="BU138" s="279">
        <v>8.9354500000000003E-2</v>
      </c>
      <c r="BV138" s="279">
        <v>-35.782200000000003</v>
      </c>
      <c r="BW138" s="279">
        <v>-35.782200000000003</v>
      </c>
      <c r="BX138" s="279">
        <v>163.38079999999999</v>
      </c>
      <c r="BY138" s="279">
        <v>163.38079999999999</v>
      </c>
      <c r="BZ138" s="279">
        <v>0</v>
      </c>
      <c r="CA138" s="279">
        <v>0</v>
      </c>
      <c r="CB138" s="279">
        <v>0</v>
      </c>
      <c r="CC138" s="279">
        <v>180</v>
      </c>
    </row>
    <row r="139" spans="18:81">
      <c r="R139" s="279">
        <v>0.6109</v>
      </c>
      <c r="S139" s="279">
        <v>0.98522560000000003</v>
      </c>
      <c r="T139" s="279">
        <v>0.98522560000000003</v>
      </c>
      <c r="U139" s="279">
        <v>4.0999999999999997E-6</v>
      </c>
      <c r="V139" s="279">
        <v>4.0999999999999997E-6</v>
      </c>
      <c r="W139" s="279">
        <v>1.47704E-2</v>
      </c>
      <c r="X139" s="279">
        <v>1.47704E-2</v>
      </c>
      <c r="Y139" s="279">
        <v>-118.61409999999999</v>
      </c>
      <c r="Z139" s="279">
        <v>-118.61409999999999</v>
      </c>
      <c r="AA139" s="279">
        <v>-179.96129999999999</v>
      </c>
      <c r="AB139" s="279">
        <v>-179.96129999999999</v>
      </c>
      <c r="AC139" s="279">
        <v>0</v>
      </c>
      <c r="AD139" s="279">
        <v>0</v>
      </c>
      <c r="AE139" s="279">
        <v>0</v>
      </c>
      <c r="AF139" s="279">
        <v>180</v>
      </c>
      <c r="AH139" s="279">
        <v>0.6109</v>
      </c>
      <c r="AI139" s="279">
        <v>0.98529719999999998</v>
      </c>
      <c r="AJ139" s="279">
        <v>0.98529719999999998</v>
      </c>
      <c r="AK139" s="279">
        <v>5.4999999999999999E-6</v>
      </c>
      <c r="AL139" s="279">
        <v>5.4999999999999999E-6</v>
      </c>
      <c r="AM139" s="279">
        <v>1.46973E-2</v>
      </c>
      <c r="AN139" s="279">
        <v>1.46973E-2</v>
      </c>
      <c r="AO139" s="279">
        <v>-109.22369999999999</v>
      </c>
      <c r="AP139" s="279">
        <v>-109.22369999999999</v>
      </c>
      <c r="AQ139" s="279">
        <v>-163.84440000000001</v>
      </c>
      <c r="AR139" s="279">
        <v>-163.84440000000001</v>
      </c>
      <c r="AS139" s="279">
        <v>0</v>
      </c>
      <c r="AT139" s="279">
        <v>0</v>
      </c>
      <c r="AU139" s="279">
        <v>0</v>
      </c>
      <c r="AV139" s="279">
        <v>180</v>
      </c>
      <c r="AX139" s="279">
        <v>0.6109</v>
      </c>
      <c r="AY139" s="279">
        <v>4.2164999999999998E-3</v>
      </c>
      <c r="AZ139" s="279">
        <v>4.2164999999999998E-3</v>
      </c>
      <c r="BA139" s="279">
        <v>0.99479079999999998</v>
      </c>
      <c r="BB139" s="279">
        <v>0.99479079999999998</v>
      </c>
      <c r="BC139" s="279">
        <v>9.9270000000000001E-4</v>
      </c>
      <c r="BD139" s="279">
        <v>9.9270000000000001E-4</v>
      </c>
      <c r="BE139" s="279">
        <v>-23.150700000000001</v>
      </c>
      <c r="BF139" s="279">
        <v>-23.150700000000001</v>
      </c>
      <c r="BG139" s="279">
        <v>-178.9813</v>
      </c>
      <c r="BH139" s="279">
        <v>-178.9813</v>
      </c>
      <c r="BI139" s="279">
        <v>0</v>
      </c>
      <c r="BJ139" s="279">
        <v>0</v>
      </c>
      <c r="BK139" s="279">
        <v>0</v>
      </c>
      <c r="BL139" s="279">
        <v>180</v>
      </c>
      <c r="BO139" s="279">
        <v>0.6109</v>
      </c>
      <c r="BP139" s="279">
        <v>0.91048879999999999</v>
      </c>
      <c r="BQ139" s="279">
        <v>0.91048879999999999</v>
      </c>
      <c r="BR139" s="279">
        <v>0</v>
      </c>
      <c r="BS139" s="279">
        <v>0</v>
      </c>
      <c r="BT139" s="279">
        <v>8.9511199999999999E-2</v>
      </c>
      <c r="BU139" s="279">
        <v>8.9511199999999999E-2</v>
      </c>
      <c r="BV139" s="279">
        <v>-36.171799999999998</v>
      </c>
      <c r="BW139" s="279">
        <v>-36.171799999999998</v>
      </c>
      <c r="BX139" s="279">
        <v>163.42019999999999</v>
      </c>
      <c r="BY139" s="279">
        <v>163.42019999999999</v>
      </c>
      <c r="BZ139" s="279">
        <v>0</v>
      </c>
      <c r="CA139" s="279">
        <v>0</v>
      </c>
      <c r="CB139" s="279">
        <v>0</v>
      </c>
      <c r="CC139" s="279">
        <v>180</v>
      </c>
    </row>
    <row r="140" spans="18:81">
      <c r="R140" s="279">
        <v>0.61224999999999996</v>
      </c>
      <c r="S140" s="279">
        <v>0.9852765</v>
      </c>
      <c r="T140" s="279">
        <v>0.9852765</v>
      </c>
      <c r="U140" s="279">
        <v>3.9999999999999998E-6</v>
      </c>
      <c r="V140" s="279">
        <v>3.9999999999999998E-6</v>
      </c>
      <c r="W140" s="279">
        <v>1.47195E-2</v>
      </c>
      <c r="X140" s="279">
        <v>1.47195E-2</v>
      </c>
      <c r="Y140" s="279">
        <v>-118.37909999999999</v>
      </c>
      <c r="Z140" s="279">
        <v>-118.37909999999999</v>
      </c>
      <c r="AA140" s="279">
        <v>-179.5984</v>
      </c>
      <c r="AB140" s="279">
        <v>-179.5984</v>
      </c>
      <c r="AC140" s="279">
        <v>0</v>
      </c>
      <c r="AD140" s="279">
        <v>0</v>
      </c>
      <c r="AE140" s="279">
        <v>0</v>
      </c>
      <c r="AF140" s="279">
        <v>180</v>
      </c>
      <c r="AH140" s="279">
        <v>0.61224999999999996</v>
      </c>
      <c r="AI140" s="279">
        <v>0.9853132</v>
      </c>
      <c r="AJ140" s="279">
        <v>0.9853132</v>
      </c>
      <c r="AK140" s="279">
        <v>5.4E-6</v>
      </c>
      <c r="AL140" s="279">
        <v>5.4E-6</v>
      </c>
      <c r="AM140" s="279">
        <v>1.4681400000000001E-2</v>
      </c>
      <c r="AN140" s="279">
        <v>1.4681400000000001E-2</v>
      </c>
      <c r="AO140" s="279">
        <v>-108.9896</v>
      </c>
      <c r="AP140" s="279">
        <v>-108.9896</v>
      </c>
      <c r="AQ140" s="279">
        <v>-163.47649999999999</v>
      </c>
      <c r="AR140" s="279">
        <v>-163.47649999999999</v>
      </c>
      <c r="AS140" s="279">
        <v>0</v>
      </c>
      <c r="AT140" s="279">
        <v>0</v>
      </c>
      <c r="AU140" s="279">
        <v>0</v>
      </c>
      <c r="AV140" s="279">
        <v>180</v>
      </c>
      <c r="AX140" s="279">
        <v>0.61224999999999996</v>
      </c>
      <c r="AY140" s="279">
        <v>4.1903000000000001E-3</v>
      </c>
      <c r="AZ140" s="279">
        <v>4.1903000000000001E-3</v>
      </c>
      <c r="BA140" s="279">
        <v>0.99482320000000002</v>
      </c>
      <c r="BB140" s="279">
        <v>0.99482320000000002</v>
      </c>
      <c r="BC140" s="279">
        <v>9.8649999999999996E-4</v>
      </c>
      <c r="BD140" s="279">
        <v>9.8649999999999996E-4</v>
      </c>
      <c r="BE140" s="279">
        <v>-22.209800000000001</v>
      </c>
      <c r="BF140" s="279">
        <v>-22.209800000000001</v>
      </c>
      <c r="BG140" s="279">
        <v>-179.40129999999999</v>
      </c>
      <c r="BH140" s="279">
        <v>-179.40129999999999</v>
      </c>
      <c r="BI140" s="279">
        <v>0</v>
      </c>
      <c r="BJ140" s="279">
        <v>0</v>
      </c>
      <c r="BK140" s="279">
        <v>0</v>
      </c>
      <c r="BL140" s="279">
        <v>180</v>
      </c>
      <c r="BO140" s="279">
        <v>0.61224999999999996</v>
      </c>
      <c r="BP140" s="279">
        <v>0.91033450000000005</v>
      </c>
      <c r="BQ140" s="279">
        <v>0.91033450000000005</v>
      </c>
      <c r="BR140" s="279">
        <v>0</v>
      </c>
      <c r="BS140" s="279">
        <v>0</v>
      </c>
      <c r="BT140" s="279">
        <v>8.9665499999999995E-2</v>
      </c>
      <c r="BU140" s="279">
        <v>8.9665499999999995E-2</v>
      </c>
      <c r="BV140" s="279">
        <v>-36.559699999999999</v>
      </c>
      <c r="BW140" s="279">
        <v>-36.559699999999999</v>
      </c>
      <c r="BX140" s="279">
        <v>163.45939999999999</v>
      </c>
      <c r="BY140" s="279">
        <v>163.45939999999999</v>
      </c>
      <c r="BZ140" s="279">
        <v>0</v>
      </c>
      <c r="CA140" s="279">
        <v>0</v>
      </c>
      <c r="CB140" s="279">
        <v>0</v>
      </c>
      <c r="CC140" s="279">
        <v>180</v>
      </c>
    </row>
    <row r="141" spans="18:81">
      <c r="R141" s="279">
        <v>0.61360000000000003</v>
      </c>
      <c r="S141" s="279">
        <v>0.98532600000000004</v>
      </c>
      <c r="T141" s="279">
        <v>0.98532600000000004</v>
      </c>
      <c r="U141" s="279">
        <v>3.8999999999999999E-6</v>
      </c>
      <c r="V141" s="279">
        <v>3.8999999999999999E-6</v>
      </c>
      <c r="W141" s="279">
        <v>1.4670000000000001E-2</v>
      </c>
      <c r="X141" s="279">
        <v>1.4670000000000001E-2</v>
      </c>
      <c r="Y141" s="279">
        <v>-118.1452</v>
      </c>
      <c r="Z141" s="279">
        <v>-118.1452</v>
      </c>
      <c r="AA141" s="279">
        <v>-179.2371</v>
      </c>
      <c r="AB141" s="279">
        <v>-179.2371</v>
      </c>
      <c r="AC141" s="279">
        <v>0</v>
      </c>
      <c r="AD141" s="279">
        <v>0</v>
      </c>
      <c r="AE141" s="279">
        <v>0</v>
      </c>
      <c r="AF141" s="279">
        <v>180</v>
      </c>
      <c r="AH141" s="279">
        <v>0.61360000000000003</v>
      </c>
      <c r="AI141" s="279">
        <v>0.98532830000000005</v>
      </c>
      <c r="AJ141" s="279">
        <v>0.98532830000000005</v>
      </c>
      <c r="AK141" s="279">
        <v>5.3000000000000001E-6</v>
      </c>
      <c r="AL141" s="279">
        <v>5.3000000000000001E-6</v>
      </c>
      <c r="AM141" s="279">
        <v>1.46663E-2</v>
      </c>
      <c r="AN141" s="279">
        <v>1.46663E-2</v>
      </c>
      <c r="AO141" s="279">
        <v>-108.75620000000001</v>
      </c>
      <c r="AP141" s="279">
        <v>-108.75620000000001</v>
      </c>
      <c r="AQ141" s="279">
        <v>-163.10939999999999</v>
      </c>
      <c r="AR141" s="279">
        <v>-163.10939999999999</v>
      </c>
      <c r="AS141" s="279">
        <v>0</v>
      </c>
      <c r="AT141" s="279">
        <v>0</v>
      </c>
      <c r="AU141" s="279">
        <v>0</v>
      </c>
      <c r="AV141" s="279">
        <v>180</v>
      </c>
      <c r="AX141" s="279">
        <v>0.61360000000000003</v>
      </c>
      <c r="AY141" s="279">
        <v>4.1665000000000001E-3</v>
      </c>
      <c r="AZ141" s="279">
        <v>4.1665000000000001E-3</v>
      </c>
      <c r="BA141" s="279">
        <v>0.99485330000000005</v>
      </c>
      <c r="BB141" s="279">
        <v>0.99485330000000005</v>
      </c>
      <c r="BC141" s="279">
        <v>9.8020000000000008E-4</v>
      </c>
      <c r="BD141" s="279">
        <v>9.8020000000000008E-4</v>
      </c>
      <c r="BE141" s="279">
        <v>-21.273099999999999</v>
      </c>
      <c r="BF141" s="279">
        <v>-21.273099999999999</v>
      </c>
      <c r="BG141" s="279">
        <v>-179.8288</v>
      </c>
      <c r="BH141" s="279">
        <v>-179.8288</v>
      </c>
      <c r="BI141" s="279">
        <v>0</v>
      </c>
      <c r="BJ141" s="279">
        <v>0</v>
      </c>
      <c r="BK141" s="279">
        <v>0</v>
      </c>
      <c r="BL141" s="279">
        <v>180</v>
      </c>
      <c r="BO141" s="279">
        <v>0.61360000000000003</v>
      </c>
      <c r="BP141" s="279">
        <v>0.91018250000000001</v>
      </c>
      <c r="BQ141" s="279">
        <v>0.91018250000000001</v>
      </c>
      <c r="BR141" s="279">
        <v>0</v>
      </c>
      <c r="BS141" s="279">
        <v>0</v>
      </c>
      <c r="BT141" s="279">
        <v>8.9817499999999995E-2</v>
      </c>
      <c r="BU141" s="279">
        <v>8.9817499999999995E-2</v>
      </c>
      <c r="BV141" s="279">
        <v>-36.945900000000002</v>
      </c>
      <c r="BW141" s="279">
        <v>-36.945900000000002</v>
      </c>
      <c r="BX141" s="279">
        <v>163.4984</v>
      </c>
      <c r="BY141" s="279">
        <v>163.4984</v>
      </c>
      <c r="BZ141" s="279">
        <v>0</v>
      </c>
      <c r="CA141" s="279">
        <v>0</v>
      </c>
      <c r="CB141" s="279">
        <v>0</v>
      </c>
      <c r="CC141" s="279">
        <v>180</v>
      </c>
    </row>
    <row r="142" spans="18:81">
      <c r="R142" s="279">
        <v>0.61495</v>
      </c>
      <c r="S142" s="279">
        <v>0.98537430000000004</v>
      </c>
      <c r="T142" s="279">
        <v>0.98537430000000004</v>
      </c>
      <c r="U142" s="279">
        <v>3.8999999999999999E-6</v>
      </c>
      <c r="V142" s="279">
        <v>3.8999999999999999E-6</v>
      </c>
      <c r="W142" s="279">
        <v>1.4621800000000001E-2</v>
      </c>
      <c r="X142" s="279">
        <v>1.4621800000000001E-2</v>
      </c>
      <c r="Y142" s="279">
        <v>-117.91240000000001</v>
      </c>
      <c r="Z142" s="279">
        <v>-117.91240000000001</v>
      </c>
      <c r="AA142" s="279">
        <v>-178.87729999999999</v>
      </c>
      <c r="AB142" s="279">
        <v>-178.87729999999999</v>
      </c>
      <c r="AC142" s="279">
        <v>0</v>
      </c>
      <c r="AD142" s="279">
        <v>0</v>
      </c>
      <c r="AE142" s="279">
        <v>0</v>
      </c>
      <c r="AF142" s="279">
        <v>180</v>
      </c>
      <c r="AH142" s="279">
        <v>0.61495</v>
      </c>
      <c r="AI142" s="279">
        <v>0.98534250000000001</v>
      </c>
      <c r="AJ142" s="279">
        <v>0.98534250000000001</v>
      </c>
      <c r="AK142" s="279">
        <v>5.3000000000000001E-6</v>
      </c>
      <c r="AL142" s="279">
        <v>5.3000000000000001E-6</v>
      </c>
      <c r="AM142" s="279">
        <v>1.4652200000000001E-2</v>
      </c>
      <c r="AN142" s="279">
        <v>1.4652200000000001E-2</v>
      </c>
      <c r="AO142" s="279">
        <v>-108.5234</v>
      </c>
      <c r="AP142" s="279">
        <v>-108.5234</v>
      </c>
      <c r="AQ142" s="279">
        <v>-162.74279999999999</v>
      </c>
      <c r="AR142" s="279">
        <v>-162.74279999999999</v>
      </c>
      <c r="AS142" s="279">
        <v>0</v>
      </c>
      <c r="AT142" s="279">
        <v>0</v>
      </c>
      <c r="AU142" s="279">
        <v>0</v>
      </c>
      <c r="AV142" s="279">
        <v>180</v>
      </c>
      <c r="AX142" s="279">
        <v>0.61495</v>
      </c>
      <c r="AY142" s="279">
        <v>4.1450999999999997E-3</v>
      </c>
      <c r="AZ142" s="279">
        <v>4.1450999999999997E-3</v>
      </c>
      <c r="BA142" s="279">
        <v>0.99488089999999996</v>
      </c>
      <c r="BB142" s="279">
        <v>0.99488089999999996</v>
      </c>
      <c r="BC142" s="279">
        <v>9.7400000000000004E-4</v>
      </c>
      <c r="BD142" s="279">
        <v>9.7400000000000004E-4</v>
      </c>
      <c r="BE142" s="279">
        <v>-20.340399999999999</v>
      </c>
      <c r="BF142" s="279">
        <v>-20.340399999999999</v>
      </c>
      <c r="BG142" s="279">
        <v>179.73689999999999</v>
      </c>
      <c r="BH142" s="279">
        <v>179.73689999999999</v>
      </c>
      <c r="BI142" s="279">
        <v>0</v>
      </c>
      <c r="BJ142" s="279">
        <v>0</v>
      </c>
      <c r="BK142" s="279">
        <v>0</v>
      </c>
      <c r="BL142" s="279">
        <v>180</v>
      </c>
      <c r="BO142" s="279">
        <v>0.61495</v>
      </c>
      <c r="BP142" s="279">
        <v>0.91003290000000003</v>
      </c>
      <c r="BQ142" s="279">
        <v>0.91003290000000003</v>
      </c>
      <c r="BR142" s="279">
        <v>0</v>
      </c>
      <c r="BS142" s="279">
        <v>0</v>
      </c>
      <c r="BT142" s="279">
        <v>8.9967099999999994E-2</v>
      </c>
      <c r="BU142" s="279">
        <v>8.9967099999999994E-2</v>
      </c>
      <c r="BV142" s="279">
        <v>-37.330399999999997</v>
      </c>
      <c r="BW142" s="279">
        <v>-37.330399999999997</v>
      </c>
      <c r="BX142" s="279">
        <v>163.53729999999999</v>
      </c>
      <c r="BY142" s="279">
        <v>163.53729999999999</v>
      </c>
      <c r="BZ142" s="279">
        <v>0</v>
      </c>
      <c r="CA142" s="279">
        <v>0</v>
      </c>
      <c r="CB142" s="279">
        <v>0</v>
      </c>
      <c r="CC142" s="279">
        <v>180</v>
      </c>
    </row>
    <row r="143" spans="18:81">
      <c r="R143" s="279">
        <v>0.61629999999999996</v>
      </c>
      <c r="S143" s="279">
        <v>0.98542130000000006</v>
      </c>
      <c r="T143" s="279">
        <v>0.98542130000000006</v>
      </c>
      <c r="U143" s="279">
        <v>3.8E-6</v>
      </c>
      <c r="V143" s="279">
        <v>3.8E-6</v>
      </c>
      <c r="W143" s="279">
        <v>1.45749E-2</v>
      </c>
      <c r="X143" s="279">
        <v>1.45749E-2</v>
      </c>
      <c r="Y143" s="279">
        <v>-117.6806</v>
      </c>
      <c r="Z143" s="279">
        <v>-117.6806</v>
      </c>
      <c r="AA143" s="279">
        <v>-178.51900000000001</v>
      </c>
      <c r="AB143" s="279">
        <v>-178.51900000000001</v>
      </c>
      <c r="AC143" s="279">
        <v>0</v>
      </c>
      <c r="AD143" s="279">
        <v>0</v>
      </c>
      <c r="AE143" s="279">
        <v>0</v>
      </c>
      <c r="AF143" s="279">
        <v>180</v>
      </c>
      <c r="AH143" s="279">
        <v>0.61629999999999996</v>
      </c>
      <c r="AI143" s="279">
        <v>0.98535589999999995</v>
      </c>
      <c r="AJ143" s="279">
        <v>0.98535589999999995</v>
      </c>
      <c r="AK143" s="279">
        <v>5.2000000000000002E-6</v>
      </c>
      <c r="AL143" s="279">
        <v>5.2000000000000002E-6</v>
      </c>
      <c r="AM143" s="279">
        <v>1.46389E-2</v>
      </c>
      <c r="AN143" s="279">
        <v>1.46389E-2</v>
      </c>
      <c r="AO143" s="279">
        <v>-108.2912</v>
      </c>
      <c r="AP143" s="279">
        <v>-108.2912</v>
      </c>
      <c r="AQ143" s="279">
        <v>-162.37690000000001</v>
      </c>
      <c r="AR143" s="279">
        <v>-162.37690000000001</v>
      </c>
      <c r="AS143" s="279">
        <v>0</v>
      </c>
      <c r="AT143" s="279">
        <v>0</v>
      </c>
      <c r="AU143" s="279">
        <v>0</v>
      </c>
      <c r="AV143" s="279">
        <v>180</v>
      </c>
      <c r="AX143" s="279">
        <v>0.61629999999999996</v>
      </c>
      <c r="AY143" s="279">
        <v>4.1260999999999997E-3</v>
      </c>
      <c r="AZ143" s="279">
        <v>4.1260999999999997E-3</v>
      </c>
      <c r="BA143" s="279">
        <v>0.99490610000000002</v>
      </c>
      <c r="BB143" s="279">
        <v>0.99490610000000002</v>
      </c>
      <c r="BC143" s="279">
        <v>9.678E-4</v>
      </c>
      <c r="BD143" s="279">
        <v>9.678E-4</v>
      </c>
      <c r="BE143" s="279">
        <v>-19.411799999999999</v>
      </c>
      <c r="BF143" s="279">
        <v>-19.411799999999999</v>
      </c>
      <c r="BG143" s="279">
        <v>179.29669999999999</v>
      </c>
      <c r="BH143" s="279">
        <v>179.29669999999999</v>
      </c>
      <c r="BI143" s="279">
        <v>0</v>
      </c>
      <c r="BJ143" s="279">
        <v>0</v>
      </c>
      <c r="BK143" s="279">
        <v>0</v>
      </c>
      <c r="BL143" s="279">
        <v>180</v>
      </c>
      <c r="BO143" s="279">
        <v>0.61629999999999996</v>
      </c>
      <c r="BP143" s="279">
        <v>0.90988559999999996</v>
      </c>
      <c r="BQ143" s="279">
        <v>0.90988559999999996</v>
      </c>
      <c r="BR143" s="279">
        <v>0</v>
      </c>
      <c r="BS143" s="279">
        <v>0</v>
      </c>
      <c r="BT143" s="279">
        <v>9.0114399999999997E-2</v>
      </c>
      <c r="BU143" s="279">
        <v>9.0114399999999997E-2</v>
      </c>
      <c r="BV143" s="279">
        <v>-37.713299999999997</v>
      </c>
      <c r="BW143" s="279">
        <v>-37.713299999999997</v>
      </c>
      <c r="BX143" s="279">
        <v>163.57599999999999</v>
      </c>
      <c r="BY143" s="279">
        <v>163.57599999999999</v>
      </c>
      <c r="BZ143" s="279">
        <v>0</v>
      </c>
      <c r="CA143" s="279">
        <v>0</v>
      </c>
      <c r="CB143" s="279">
        <v>0</v>
      </c>
      <c r="CC143" s="279">
        <v>180</v>
      </c>
    </row>
    <row r="144" spans="18:81">
      <c r="R144" s="279">
        <v>0.61765000000000003</v>
      </c>
      <c r="S144" s="279">
        <v>0.98546710000000004</v>
      </c>
      <c r="T144" s="279">
        <v>0.98546710000000004</v>
      </c>
      <c r="U144" s="279">
        <v>3.8E-6</v>
      </c>
      <c r="V144" s="279">
        <v>3.8E-6</v>
      </c>
      <c r="W144" s="279">
        <v>1.4529200000000001E-2</v>
      </c>
      <c r="X144" s="279">
        <v>1.4529200000000001E-2</v>
      </c>
      <c r="Y144" s="279">
        <v>-117.4499</v>
      </c>
      <c r="Z144" s="279">
        <v>-117.4499</v>
      </c>
      <c r="AA144" s="279">
        <v>-178.16210000000001</v>
      </c>
      <c r="AB144" s="279">
        <v>-178.16210000000001</v>
      </c>
      <c r="AC144" s="279">
        <v>0</v>
      </c>
      <c r="AD144" s="279">
        <v>0</v>
      </c>
      <c r="AE144" s="279">
        <v>0</v>
      </c>
      <c r="AF144" s="279">
        <v>180</v>
      </c>
      <c r="AH144" s="279">
        <v>0.61765000000000003</v>
      </c>
      <c r="AI144" s="279">
        <v>0.98536809999999997</v>
      </c>
      <c r="AJ144" s="279">
        <v>0.98536809999999997</v>
      </c>
      <c r="AK144" s="279">
        <v>5.1000000000000003E-6</v>
      </c>
      <c r="AL144" s="279">
        <v>5.1000000000000003E-6</v>
      </c>
      <c r="AM144" s="279">
        <v>1.4626699999999999E-2</v>
      </c>
      <c r="AN144" s="279">
        <v>1.4626699999999999E-2</v>
      </c>
      <c r="AO144" s="279">
        <v>-108.0598</v>
      </c>
      <c r="AP144" s="279">
        <v>-108.0598</v>
      </c>
      <c r="AQ144" s="279">
        <v>-162.0119</v>
      </c>
      <c r="AR144" s="279">
        <v>-162.0119</v>
      </c>
      <c r="AS144" s="279">
        <v>0</v>
      </c>
      <c r="AT144" s="279">
        <v>0</v>
      </c>
      <c r="AU144" s="279">
        <v>0</v>
      </c>
      <c r="AV144" s="279">
        <v>180</v>
      </c>
      <c r="AX144" s="279">
        <v>0.61765000000000003</v>
      </c>
      <c r="AY144" s="279">
        <v>4.1095000000000003E-3</v>
      </c>
      <c r="AZ144" s="279">
        <v>4.1095000000000003E-3</v>
      </c>
      <c r="BA144" s="279">
        <v>0.9949289</v>
      </c>
      <c r="BB144" s="279">
        <v>0.9949289</v>
      </c>
      <c r="BC144" s="279">
        <v>9.6159999999999995E-4</v>
      </c>
      <c r="BD144" s="279">
        <v>9.6159999999999995E-4</v>
      </c>
      <c r="BE144" s="279">
        <v>-18.487300000000001</v>
      </c>
      <c r="BF144" s="279">
        <v>-18.487300000000001</v>
      </c>
      <c r="BG144" s="279">
        <v>178.8518</v>
      </c>
      <c r="BH144" s="279">
        <v>178.8518</v>
      </c>
      <c r="BI144" s="279">
        <v>0</v>
      </c>
      <c r="BJ144" s="279">
        <v>0</v>
      </c>
      <c r="BK144" s="279">
        <v>0</v>
      </c>
      <c r="BL144" s="279">
        <v>180</v>
      </c>
      <c r="BO144" s="279">
        <v>0.61765000000000003</v>
      </c>
      <c r="BP144" s="279">
        <v>0.90974049999999995</v>
      </c>
      <c r="BQ144" s="279">
        <v>0.90974049999999995</v>
      </c>
      <c r="BR144" s="279">
        <v>0</v>
      </c>
      <c r="BS144" s="279">
        <v>0</v>
      </c>
      <c r="BT144" s="279">
        <v>9.0259500000000006E-2</v>
      </c>
      <c r="BU144" s="279">
        <v>9.0259500000000006E-2</v>
      </c>
      <c r="BV144" s="279">
        <v>-38.0944</v>
      </c>
      <c r="BW144" s="279">
        <v>-38.0944</v>
      </c>
      <c r="BX144" s="279">
        <v>163.61449999999999</v>
      </c>
      <c r="BY144" s="279">
        <v>163.61449999999999</v>
      </c>
      <c r="BZ144" s="279">
        <v>0</v>
      </c>
      <c r="CA144" s="279">
        <v>0</v>
      </c>
      <c r="CB144" s="279">
        <v>0</v>
      </c>
      <c r="CC144" s="279">
        <v>180</v>
      </c>
    </row>
    <row r="145" spans="18:81">
      <c r="R145" s="279">
        <v>0.61899999999999999</v>
      </c>
      <c r="S145" s="279">
        <v>0.98551160000000004</v>
      </c>
      <c r="T145" s="279">
        <v>0.98551160000000004</v>
      </c>
      <c r="U145" s="279">
        <v>3.7000000000000002E-6</v>
      </c>
      <c r="V145" s="279">
        <v>3.7000000000000002E-6</v>
      </c>
      <c r="W145" s="279">
        <v>1.44847E-2</v>
      </c>
      <c r="X145" s="279">
        <v>1.44847E-2</v>
      </c>
      <c r="Y145" s="279">
        <v>-117.22020000000001</v>
      </c>
      <c r="Z145" s="279">
        <v>-117.22020000000001</v>
      </c>
      <c r="AA145" s="279">
        <v>-177.80670000000001</v>
      </c>
      <c r="AB145" s="279">
        <v>-177.80670000000001</v>
      </c>
      <c r="AC145" s="279">
        <v>0</v>
      </c>
      <c r="AD145" s="279">
        <v>0</v>
      </c>
      <c r="AE145" s="279">
        <v>0</v>
      </c>
      <c r="AF145" s="279">
        <v>180</v>
      </c>
      <c r="AH145" s="279">
        <v>0.61899999999999999</v>
      </c>
      <c r="AI145" s="279">
        <v>0.98537490000000005</v>
      </c>
      <c r="AJ145" s="279">
        <v>0.98537490000000005</v>
      </c>
      <c r="AK145" s="279">
        <v>5.1000000000000003E-6</v>
      </c>
      <c r="AL145" s="279">
        <v>5.1000000000000003E-6</v>
      </c>
      <c r="AM145" s="279">
        <v>1.46201E-2</v>
      </c>
      <c r="AN145" s="279">
        <v>1.46201E-2</v>
      </c>
      <c r="AO145" s="279">
        <v>-107.8314</v>
      </c>
      <c r="AP145" s="279">
        <v>-107.8314</v>
      </c>
      <c r="AQ145" s="279">
        <v>-161.65270000000001</v>
      </c>
      <c r="AR145" s="279">
        <v>-161.65270000000001</v>
      </c>
      <c r="AS145" s="279">
        <v>0</v>
      </c>
      <c r="AT145" s="279">
        <v>0</v>
      </c>
      <c r="AU145" s="279">
        <v>0</v>
      </c>
      <c r="AV145" s="279">
        <v>180</v>
      </c>
      <c r="AX145" s="279">
        <v>0.61899999999999999</v>
      </c>
      <c r="AY145" s="279">
        <v>4.0952999999999996E-3</v>
      </c>
      <c r="AZ145" s="279">
        <v>4.0952999999999996E-3</v>
      </c>
      <c r="BA145" s="279">
        <v>0.99494930000000004</v>
      </c>
      <c r="BB145" s="279">
        <v>0.99494930000000004</v>
      </c>
      <c r="BC145" s="279">
        <v>9.5549999999999997E-4</v>
      </c>
      <c r="BD145" s="279">
        <v>9.5549999999999997E-4</v>
      </c>
      <c r="BE145" s="279">
        <v>-17.566800000000001</v>
      </c>
      <c r="BF145" s="279">
        <v>-17.566800000000001</v>
      </c>
      <c r="BG145" s="279">
        <v>178.40309999999999</v>
      </c>
      <c r="BH145" s="279">
        <v>178.40309999999999</v>
      </c>
      <c r="BI145" s="279">
        <v>0</v>
      </c>
      <c r="BJ145" s="279">
        <v>0</v>
      </c>
      <c r="BK145" s="279">
        <v>0</v>
      </c>
      <c r="BL145" s="279">
        <v>180</v>
      </c>
      <c r="BO145" s="279">
        <v>0.61899999999999999</v>
      </c>
      <c r="BP145" s="279">
        <v>0.90959769999999995</v>
      </c>
      <c r="BQ145" s="279">
        <v>0.90959769999999995</v>
      </c>
      <c r="BR145" s="279">
        <v>0</v>
      </c>
      <c r="BS145" s="279">
        <v>0</v>
      </c>
      <c r="BT145" s="279">
        <v>9.0402300000000005E-2</v>
      </c>
      <c r="BU145" s="279">
        <v>9.0402300000000005E-2</v>
      </c>
      <c r="BV145" s="279">
        <v>-38.4739</v>
      </c>
      <c r="BW145" s="279">
        <v>-38.4739</v>
      </c>
      <c r="BX145" s="279">
        <v>163.65280000000001</v>
      </c>
      <c r="BY145" s="279">
        <v>163.65280000000001</v>
      </c>
      <c r="BZ145" s="279">
        <v>0</v>
      </c>
      <c r="CA145" s="279">
        <v>0</v>
      </c>
      <c r="CB145" s="279">
        <v>0</v>
      </c>
      <c r="CC145" s="279">
        <v>180</v>
      </c>
    </row>
    <row r="146" spans="18:81">
      <c r="R146" s="279">
        <v>0.62034999999999996</v>
      </c>
      <c r="S146" s="279">
        <v>0.98555490000000001</v>
      </c>
      <c r="T146" s="279">
        <v>0.98555490000000001</v>
      </c>
      <c r="U146" s="279">
        <v>3.7000000000000002E-6</v>
      </c>
      <c r="V146" s="279">
        <v>3.7000000000000002E-6</v>
      </c>
      <c r="W146" s="279">
        <v>1.44414E-2</v>
      </c>
      <c r="X146" s="279">
        <v>1.44414E-2</v>
      </c>
      <c r="Y146" s="279">
        <v>-116.9915</v>
      </c>
      <c r="Z146" s="279">
        <v>-116.9915</v>
      </c>
      <c r="AA146" s="279">
        <v>-177.45269999999999</v>
      </c>
      <c r="AB146" s="279">
        <v>-177.45269999999999</v>
      </c>
      <c r="AC146" s="279">
        <v>0</v>
      </c>
      <c r="AD146" s="279">
        <v>0</v>
      </c>
      <c r="AE146" s="279">
        <v>0</v>
      </c>
      <c r="AF146" s="279">
        <v>180</v>
      </c>
      <c r="AH146" s="279">
        <v>0.62034999999999996</v>
      </c>
      <c r="AI146" s="279">
        <v>0.9853807</v>
      </c>
      <c r="AJ146" s="279">
        <v>0.9853807</v>
      </c>
      <c r="AK146" s="279">
        <v>5.0000000000000004E-6</v>
      </c>
      <c r="AL146" s="279">
        <v>5.0000000000000004E-6</v>
      </c>
      <c r="AM146" s="279">
        <v>1.46143E-2</v>
      </c>
      <c r="AN146" s="279">
        <v>1.46143E-2</v>
      </c>
      <c r="AO146" s="279">
        <v>-107.6037</v>
      </c>
      <c r="AP146" s="279">
        <v>-107.6037</v>
      </c>
      <c r="AQ146" s="279">
        <v>-161.29409999999999</v>
      </c>
      <c r="AR146" s="279">
        <v>-161.29409999999999</v>
      </c>
      <c r="AS146" s="279">
        <v>0</v>
      </c>
      <c r="AT146" s="279">
        <v>0</v>
      </c>
      <c r="AU146" s="279">
        <v>0</v>
      </c>
      <c r="AV146" s="279">
        <v>180</v>
      </c>
      <c r="AX146" s="279">
        <v>0.62034999999999996</v>
      </c>
      <c r="AY146" s="279">
        <v>4.0835000000000003E-3</v>
      </c>
      <c r="AZ146" s="279">
        <v>4.0835000000000003E-3</v>
      </c>
      <c r="BA146" s="279">
        <v>0.99496709999999999</v>
      </c>
      <c r="BB146" s="279">
        <v>0.99496709999999999</v>
      </c>
      <c r="BC146" s="279">
        <v>9.4939999999999998E-4</v>
      </c>
      <c r="BD146" s="279">
        <v>9.4939999999999998E-4</v>
      </c>
      <c r="BE146" s="279">
        <v>-16.650300000000001</v>
      </c>
      <c r="BF146" s="279">
        <v>-16.650300000000001</v>
      </c>
      <c r="BG146" s="279">
        <v>177.95150000000001</v>
      </c>
      <c r="BH146" s="279">
        <v>177.95150000000001</v>
      </c>
      <c r="BI146" s="279">
        <v>0</v>
      </c>
      <c r="BJ146" s="279">
        <v>0</v>
      </c>
      <c r="BK146" s="279">
        <v>0</v>
      </c>
      <c r="BL146" s="279">
        <v>180</v>
      </c>
      <c r="BO146" s="279">
        <v>0.62034999999999996</v>
      </c>
      <c r="BP146" s="279">
        <v>0.90945710000000002</v>
      </c>
      <c r="BQ146" s="279">
        <v>0.90945710000000002</v>
      </c>
      <c r="BR146" s="279">
        <v>0</v>
      </c>
      <c r="BS146" s="279">
        <v>0</v>
      </c>
      <c r="BT146" s="279">
        <v>9.0542899999999996E-2</v>
      </c>
      <c r="BU146" s="279">
        <v>9.0542899999999996E-2</v>
      </c>
      <c r="BV146" s="279">
        <v>-38.851799999999997</v>
      </c>
      <c r="BW146" s="279">
        <v>-38.851799999999997</v>
      </c>
      <c r="BX146" s="279">
        <v>163.691</v>
      </c>
      <c r="BY146" s="279">
        <v>163.691</v>
      </c>
      <c r="BZ146" s="279">
        <v>0</v>
      </c>
      <c r="CA146" s="279">
        <v>0</v>
      </c>
      <c r="CB146" s="279">
        <v>0</v>
      </c>
      <c r="CC146" s="279">
        <v>180</v>
      </c>
    </row>
    <row r="147" spans="18:81">
      <c r="R147" s="279">
        <v>0.62170000000000003</v>
      </c>
      <c r="S147" s="279">
        <v>0.9855971</v>
      </c>
      <c r="T147" s="279">
        <v>0.9855971</v>
      </c>
      <c r="U147" s="279">
        <v>3.5999999999999998E-6</v>
      </c>
      <c r="V147" s="279">
        <v>3.5999999999999998E-6</v>
      </c>
      <c r="W147" s="279">
        <v>1.43993E-2</v>
      </c>
      <c r="X147" s="279">
        <v>1.43993E-2</v>
      </c>
      <c r="Y147" s="279">
        <v>-116.7638</v>
      </c>
      <c r="Z147" s="279">
        <v>-116.7638</v>
      </c>
      <c r="AA147" s="279">
        <v>-177.1001</v>
      </c>
      <c r="AB147" s="279">
        <v>-177.1001</v>
      </c>
      <c r="AC147" s="279">
        <v>0</v>
      </c>
      <c r="AD147" s="279">
        <v>0</v>
      </c>
      <c r="AE147" s="279">
        <v>0</v>
      </c>
      <c r="AF147" s="279">
        <v>180</v>
      </c>
      <c r="AH147" s="279">
        <v>0.62170000000000003</v>
      </c>
      <c r="AI147" s="279">
        <v>0.98538570000000003</v>
      </c>
      <c r="AJ147" s="279">
        <v>0.98538570000000003</v>
      </c>
      <c r="AK147" s="279">
        <v>4.8999999999999997E-6</v>
      </c>
      <c r="AL147" s="279">
        <v>4.8999999999999997E-6</v>
      </c>
      <c r="AM147" s="279">
        <v>1.46093E-2</v>
      </c>
      <c r="AN147" s="279">
        <v>1.46093E-2</v>
      </c>
      <c r="AO147" s="279">
        <v>-107.37649999999999</v>
      </c>
      <c r="AP147" s="279">
        <v>-107.37649999999999</v>
      </c>
      <c r="AQ147" s="279">
        <v>-160.93600000000001</v>
      </c>
      <c r="AR147" s="279">
        <v>-160.93600000000001</v>
      </c>
      <c r="AS147" s="279">
        <v>0</v>
      </c>
      <c r="AT147" s="279">
        <v>0</v>
      </c>
      <c r="AU147" s="279">
        <v>0</v>
      </c>
      <c r="AV147" s="279">
        <v>180</v>
      </c>
      <c r="AX147" s="279">
        <v>0.62170000000000003</v>
      </c>
      <c r="AY147" s="279">
        <v>4.0740999999999998E-3</v>
      </c>
      <c r="AZ147" s="279">
        <v>4.0740999999999998E-3</v>
      </c>
      <c r="BA147" s="279">
        <v>0.99498260000000005</v>
      </c>
      <c r="BB147" s="279">
        <v>0.99498260000000005</v>
      </c>
      <c r="BC147" s="279">
        <v>9.433E-4</v>
      </c>
      <c r="BD147" s="279">
        <v>9.433E-4</v>
      </c>
      <c r="BE147" s="279">
        <v>-15.7378</v>
      </c>
      <c r="BF147" s="279">
        <v>-15.7378</v>
      </c>
      <c r="BG147" s="279">
        <v>177.4982</v>
      </c>
      <c r="BH147" s="279">
        <v>177.4982</v>
      </c>
      <c r="BI147" s="279">
        <v>0</v>
      </c>
      <c r="BJ147" s="279">
        <v>0</v>
      </c>
      <c r="BK147" s="279">
        <v>0</v>
      </c>
      <c r="BL147" s="279">
        <v>180</v>
      </c>
      <c r="BO147" s="279">
        <v>0.62170000000000003</v>
      </c>
      <c r="BP147" s="279">
        <v>0.90931870000000004</v>
      </c>
      <c r="BQ147" s="279">
        <v>0.90931870000000004</v>
      </c>
      <c r="BR147" s="279">
        <v>0</v>
      </c>
      <c r="BS147" s="279">
        <v>0</v>
      </c>
      <c r="BT147" s="279">
        <v>9.0681300000000006E-2</v>
      </c>
      <c r="BU147" s="279">
        <v>9.0681300000000006E-2</v>
      </c>
      <c r="BV147" s="279">
        <v>-39.228000000000002</v>
      </c>
      <c r="BW147" s="279">
        <v>-39.228000000000002</v>
      </c>
      <c r="BX147" s="279">
        <v>163.72909999999999</v>
      </c>
      <c r="BY147" s="279">
        <v>163.72909999999999</v>
      </c>
      <c r="BZ147" s="279">
        <v>0</v>
      </c>
      <c r="CA147" s="279">
        <v>0</v>
      </c>
      <c r="CB147" s="279">
        <v>0</v>
      </c>
      <c r="CC147" s="279">
        <v>180</v>
      </c>
    </row>
    <row r="148" spans="18:81">
      <c r="R148" s="279">
        <v>0.62304999999999999</v>
      </c>
      <c r="S148" s="279">
        <v>0.98563800000000001</v>
      </c>
      <c r="T148" s="279">
        <v>0.98563800000000001</v>
      </c>
      <c r="U148" s="279">
        <v>3.5999999999999998E-6</v>
      </c>
      <c r="V148" s="279">
        <v>3.5999999999999998E-6</v>
      </c>
      <c r="W148" s="279">
        <v>1.43584E-2</v>
      </c>
      <c r="X148" s="279">
        <v>1.43584E-2</v>
      </c>
      <c r="Y148" s="279">
        <v>-116.5371</v>
      </c>
      <c r="Z148" s="279">
        <v>-116.5371</v>
      </c>
      <c r="AA148" s="279">
        <v>-176.74889999999999</v>
      </c>
      <c r="AB148" s="279">
        <v>-176.74889999999999</v>
      </c>
      <c r="AC148" s="279">
        <v>0</v>
      </c>
      <c r="AD148" s="279">
        <v>0</v>
      </c>
      <c r="AE148" s="279">
        <v>0</v>
      </c>
      <c r="AF148" s="279">
        <v>180</v>
      </c>
      <c r="AH148" s="279">
        <v>0.62304999999999999</v>
      </c>
      <c r="AI148" s="279">
        <v>0.98538990000000004</v>
      </c>
      <c r="AJ148" s="279">
        <v>0.98538990000000004</v>
      </c>
      <c r="AK148" s="279">
        <v>4.8999999999999997E-6</v>
      </c>
      <c r="AL148" s="279">
        <v>4.8999999999999997E-6</v>
      </c>
      <c r="AM148" s="279">
        <v>1.46052E-2</v>
      </c>
      <c r="AN148" s="279">
        <v>1.46052E-2</v>
      </c>
      <c r="AO148" s="279">
        <v>-107.1499</v>
      </c>
      <c r="AP148" s="279">
        <v>-107.1499</v>
      </c>
      <c r="AQ148" s="279">
        <v>-160.57859999999999</v>
      </c>
      <c r="AR148" s="279">
        <v>-160.57859999999999</v>
      </c>
      <c r="AS148" s="279">
        <v>0</v>
      </c>
      <c r="AT148" s="279">
        <v>0</v>
      </c>
      <c r="AU148" s="279">
        <v>0</v>
      </c>
      <c r="AV148" s="279">
        <v>180</v>
      </c>
      <c r="AX148" s="279">
        <v>0.62304999999999999</v>
      </c>
      <c r="AY148" s="279">
        <v>4.0672E-3</v>
      </c>
      <c r="AZ148" s="279">
        <v>4.0672E-3</v>
      </c>
      <c r="BA148" s="279">
        <v>0.99499559999999998</v>
      </c>
      <c r="BB148" s="279">
        <v>0.99499559999999998</v>
      </c>
      <c r="BC148" s="279">
        <v>9.3720000000000001E-4</v>
      </c>
      <c r="BD148" s="279">
        <v>9.3720000000000001E-4</v>
      </c>
      <c r="BE148" s="279">
        <v>-14.8293</v>
      </c>
      <c r="BF148" s="279">
        <v>-14.8293</v>
      </c>
      <c r="BG148" s="279">
        <v>177.04409999999999</v>
      </c>
      <c r="BH148" s="279">
        <v>177.04409999999999</v>
      </c>
      <c r="BI148" s="279">
        <v>0</v>
      </c>
      <c r="BJ148" s="279">
        <v>0</v>
      </c>
      <c r="BK148" s="279">
        <v>0</v>
      </c>
      <c r="BL148" s="279">
        <v>180</v>
      </c>
      <c r="BO148" s="279">
        <v>0.62304999999999999</v>
      </c>
      <c r="BP148" s="279">
        <v>0.90918239999999995</v>
      </c>
      <c r="BQ148" s="279">
        <v>0.90918239999999995</v>
      </c>
      <c r="BR148" s="279">
        <v>0</v>
      </c>
      <c r="BS148" s="279">
        <v>0</v>
      </c>
      <c r="BT148" s="279">
        <v>9.0817599999999998E-2</v>
      </c>
      <c r="BU148" s="279">
        <v>9.0817599999999998E-2</v>
      </c>
      <c r="BV148" s="279">
        <v>-39.602499999999999</v>
      </c>
      <c r="BW148" s="279">
        <v>-39.602499999999999</v>
      </c>
      <c r="BX148" s="279">
        <v>163.76689999999999</v>
      </c>
      <c r="BY148" s="279">
        <v>163.76689999999999</v>
      </c>
      <c r="BZ148" s="279">
        <v>0</v>
      </c>
      <c r="CA148" s="279">
        <v>0</v>
      </c>
      <c r="CB148" s="279">
        <v>0</v>
      </c>
      <c r="CC148" s="279">
        <v>180</v>
      </c>
    </row>
    <row r="149" spans="18:81">
      <c r="R149" s="279">
        <v>0.62439999999999996</v>
      </c>
      <c r="S149" s="279">
        <v>0.9856779</v>
      </c>
      <c r="T149" s="279">
        <v>0.9856779</v>
      </c>
      <c r="U149" s="279">
        <v>3.4999999999999999E-6</v>
      </c>
      <c r="V149" s="279">
        <v>3.4999999999999999E-6</v>
      </c>
      <c r="W149" s="279">
        <v>1.4318600000000001E-2</v>
      </c>
      <c r="X149" s="279">
        <v>1.4318600000000001E-2</v>
      </c>
      <c r="Y149" s="279">
        <v>-116.3113</v>
      </c>
      <c r="Z149" s="279">
        <v>-116.3113</v>
      </c>
      <c r="AA149" s="279">
        <v>-176.3989</v>
      </c>
      <c r="AB149" s="279">
        <v>-176.3989</v>
      </c>
      <c r="AC149" s="279">
        <v>0</v>
      </c>
      <c r="AD149" s="279">
        <v>0</v>
      </c>
      <c r="AE149" s="279">
        <v>0</v>
      </c>
      <c r="AF149" s="279">
        <v>180</v>
      </c>
      <c r="AH149" s="279">
        <v>0.62439999999999996</v>
      </c>
      <c r="AI149" s="279">
        <v>0.98539319999999997</v>
      </c>
      <c r="AJ149" s="279">
        <v>0.98539319999999997</v>
      </c>
      <c r="AK149" s="279">
        <v>4.7999999999999998E-6</v>
      </c>
      <c r="AL149" s="279">
        <v>4.7999999999999998E-6</v>
      </c>
      <c r="AM149" s="279">
        <v>1.4602E-2</v>
      </c>
      <c r="AN149" s="279">
        <v>1.4602E-2</v>
      </c>
      <c r="AO149" s="279">
        <v>-106.9238</v>
      </c>
      <c r="AP149" s="279">
        <v>-106.9238</v>
      </c>
      <c r="AQ149" s="279">
        <v>-160.2217</v>
      </c>
      <c r="AR149" s="279">
        <v>-160.2217</v>
      </c>
      <c r="AS149" s="279">
        <v>0</v>
      </c>
      <c r="AT149" s="279">
        <v>0</v>
      </c>
      <c r="AU149" s="279">
        <v>0</v>
      </c>
      <c r="AV149" s="279">
        <v>180</v>
      </c>
      <c r="AX149" s="279">
        <v>0.62439999999999996</v>
      </c>
      <c r="AY149" s="279">
        <v>4.0626000000000004E-3</v>
      </c>
      <c r="AZ149" s="279">
        <v>4.0626000000000004E-3</v>
      </c>
      <c r="BA149" s="279">
        <v>0.99500619999999995</v>
      </c>
      <c r="BB149" s="279">
        <v>0.99500619999999995</v>
      </c>
      <c r="BC149" s="279">
        <v>9.3119999999999997E-4</v>
      </c>
      <c r="BD149" s="279">
        <v>9.3119999999999997E-4</v>
      </c>
      <c r="BE149" s="279">
        <v>-13.9247</v>
      </c>
      <c r="BF149" s="279">
        <v>-13.9247</v>
      </c>
      <c r="BG149" s="279">
        <v>176.59020000000001</v>
      </c>
      <c r="BH149" s="279">
        <v>176.59020000000001</v>
      </c>
      <c r="BI149" s="279">
        <v>0</v>
      </c>
      <c r="BJ149" s="279">
        <v>0</v>
      </c>
      <c r="BK149" s="279">
        <v>0</v>
      </c>
      <c r="BL149" s="279">
        <v>180</v>
      </c>
      <c r="BO149" s="279">
        <v>0.62439999999999996</v>
      </c>
      <c r="BP149" s="279">
        <v>0.90904830000000003</v>
      </c>
      <c r="BQ149" s="279">
        <v>0.90904830000000003</v>
      </c>
      <c r="BR149" s="279">
        <v>0</v>
      </c>
      <c r="BS149" s="279">
        <v>0</v>
      </c>
      <c r="BT149" s="279">
        <v>9.0951699999999996E-2</v>
      </c>
      <c r="BU149" s="279">
        <v>9.0951699999999996E-2</v>
      </c>
      <c r="BV149" s="279">
        <v>-39.975499999999997</v>
      </c>
      <c r="BW149" s="279">
        <v>-39.975499999999997</v>
      </c>
      <c r="BX149" s="279">
        <v>163.80459999999999</v>
      </c>
      <c r="BY149" s="279">
        <v>163.80459999999999</v>
      </c>
      <c r="BZ149" s="279">
        <v>0</v>
      </c>
      <c r="CA149" s="279">
        <v>0</v>
      </c>
      <c r="CB149" s="279">
        <v>0</v>
      </c>
      <c r="CC149" s="279">
        <v>180</v>
      </c>
    </row>
    <row r="150" spans="18:81">
      <c r="R150" s="279">
        <v>0.62575000000000003</v>
      </c>
      <c r="S150" s="279">
        <v>0.98571660000000005</v>
      </c>
      <c r="T150" s="279">
        <v>0.98571660000000005</v>
      </c>
      <c r="U150" s="279">
        <v>3.4999999999999999E-6</v>
      </c>
      <c r="V150" s="279">
        <v>3.4999999999999999E-6</v>
      </c>
      <c r="W150" s="279">
        <v>1.42799E-2</v>
      </c>
      <c r="X150" s="279">
        <v>1.42799E-2</v>
      </c>
      <c r="Y150" s="279">
        <v>-116.0865</v>
      </c>
      <c r="Z150" s="279">
        <v>-116.0865</v>
      </c>
      <c r="AA150" s="279">
        <v>-176.05029999999999</v>
      </c>
      <c r="AB150" s="279">
        <v>-176.05029999999999</v>
      </c>
      <c r="AC150" s="279">
        <v>0</v>
      </c>
      <c r="AD150" s="279">
        <v>0</v>
      </c>
      <c r="AE150" s="279">
        <v>0</v>
      </c>
      <c r="AF150" s="279">
        <v>180</v>
      </c>
      <c r="AH150" s="279">
        <v>0.62575000000000003</v>
      </c>
      <c r="AI150" s="279">
        <v>0.98539569999999999</v>
      </c>
      <c r="AJ150" s="279">
        <v>0.98539569999999999</v>
      </c>
      <c r="AK150" s="279">
        <v>4.7999999999999998E-6</v>
      </c>
      <c r="AL150" s="279">
        <v>4.7999999999999998E-6</v>
      </c>
      <c r="AM150" s="279">
        <v>1.45995E-2</v>
      </c>
      <c r="AN150" s="279">
        <v>1.45995E-2</v>
      </c>
      <c r="AO150" s="279">
        <v>-106.69840000000001</v>
      </c>
      <c r="AP150" s="279">
        <v>-106.69840000000001</v>
      </c>
      <c r="AQ150" s="279">
        <v>-159.86529999999999</v>
      </c>
      <c r="AR150" s="279">
        <v>-159.86529999999999</v>
      </c>
      <c r="AS150" s="279">
        <v>0</v>
      </c>
      <c r="AT150" s="279">
        <v>0</v>
      </c>
      <c r="AU150" s="279">
        <v>0</v>
      </c>
      <c r="AV150" s="279">
        <v>180</v>
      </c>
      <c r="AX150" s="279">
        <v>0.62575000000000003</v>
      </c>
      <c r="AY150" s="279">
        <v>4.0603999999999996E-3</v>
      </c>
      <c r="AZ150" s="279">
        <v>4.0603999999999996E-3</v>
      </c>
      <c r="BA150" s="279">
        <v>0.99501439999999997</v>
      </c>
      <c r="BB150" s="279">
        <v>0.99501439999999997</v>
      </c>
      <c r="BC150" s="279">
        <v>9.2520000000000005E-4</v>
      </c>
      <c r="BD150" s="279">
        <v>9.2520000000000005E-4</v>
      </c>
      <c r="BE150" s="279">
        <v>-13.024100000000001</v>
      </c>
      <c r="BF150" s="279">
        <v>-13.024100000000001</v>
      </c>
      <c r="BG150" s="279">
        <v>176.13749999999999</v>
      </c>
      <c r="BH150" s="279">
        <v>176.13749999999999</v>
      </c>
      <c r="BI150" s="279">
        <v>0</v>
      </c>
      <c r="BJ150" s="279">
        <v>0</v>
      </c>
      <c r="BK150" s="279">
        <v>0</v>
      </c>
      <c r="BL150" s="279">
        <v>180</v>
      </c>
      <c r="BO150" s="279">
        <v>0.62575000000000003</v>
      </c>
      <c r="BP150" s="279">
        <v>0.90891630000000001</v>
      </c>
      <c r="BQ150" s="279">
        <v>0.90891630000000001</v>
      </c>
      <c r="BR150" s="279">
        <v>0</v>
      </c>
      <c r="BS150" s="279">
        <v>0</v>
      </c>
      <c r="BT150" s="279">
        <v>9.1083700000000004E-2</v>
      </c>
      <c r="BU150" s="279">
        <v>9.1083700000000004E-2</v>
      </c>
      <c r="BV150" s="279">
        <v>-40.346899999999998</v>
      </c>
      <c r="BW150" s="279">
        <v>-40.346899999999998</v>
      </c>
      <c r="BX150" s="279">
        <v>163.84219999999999</v>
      </c>
      <c r="BY150" s="279">
        <v>163.84219999999999</v>
      </c>
      <c r="BZ150" s="279">
        <v>0</v>
      </c>
      <c r="CA150" s="279">
        <v>0</v>
      </c>
      <c r="CB150" s="279">
        <v>0</v>
      </c>
      <c r="CC150" s="279">
        <v>180</v>
      </c>
    </row>
    <row r="151" spans="18:81">
      <c r="R151" s="279">
        <v>0.62709999999999999</v>
      </c>
      <c r="S151" s="279">
        <v>0.98575420000000002</v>
      </c>
      <c r="T151" s="279">
        <v>0.98575420000000002</v>
      </c>
      <c r="U151" s="279">
        <v>3.4000000000000001E-6</v>
      </c>
      <c r="V151" s="279">
        <v>3.4000000000000001E-6</v>
      </c>
      <c r="W151" s="279">
        <v>1.4242299999999999E-2</v>
      </c>
      <c r="X151" s="279">
        <v>1.4242299999999999E-2</v>
      </c>
      <c r="Y151" s="279">
        <v>-115.8626</v>
      </c>
      <c r="Z151" s="279">
        <v>-115.8626</v>
      </c>
      <c r="AA151" s="279">
        <v>-175.7029</v>
      </c>
      <c r="AB151" s="279">
        <v>-175.7029</v>
      </c>
      <c r="AC151" s="279">
        <v>0</v>
      </c>
      <c r="AD151" s="279">
        <v>0</v>
      </c>
      <c r="AE151" s="279">
        <v>0</v>
      </c>
      <c r="AF151" s="279">
        <v>180</v>
      </c>
      <c r="AH151" s="279">
        <v>0.62709999999999999</v>
      </c>
      <c r="AI151" s="279">
        <v>0.98539739999999998</v>
      </c>
      <c r="AJ151" s="279">
        <v>0.98539739999999998</v>
      </c>
      <c r="AK151" s="279">
        <v>4.6999999999999999E-6</v>
      </c>
      <c r="AL151" s="279">
        <v>4.6999999999999999E-6</v>
      </c>
      <c r="AM151" s="279">
        <v>1.45979E-2</v>
      </c>
      <c r="AN151" s="279">
        <v>1.45979E-2</v>
      </c>
      <c r="AO151" s="279">
        <v>-106.4734</v>
      </c>
      <c r="AP151" s="279">
        <v>-106.4734</v>
      </c>
      <c r="AQ151" s="279">
        <v>-159.5094</v>
      </c>
      <c r="AR151" s="279">
        <v>-159.5094</v>
      </c>
      <c r="AS151" s="279">
        <v>0</v>
      </c>
      <c r="AT151" s="279">
        <v>0</v>
      </c>
      <c r="AU151" s="279">
        <v>0</v>
      </c>
      <c r="AV151" s="279">
        <v>180</v>
      </c>
      <c r="AX151" s="279">
        <v>0.62709999999999999</v>
      </c>
      <c r="AY151" s="279">
        <v>4.0606000000000001E-3</v>
      </c>
      <c r="AZ151" s="279">
        <v>4.0606000000000001E-3</v>
      </c>
      <c r="BA151" s="279">
        <v>0.99502020000000002</v>
      </c>
      <c r="BB151" s="279">
        <v>0.99502020000000002</v>
      </c>
      <c r="BC151" s="279">
        <v>9.1920000000000001E-4</v>
      </c>
      <c r="BD151" s="279">
        <v>9.1920000000000001E-4</v>
      </c>
      <c r="BE151" s="279">
        <v>-12.1273</v>
      </c>
      <c r="BF151" s="279">
        <v>-12.1273</v>
      </c>
      <c r="BG151" s="279">
        <v>175.68709999999999</v>
      </c>
      <c r="BH151" s="279">
        <v>175.68709999999999</v>
      </c>
      <c r="BI151" s="279">
        <v>0</v>
      </c>
      <c r="BJ151" s="279">
        <v>0</v>
      </c>
      <c r="BK151" s="279">
        <v>0</v>
      </c>
      <c r="BL151" s="279">
        <v>180</v>
      </c>
      <c r="BO151" s="279">
        <v>0.62709999999999999</v>
      </c>
      <c r="BP151" s="279">
        <v>0.90878650000000005</v>
      </c>
      <c r="BQ151" s="279">
        <v>0.90878650000000005</v>
      </c>
      <c r="BR151" s="279">
        <v>0</v>
      </c>
      <c r="BS151" s="279">
        <v>0</v>
      </c>
      <c r="BT151" s="279">
        <v>9.1213500000000003E-2</v>
      </c>
      <c r="BU151" s="279">
        <v>9.1213500000000003E-2</v>
      </c>
      <c r="BV151" s="279">
        <v>-40.7166</v>
      </c>
      <c r="BW151" s="279">
        <v>-40.7166</v>
      </c>
      <c r="BX151" s="279">
        <v>163.87960000000001</v>
      </c>
      <c r="BY151" s="279">
        <v>163.87960000000001</v>
      </c>
      <c r="BZ151" s="279">
        <v>0</v>
      </c>
      <c r="CA151" s="279">
        <v>0</v>
      </c>
      <c r="CB151" s="279">
        <v>0</v>
      </c>
      <c r="CC151" s="279">
        <v>180</v>
      </c>
    </row>
    <row r="152" spans="18:81">
      <c r="R152" s="279">
        <v>0.62844999999999995</v>
      </c>
      <c r="S152" s="279">
        <v>0.98579079999999997</v>
      </c>
      <c r="T152" s="279">
        <v>0.98579079999999997</v>
      </c>
      <c r="U152" s="279">
        <v>3.4000000000000001E-6</v>
      </c>
      <c r="V152" s="279">
        <v>3.4000000000000001E-6</v>
      </c>
      <c r="W152" s="279">
        <v>1.4205799999999999E-2</v>
      </c>
      <c r="X152" s="279">
        <v>1.4205799999999999E-2</v>
      </c>
      <c r="Y152" s="279">
        <v>-115.6396</v>
      </c>
      <c r="Z152" s="279">
        <v>-115.6396</v>
      </c>
      <c r="AA152" s="279">
        <v>-175.35669999999999</v>
      </c>
      <c r="AB152" s="279">
        <v>-175.35669999999999</v>
      </c>
      <c r="AC152" s="279">
        <v>0</v>
      </c>
      <c r="AD152" s="279">
        <v>0</v>
      </c>
      <c r="AE152" s="279">
        <v>0</v>
      </c>
      <c r="AF152" s="279">
        <v>180</v>
      </c>
      <c r="AH152" s="279">
        <v>0.62844999999999995</v>
      </c>
      <c r="AI152" s="279">
        <v>0.98539829999999995</v>
      </c>
      <c r="AJ152" s="279">
        <v>0.98539829999999995</v>
      </c>
      <c r="AK152" s="279">
        <v>4.6E-6</v>
      </c>
      <c r="AL152" s="279">
        <v>4.6E-6</v>
      </c>
      <c r="AM152" s="279">
        <v>1.4597000000000001E-2</v>
      </c>
      <c r="AN152" s="279">
        <v>1.4597000000000001E-2</v>
      </c>
      <c r="AO152" s="279">
        <v>-106.24890000000001</v>
      </c>
      <c r="AP152" s="279">
        <v>-106.24890000000001</v>
      </c>
      <c r="AQ152" s="279">
        <v>-159.1541</v>
      </c>
      <c r="AR152" s="279">
        <v>-159.1541</v>
      </c>
      <c r="AS152" s="279">
        <v>0</v>
      </c>
      <c r="AT152" s="279">
        <v>0</v>
      </c>
      <c r="AU152" s="279">
        <v>0</v>
      </c>
      <c r="AV152" s="279">
        <v>180</v>
      </c>
      <c r="AX152" s="279">
        <v>0.62844999999999995</v>
      </c>
      <c r="AY152" s="279">
        <v>4.0631E-3</v>
      </c>
      <c r="AZ152" s="279">
        <v>4.0631E-3</v>
      </c>
      <c r="BA152" s="279">
        <v>0.99502369999999996</v>
      </c>
      <c r="BB152" s="279">
        <v>0.99502369999999996</v>
      </c>
      <c r="BC152" s="279">
        <v>9.1330000000000003E-4</v>
      </c>
      <c r="BD152" s="279">
        <v>9.1330000000000003E-4</v>
      </c>
      <c r="BE152" s="279">
        <v>-11.234400000000001</v>
      </c>
      <c r="BF152" s="279">
        <v>-11.234400000000001</v>
      </c>
      <c r="BG152" s="279">
        <v>175.2398</v>
      </c>
      <c r="BH152" s="279">
        <v>175.2398</v>
      </c>
      <c r="BI152" s="279">
        <v>0</v>
      </c>
      <c r="BJ152" s="279">
        <v>0</v>
      </c>
      <c r="BK152" s="279">
        <v>0</v>
      </c>
      <c r="BL152" s="279">
        <v>180</v>
      </c>
      <c r="BO152" s="279">
        <v>0.62844999999999995</v>
      </c>
      <c r="BP152" s="279">
        <v>0.90865859999999998</v>
      </c>
      <c r="BQ152" s="279">
        <v>0.90865859999999998</v>
      </c>
      <c r="BR152" s="279">
        <v>0</v>
      </c>
      <c r="BS152" s="279">
        <v>0</v>
      </c>
      <c r="BT152" s="279">
        <v>9.1341400000000003E-2</v>
      </c>
      <c r="BU152" s="279">
        <v>9.1341400000000003E-2</v>
      </c>
      <c r="BV152" s="279">
        <v>-41.084800000000001</v>
      </c>
      <c r="BW152" s="279">
        <v>-41.084800000000001</v>
      </c>
      <c r="BX152" s="279">
        <v>163.91679999999999</v>
      </c>
      <c r="BY152" s="279">
        <v>163.91679999999999</v>
      </c>
      <c r="BZ152" s="279">
        <v>0</v>
      </c>
      <c r="CA152" s="279">
        <v>0</v>
      </c>
      <c r="CB152" s="279">
        <v>0</v>
      </c>
      <c r="CC152" s="279">
        <v>180</v>
      </c>
    </row>
    <row r="153" spans="18:81">
      <c r="R153" s="279">
        <v>0.62980000000000003</v>
      </c>
      <c r="S153" s="279">
        <v>0.98582630000000004</v>
      </c>
      <c r="T153" s="279">
        <v>0.98582630000000004</v>
      </c>
      <c r="U153" s="279">
        <v>3.3000000000000002E-6</v>
      </c>
      <c r="V153" s="279">
        <v>3.3000000000000002E-6</v>
      </c>
      <c r="W153" s="279">
        <v>1.41704E-2</v>
      </c>
      <c r="X153" s="279">
        <v>1.41704E-2</v>
      </c>
      <c r="Y153" s="279">
        <v>-115.4175</v>
      </c>
      <c r="Z153" s="279">
        <v>-115.4175</v>
      </c>
      <c r="AA153" s="279">
        <v>-175.01179999999999</v>
      </c>
      <c r="AB153" s="279">
        <v>-175.01179999999999</v>
      </c>
      <c r="AC153" s="279">
        <v>0</v>
      </c>
      <c r="AD153" s="279">
        <v>0</v>
      </c>
      <c r="AE153" s="279">
        <v>0</v>
      </c>
      <c r="AF153" s="279">
        <v>180</v>
      </c>
      <c r="AH153" s="279">
        <v>0.62980000000000003</v>
      </c>
      <c r="AI153" s="279">
        <v>0.98539849999999996</v>
      </c>
      <c r="AJ153" s="279">
        <v>0.98539849999999996</v>
      </c>
      <c r="AK153" s="279">
        <v>4.6E-6</v>
      </c>
      <c r="AL153" s="279">
        <v>4.6E-6</v>
      </c>
      <c r="AM153" s="279">
        <v>1.4597000000000001E-2</v>
      </c>
      <c r="AN153" s="279">
        <v>1.4597000000000001E-2</v>
      </c>
      <c r="AO153" s="279">
        <v>-106.02500000000001</v>
      </c>
      <c r="AP153" s="279">
        <v>-106.02500000000001</v>
      </c>
      <c r="AQ153" s="279">
        <v>-158.79920000000001</v>
      </c>
      <c r="AR153" s="279">
        <v>-158.79920000000001</v>
      </c>
      <c r="AS153" s="279">
        <v>0</v>
      </c>
      <c r="AT153" s="279">
        <v>0</v>
      </c>
      <c r="AU153" s="279">
        <v>0</v>
      </c>
      <c r="AV153" s="279">
        <v>180</v>
      </c>
      <c r="AX153" s="279">
        <v>0.62980000000000003</v>
      </c>
      <c r="AY153" s="279">
        <v>4.0677999999999999E-3</v>
      </c>
      <c r="AZ153" s="279">
        <v>4.0677999999999999E-3</v>
      </c>
      <c r="BA153" s="279">
        <v>0.99502489999999999</v>
      </c>
      <c r="BB153" s="279">
        <v>0.99502489999999999</v>
      </c>
      <c r="BC153" s="279">
        <v>9.0729999999999999E-4</v>
      </c>
      <c r="BD153" s="279">
        <v>9.0729999999999999E-4</v>
      </c>
      <c r="BE153" s="279">
        <v>-10.3454</v>
      </c>
      <c r="BF153" s="279">
        <v>-10.3454</v>
      </c>
      <c r="BG153" s="279">
        <v>174.79660000000001</v>
      </c>
      <c r="BH153" s="279">
        <v>174.79660000000001</v>
      </c>
      <c r="BI153" s="279">
        <v>0</v>
      </c>
      <c r="BJ153" s="279">
        <v>0</v>
      </c>
      <c r="BK153" s="279">
        <v>0</v>
      </c>
      <c r="BL153" s="279">
        <v>180</v>
      </c>
      <c r="BO153" s="279">
        <v>0.62980000000000003</v>
      </c>
      <c r="BP153" s="279">
        <v>0.90853289999999998</v>
      </c>
      <c r="BQ153" s="279">
        <v>0.90853289999999998</v>
      </c>
      <c r="BR153" s="279">
        <v>0</v>
      </c>
      <c r="BS153" s="279">
        <v>0</v>
      </c>
      <c r="BT153" s="279">
        <v>9.1467099999999996E-2</v>
      </c>
      <c r="BU153" s="279">
        <v>9.1467099999999996E-2</v>
      </c>
      <c r="BV153" s="279">
        <v>-41.4514</v>
      </c>
      <c r="BW153" s="279">
        <v>-41.4514</v>
      </c>
      <c r="BX153" s="279">
        <v>163.9539</v>
      </c>
      <c r="BY153" s="279">
        <v>163.9539</v>
      </c>
      <c r="BZ153" s="279">
        <v>0</v>
      </c>
      <c r="CA153" s="279">
        <v>0</v>
      </c>
      <c r="CB153" s="279">
        <v>0</v>
      </c>
      <c r="CC153" s="279">
        <v>180</v>
      </c>
    </row>
    <row r="154" spans="18:81">
      <c r="R154" s="279">
        <v>0.63114999999999999</v>
      </c>
      <c r="S154" s="279">
        <v>0.98586079999999998</v>
      </c>
      <c r="T154" s="279">
        <v>0.98586079999999998</v>
      </c>
      <c r="U154" s="279">
        <v>3.3000000000000002E-6</v>
      </c>
      <c r="V154" s="279">
        <v>3.3000000000000002E-6</v>
      </c>
      <c r="W154" s="279">
        <v>1.41359E-2</v>
      </c>
      <c r="X154" s="279">
        <v>1.41359E-2</v>
      </c>
      <c r="Y154" s="279">
        <v>-115.19629999999999</v>
      </c>
      <c r="Z154" s="279">
        <v>-115.19629999999999</v>
      </c>
      <c r="AA154" s="279">
        <v>-174.66810000000001</v>
      </c>
      <c r="AB154" s="279">
        <v>-174.66810000000001</v>
      </c>
      <c r="AC154" s="279">
        <v>0</v>
      </c>
      <c r="AD154" s="279">
        <v>0</v>
      </c>
      <c r="AE154" s="279">
        <v>0</v>
      </c>
      <c r="AF154" s="279">
        <v>180</v>
      </c>
      <c r="AH154" s="279">
        <v>0.63114999999999999</v>
      </c>
      <c r="AI154" s="279">
        <v>0.98539779999999999</v>
      </c>
      <c r="AJ154" s="279">
        <v>0.98539779999999999</v>
      </c>
      <c r="AK154" s="279">
        <v>4.5000000000000001E-6</v>
      </c>
      <c r="AL154" s="279">
        <v>4.5000000000000001E-6</v>
      </c>
      <c r="AM154" s="279">
        <v>1.45977E-2</v>
      </c>
      <c r="AN154" s="279">
        <v>1.45977E-2</v>
      </c>
      <c r="AO154" s="279">
        <v>-105.80159999999999</v>
      </c>
      <c r="AP154" s="279">
        <v>-105.80159999999999</v>
      </c>
      <c r="AQ154" s="279">
        <v>-158.44479999999999</v>
      </c>
      <c r="AR154" s="279">
        <v>-158.44479999999999</v>
      </c>
      <c r="AS154" s="279">
        <v>0</v>
      </c>
      <c r="AT154" s="279">
        <v>0</v>
      </c>
      <c r="AU154" s="279">
        <v>0</v>
      </c>
      <c r="AV154" s="279">
        <v>180</v>
      </c>
      <c r="AX154" s="279">
        <v>0.63114999999999999</v>
      </c>
      <c r="AY154" s="279">
        <v>4.0747999999999999E-3</v>
      </c>
      <c r="AZ154" s="279">
        <v>4.0747999999999999E-3</v>
      </c>
      <c r="BA154" s="279">
        <v>0.99502380000000001</v>
      </c>
      <c r="BB154" s="279">
        <v>0.99502380000000001</v>
      </c>
      <c r="BC154" s="279">
        <v>9.0140000000000001E-4</v>
      </c>
      <c r="BD154" s="279">
        <v>9.0140000000000001E-4</v>
      </c>
      <c r="BE154" s="279">
        <v>-9.4601000000000006</v>
      </c>
      <c r="BF154" s="279">
        <v>-9.4601000000000006</v>
      </c>
      <c r="BG154" s="279">
        <v>174.35849999999999</v>
      </c>
      <c r="BH154" s="279">
        <v>174.35849999999999</v>
      </c>
      <c r="BI154" s="279">
        <v>0</v>
      </c>
      <c r="BJ154" s="279">
        <v>0</v>
      </c>
      <c r="BK154" s="279">
        <v>0</v>
      </c>
      <c r="BL154" s="279">
        <v>180</v>
      </c>
      <c r="BO154" s="279">
        <v>0.63114999999999999</v>
      </c>
      <c r="BP154" s="279">
        <v>0.90840909999999997</v>
      </c>
      <c r="BQ154" s="279">
        <v>0.90840909999999997</v>
      </c>
      <c r="BR154" s="279">
        <v>0</v>
      </c>
      <c r="BS154" s="279">
        <v>0</v>
      </c>
      <c r="BT154" s="279">
        <v>9.1590900000000003E-2</v>
      </c>
      <c r="BU154" s="279">
        <v>9.1590900000000003E-2</v>
      </c>
      <c r="BV154" s="279">
        <v>-41.816400000000002</v>
      </c>
      <c r="BW154" s="279">
        <v>-41.816400000000002</v>
      </c>
      <c r="BX154" s="279">
        <v>163.99080000000001</v>
      </c>
      <c r="BY154" s="279">
        <v>163.99080000000001</v>
      </c>
      <c r="BZ154" s="279">
        <v>0</v>
      </c>
      <c r="CA154" s="279">
        <v>0</v>
      </c>
      <c r="CB154" s="279">
        <v>0</v>
      </c>
      <c r="CC154" s="279">
        <v>180</v>
      </c>
    </row>
    <row r="155" spans="18:81">
      <c r="R155" s="279">
        <v>0.63249999999999995</v>
      </c>
      <c r="S155" s="279">
        <v>0.98589420000000005</v>
      </c>
      <c r="T155" s="279">
        <v>0.98589420000000005</v>
      </c>
      <c r="U155" s="279">
        <v>3.1999999999999999E-6</v>
      </c>
      <c r="V155" s="279">
        <v>3.1999999999999999E-6</v>
      </c>
      <c r="W155" s="279">
        <v>1.41025E-2</v>
      </c>
      <c r="X155" s="279">
        <v>1.41025E-2</v>
      </c>
      <c r="Y155" s="279">
        <v>-114.9759</v>
      </c>
      <c r="Z155" s="279">
        <v>-114.9759</v>
      </c>
      <c r="AA155" s="279">
        <v>-174.32550000000001</v>
      </c>
      <c r="AB155" s="279">
        <v>-174.32550000000001</v>
      </c>
      <c r="AC155" s="279">
        <v>0</v>
      </c>
      <c r="AD155" s="279">
        <v>0</v>
      </c>
      <c r="AE155" s="279">
        <v>0</v>
      </c>
      <c r="AF155" s="279">
        <v>180</v>
      </c>
      <c r="AH155" s="279">
        <v>0.63249999999999995</v>
      </c>
      <c r="AI155" s="279">
        <v>0.98539639999999995</v>
      </c>
      <c r="AJ155" s="279">
        <v>0.98539639999999995</v>
      </c>
      <c r="AK155" s="279">
        <v>4.5000000000000001E-6</v>
      </c>
      <c r="AL155" s="279">
        <v>4.5000000000000001E-6</v>
      </c>
      <c r="AM155" s="279">
        <v>1.45992E-2</v>
      </c>
      <c r="AN155" s="279">
        <v>1.45992E-2</v>
      </c>
      <c r="AO155" s="279">
        <v>-105.57859999999999</v>
      </c>
      <c r="AP155" s="279">
        <v>-105.57859999999999</v>
      </c>
      <c r="AQ155" s="279">
        <v>-158.0908</v>
      </c>
      <c r="AR155" s="279">
        <v>-158.0908</v>
      </c>
      <c r="AS155" s="279">
        <v>0</v>
      </c>
      <c r="AT155" s="279">
        <v>0</v>
      </c>
      <c r="AU155" s="279">
        <v>0</v>
      </c>
      <c r="AV155" s="279">
        <v>180</v>
      </c>
      <c r="AX155" s="279">
        <v>0.63249999999999995</v>
      </c>
      <c r="AY155" s="279">
        <v>4.084E-3</v>
      </c>
      <c r="AZ155" s="279">
        <v>4.084E-3</v>
      </c>
      <c r="BA155" s="279">
        <v>0.99502040000000003</v>
      </c>
      <c r="BB155" s="279">
        <v>0.99502040000000003</v>
      </c>
      <c r="BC155" s="279">
        <v>8.9550000000000003E-4</v>
      </c>
      <c r="BD155" s="279">
        <v>8.9550000000000003E-4</v>
      </c>
      <c r="BE155" s="279">
        <v>-8.5787999999999993</v>
      </c>
      <c r="BF155" s="279">
        <v>-8.5787999999999993</v>
      </c>
      <c r="BG155" s="279">
        <v>173.9263</v>
      </c>
      <c r="BH155" s="279">
        <v>173.9263</v>
      </c>
      <c r="BI155" s="279">
        <v>0</v>
      </c>
      <c r="BJ155" s="279">
        <v>0</v>
      </c>
      <c r="BK155" s="279">
        <v>0</v>
      </c>
      <c r="BL155" s="279">
        <v>180</v>
      </c>
      <c r="BO155" s="279">
        <v>0.63249999999999995</v>
      </c>
      <c r="BP155" s="279">
        <v>0.90828739999999997</v>
      </c>
      <c r="BQ155" s="279">
        <v>0.90828739999999997</v>
      </c>
      <c r="BR155" s="279">
        <v>0</v>
      </c>
      <c r="BS155" s="279">
        <v>0</v>
      </c>
      <c r="BT155" s="279">
        <v>9.1712600000000005E-2</v>
      </c>
      <c r="BU155" s="279">
        <v>9.1712600000000005E-2</v>
      </c>
      <c r="BV155" s="279">
        <v>-42.179900000000004</v>
      </c>
      <c r="BW155" s="279">
        <v>-42.179900000000004</v>
      </c>
      <c r="BX155" s="279">
        <v>164.0275</v>
      </c>
      <c r="BY155" s="279">
        <v>164.0275</v>
      </c>
      <c r="BZ155" s="279">
        <v>0</v>
      </c>
      <c r="CA155" s="279">
        <v>0</v>
      </c>
      <c r="CB155" s="279">
        <v>0</v>
      </c>
      <c r="CC155" s="279">
        <v>180</v>
      </c>
    </row>
    <row r="156" spans="18:81">
      <c r="R156" s="279">
        <v>0.63385000000000002</v>
      </c>
      <c r="S156" s="279">
        <v>0.98592670000000004</v>
      </c>
      <c r="T156" s="279">
        <v>0.98592670000000004</v>
      </c>
      <c r="U156" s="279">
        <v>3.1999999999999999E-6</v>
      </c>
      <c r="V156" s="279">
        <v>3.1999999999999999E-6</v>
      </c>
      <c r="W156" s="279">
        <v>1.40701E-2</v>
      </c>
      <c r="X156" s="279">
        <v>1.40701E-2</v>
      </c>
      <c r="Y156" s="279">
        <v>-114.7564</v>
      </c>
      <c r="Z156" s="279">
        <v>-114.7564</v>
      </c>
      <c r="AA156" s="279">
        <v>-173.98410000000001</v>
      </c>
      <c r="AB156" s="279">
        <v>-173.98410000000001</v>
      </c>
      <c r="AC156" s="279">
        <v>0</v>
      </c>
      <c r="AD156" s="279">
        <v>0</v>
      </c>
      <c r="AE156" s="279">
        <v>0</v>
      </c>
      <c r="AF156" s="279">
        <v>180</v>
      </c>
      <c r="AH156" s="279">
        <v>0.63385000000000002</v>
      </c>
      <c r="AI156" s="279">
        <v>0.9853942</v>
      </c>
      <c r="AJ156" s="279">
        <v>0.9853942</v>
      </c>
      <c r="AK156" s="279">
        <v>4.4000000000000002E-6</v>
      </c>
      <c r="AL156" s="279">
        <v>4.4000000000000002E-6</v>
      </c>
      <c r="AM156" s="279">
        <v>1.46014E-2</v>
      </c>
      <c r="AN156" s="279">
        <v>1.46014E-2</v>
      </c>
      <c r="AO156" s="279">
        <v>-105.3561</v>
      </c>
      <c r="AP156" s="279">
        <v>-105.3561</v>
      </c>
      <c r="AQ156" s="279">
        <v>-157.7373</v>
      </c>
      <c r="AR156" s="279">
        <v>-157.7373</v>
      </c>
      <c r="AS156" s="279">
        <v>0</v>
      </c>
      <c r="AT156" s="279">
        <v>0</v>
      </c>
      <c r="AU156" s="279">
        <v>0</v>
      </c>
      <c r="AV156" s="279">
        <v>180</v>
      </c>
      <c r="AX156" s="279">
        <v>0.63385000000000002</v>
      </c>
      <c r="AY156" s="279">
        <v>4.0952999999999996E-3</v>
      </c>
      <c r="AZ156" s="279">
        <v>4.0952999999999996E-3</v>
      </c>
      <c r="BA156" s="279">
        <v>0.99501499999999998</v>
      </c>
      <c r="BB156" s="279">
        <v>0.99501499999999998</v>
      </c>
      <c r="BC156" s="279">
        <v>8.897E-4</v>
      </c>
      <c r="BD156" s="279">
        <v>8.897E-4</v>
      </c>
      <c r="BE156" s="279">
        <v>-7.7011000000000003</v>
      </c>
      <c r="BF156" s="279">
        <v>-7.7011000000000003</v>
      </c>
      <c r="BG156" s="279">
        <v>173.5008</v>
      </c>
      <c r="BH156" s="279">
        <v>173.5008</v>
      </c>
      <c r="BI156" s="279">
        <v>0</v>
      </c>
      <c r="BJ156" s="279">
        <v>0</v>
      </c>
      <c r="BK156" s="279">
        <v>0</v>
      </c>
      <c r="BL156" s="279">
        <v>180</v>
      </c>
      <c r="BO156" s="279">
        <v>0.63385000000000002</v>
      </c>
      <c r="BP156" s="279">
        <v>0.90816759999999996</v>
      </c>
      <c r="BQ156" s="279">
        <v>0.90816759999999996</v>
      </c>
      <c r="BR156" s="279">
        <v>0</v>
      </c>
      <c r="BS156" s="279">
        <v>0</v>
      </c>
      <c r="BT156" s="279">
        <v>9.1832399999999995E-2</v>
      </c>
      <c r="BU156" s="279">
        <v>9.1832399999999995E-2</v>
      </c>
      <c r="BV156" s="279">
        <v>-42.541899999999998</v>
      </c>
      <c r="BW156" s="279">
        <v>-42.541899999999998</v>
      </c>
      <c r="BX156" s="279">
        <v>164.0641</v>
      </c>
      <c r="BY156" s="279">
        <v>164.0641</v>
      </c>
      <c r="BZ156" s="279">
        <v>0</v>
      </c>
      <c r="CA156" s="279">
        <v>0</v>
      </c>
      <c r="CB156" s="279">
        <v>0</v>
      </c>
      <c r="CC156" s="279">
        <v>180</v>
      </c>
    </row>
    <row r="157" spans="18:81">
      <c r="R157" s="279">
        <v>0.63519999999999999</v>
      </c>
      <c r="S157" s="279">
        <v>0.98595820000000001</v>
      </c>
      <c r="T157" s="279">
        <v>0.98595820000000001</v>
      </c>
      <c r="U157" s="279">
        <v>3.1E-6</v>
      </c>
      <c r="V157" s="279">
        <v>3.1E-6</v>
      </c>
      <c r="W157" s="279">
        <v>1.4038699999999999E-2</v>
      </c>
      <c r="X157" s="279">
        <v>1.4038699999999999E-2</v>
      </c>
      <c r="Y157" s="279">
        <v>-114.5377</v>
      </c>
      <c r="Z157" s="279">
        <v>-114.5377</v>
      </c>
      <c r="AA157" s="279">
        <v>-173.6438</v>
      </c>
      <c r="AB157" s="279">
        <v>-173.6438</v>
      </c>
      <c r="AC157" s="279">
        <v>0</v>
      </c>
      <c r="AD157" s="279">
        <v>0</v>
      </c>
      <c r="AE157" s="279">
        <v>0</v>
      </c>
      <c r="AF157" s="279">
        <v>180</v>
      </c>
      <c r="AH157" s="279">
        <v>0.63519999999999999</v>
      </c>
      <c r="AI157" s="279">
        <v>0.98539129999999997</v>
      </c>
      <c r="AJ157" s="279">
        <v>0.98539129999999997</v>
      </c>
      <c r="AK157" s="279">
        <v>4.4000000000000002E-6</v>
      </c>
      <c r="AL157" s="279">
        <v>4.4000000000000002E-6</v>
      </c>
      <c r="AM157" s="279">
        <v>1.46044E-2</v>
      </c>
      <c r="AN157" s="279">
        <v>1.46044E-2</v>
      </c>
      <c r="AO157" s="279">
        <v>-105.1341</v>
      </c>
      <c r="AP157" s="279">
        <v>-105.1341</v>
      </c>
      <c r="AQ157" s="279">
        <v>-157.38409999999999</v>
      </c>
      <c r="AR157" s="279">
        <v>-157.38409999999999</v>
      </c>
      <c r="AS157" s="279">
        <v>0</v>
      </c>
      <c r="AT157" s="279">
        <v>0</v>
      </c>
      <c r="AU157" s="279">
        <v>0</v>
      </c>
      <c r="AV157" s="279">
        <v>180</v>
      </c>
      <c r="AX157" s="279">
        <v>0.63519999999999999</v>
      </c>
      <c r="AY157" s="279">
        <v>4.1088000000000001E-3</v>
      </c>
      <c r="AZ157" s="279">
        <v>4.1088000000000001E-3</v>
      </c>
      <c r="BA157" s="279">
        <v>0.99500730000000004</v>
      </c>
      <c r="BB157" s="279">
        <v>0.99500730000000004</v>
      </c>
      <c r="BC157" s="279">
        <v>8.8389999999999996E-4</v>
      </c>
      <c r="BD157" s="279">
        <v>8.8389999999999996E-4</v>
      </c>
      <c r="BE157" s="279">
        <v>-6.8273000000000001</v>
      </c>
      <c r="BF157" s="279">
        <v>-6.8273000000000001</v>
      </c>
      <c r="BG157" s="279">
        <v>173.0829</v>
      </c>
      <c r="BH157" s="279">
        <v>173.0829</v>
      </c>
      <c r="BI157" s="279">
        <v>0</v>
      </c>
      <c r="BJ157" s="279">
        <v>0</v>
      </c>
      <c r="BK157" s="279">
        <v>0</v>
      </c>
      <c r="BL157" s="279">
        <v>180</v>
      </c>
      <c r="BO157" s="279">
        <v>0.63519999999999999</v>
      </c>
      <c r="BP157" s="279">
        <v>0.90804980000000002</v>
      </c>
      <c r="BQ157" s="279">
        <v>0.90804980000000002</v>
      </c>
      <c r="BR157" s="279">
        <v>0</v>
      </c>
      <c r="BS157" s="279">
        <v>0</v>
      </c>
      <c r="BT157" s="279">
        <v>9.1950199999999996E-2</v>
      </c>
      <c r="BU157" s="279">
        <v>9.1950199999999996E-2</v>
      </c>
      <c r="BV157" s="279">
        <v>-42.902299999999997</v>
      </c>
      <c r="BW157" s="279">
        <v>-42.902299999999997</v>
      </c>
      <c r="BX157" s="279">
        <v>164.10059999999999</v>
      </c>
      <c r="BY157" s="279">
        <v>164.10059999999999</v>
      </c>
      <c r="BZ157" s="279">
        <v>0</v>
      </c>
      <c r="CA157" s="279">
        <v>0</v>
      </c>
      <c r="CB157" s="279">
        <v>0</v>
      </c>
      <c r="CC157" s="279">
        <v>180</v>
      </c>
    </row>
    <row r="158" spans="18:81">
      <c r="R158" s="279">
        <v>0.63654999999999995</v>
      </c>
      <c r="S158" s="279">
        <v>0.98598870000000005</v>
      </c>
      <c r="T158" s="279">
        <v>0.98598870000000005</v>
      </c>
      <c r="U158" s="279">
        <v>3.1E-6</v>
      </c>
      <c r="V158" s="279">
        <v>3.1E-6</v>
      </c>
      <c r="W158" s="279">
        <v>1.40082E-2</v>
      </c>
      <c r="X158" s="279">
        <v>1.40082E-2</v>
      </c>
      <c r="Y158" s="279">
        <v>-114.3198</v>
      </c>
      <c r="Z158" s="279">
        <v>-114.3198</v>
      </c>
      <c r="AA158" s="279">
        <v>-173.30459999999999</v>
      </c>
      <c r="AB158" s="279">
        <v>-173.30459999999999</v>
      </c>
      <c r="AC158" s="279">
        <v>0</v>
      </c>
      <c r="AD158" s="279">
        <v>0</v>
      </c>
      <c r="AE158" s="279">
        <v>0</v>
      </c>
      <c r="AF158" s="279">
        <v>180</v>
      </c>
      <c r="AH158" s="279">
        <v>0.63654999999999995</v>
      </c>
      <c r="AI158" s="279">
        <v>0.98538760000000003</v>
      </c>
      <c r="AJ158" s="279">
        <v>0.98538760000000003</v>
      </c>
      <c r="AK158" s="279">
        <v>4.3000000000000003E-6</v>
      </c>
      <c r="AL158" s="279">
        <v>4.3000000000000003E-6</v>
      </c>
      <c r="AM158" s="279">
        <v>1.4608100000000001E-2</v>
      </c>
      <c r="AN158" s="279">
        <v>1.4608100000000001E-2</v>
      </c>
      <c r="AO158" s="279">
        <v>-104.9126</v>
      </c>
      <c r="AP158" s="279">
        <v>-104.9126</v>
      </c>
      <c r="AQ158" s="279">
        <v>-157.03139999999999</v>
      </c>
      <c r="AR158" s="279">
        <v>-157.03139999999999</v>
      </c>
      <c r="AS158" s="279">
        <v>0</v>
      </c>
      <c r="AT158" s="279">
        <v>0</v>
      </c>
      <c r="AU158" s="279">
        <v>0</v>
      </c>
      <c r="AV158" s="279">
        <v>180</v>
      </c>
      <c r="AX158" s="279">
        <v>0.63654999999999995</v>
      </c>
      <c r="AY158" s="279">
        <v>4.1241999999999997E-3</v>
      </c>
      <c r="AZ158" s="279">
        <v>4.1241999999999997E-3</v>
      </c>
      <c r="BA158" s="279">
        <v>0.99499769999999998</v>
      </c>
      <c r="BB158" s="279">
        <v>0.99499769999999998</v>
      </c>
      <c r="BC158" s="279">
        <v>8.7810000000000004E-4</v>
      </c>
      <c r="BD158" s="279">
        <v>8.7810000000000004E-4</v>
      </c>
      <c r="BE158" s="279">
        <v>-5.9572000000000003</v>
      </c>
      <c r="BF158" s="279">
        <v>-5.9572000000000003</v>
      </c>
      <c r="BG158" s="279">
        <v>172.67320000000001</v>
      </c>
      <c r="BH158" s="279">
        <v>172.67320000000001</v>
      </c>
      <c r="BI158" s="279">
        <v>0</v>
      </c>
      <c r="BJ158" s="279">
        <v>0</v>
      </c>
      <c r="BK158" s="279">
        <v>0</v>
      </c>
      <c r="BL158" s="279">
        <v>180</v>
      </c>
      <c r="BO158" s="279">
        <v>0.63654999999999995</v>
      </c>
      <c r="BP158" s="279">
        <v>0.90793389999999996</v>
      </c>
      <c r="BQ158" s="279">
        <v>0.90793389999999996</v>
      </c>
      <c r="BR158" s="279">
        <v>0</v>
      </c>
      <c r="BS158" s="279">
        <v>0</v>
      </c>
      <c r="BT158" s="279">
        <v>9.2066099999999998E-2</v>
      </c>
      <c r="BU158" s="279">
        <v>9.2066099999999998E-2</v>
      </c>
      <c r="BV158" s="279">
        <v>-43.261099999999999</v>
      </c>
      <c r="BW158" s="279">
        <v>-43.261099999999999</v>
      </c>
      <c r="BX158" s="279">
        <v>164.1369</v>
      </c>
      <c r="BY158" s="279">
        <v>164.1369</v>
      </c>
      <c r="BZ158" s="279">
        <v>0</v>
      </c>
      <c r="CA158" s="279">
        <v>0</v>
      </c>
      <c r="CB158" s="279">
        <v>0</v>
      </c>
      <c r="CC158" s="279">
        <v>180</v>
      </c>
    </row>
    <row r="159" spans="18:81">
      <c r="R159" s="279">
        <v>0.63790000000000002</v>
      </c>
      <c r="S159" s="279">
        <v>0.98601819999999996</v>
      </c>
      <c r="T159" s="279">
        <v>0.98601819999999996</v>
      </c>
      <c r="U159" s="279">
        <v>3.0000000000000001E-6</v>
      </c>
      <c r="V159" s="279">
        <v>3.0000000000000001E-6</v>
      </c>
      <c r="W159" s="279">
        <v>1.39787E-2</v>
      </c>
      <c r="X159" s="279">
        <v>1.39787E-2</v>
      </c>
      <c r="Y159" s="279">
        <v>-114.1028</v>
      </c>
      <c r="Z159" s="279">
        <v>-114.1028</v>
      </c>
      <c r="AA159" s="279">
        <v>-172.96639999999999</v>
      </c>
      <c r="AB159" s="279">
        <v>-172.96639999999999</v>
      </c>
      <c r="AC159" s="279">
        <v>0</v>
      </c>
      <c r="AD159" s="279">
        <v>0</v>
      </c>
      <c r="AE159" s="279">
        <v>0</v>
      </c>
      <c r="AF159" s="279">
        <v>180</v>
      </c>
      <c r="AH159" s="279">
        <v>0.63790000000000002</v>
      </c>
      <c r="AI159" s="279">
        <v>0.98538320000000001</v>
      </c>
      <c r="AJ159" s="279">
        <v>0.98538320000000001</v>
      </c>
      <c r="AK159" s="279">
        <v>4.3000000000000003E-6</v>
      </c>
      <c r="AL159" s="279">
        <v>4.3000000000000003E-6</v>
      </c>
      <c r="AM159" s="279">
        <v>1.46125E-2</v>
      </c>
      <c r="AN159" s="279">
        <v>1.46125E-2</v>
      </c>
      <c r="AO159" s="279">
        <v>-104.6915</v>
      </c>
      <c r="AP159" s="279">
        <v>-104.6915</v>
      </c>
      <c r="AQ159" s="279">
        <v>-156.679</v>
      </c>
      <c r="AR159" s="279">
        <v>-156.679</v>
      </c>
      <c r="AS159" s="279">
        <v>0</v>
      </c>
      <c r="AT159" s="279">
        <v>0</v>
      </c>
      <c r="AU159" s="279">
        <v>0</v>
      </c>
      <c r="AV159" s="279">
        <v>180</v>
      </c>
      <c r="AX159" s="279">
        <v>0.63790000000000002</v>
      </c>
      <c r="AY159" s="279">
        <v>4.1358999999999996E-3</v>
      </c>
      <c r="AZ159" s="279">
        <v>4.1358999999999996E-3</v>
      </c>
      <c r="BA159" s="279">
        <v>0.9949924</v>
      </c>
      <c r="BB159" s="279">
        <v>0.9949924</v>
      </c>
      <c r="BC159" s="279">
        <v>8.7180000000000005E-4</v>
      </c>
      <c r="BD159" s="279">
        <v>8.7180000000000005E-4</v>
      </c>
      <c r="BE159" s="279">
        <v>-5.1151999999999997</v>
      </c>
      <c r="BF159" s="279">
        <v>-5.1151999999999997</v>
      </c>
      <c r="BG159" s="279">
        <v>172.25700000000001</v>
      </c>
      <c r="BH159" s="279">
        <v>172.25700000000001</v>
      </c>
      <c r="BI159" s="279">
        <v>0</v>
      </c>
      <c r="BJ159" s="279">
        <v>0</v>
      </c>
      <c r="BK159" s="279">
        <v>0</v>
      </c>
      <c r="BL159" s="279">
        <v>180</v>
      </c>
      <c r="BO159" s="279">
        <v>0.63790000000000002</v>
      </c>
      <c r="BP159" s="279">
        <v>0.90781990000000001</v>
      </c>
      <c r="BQ159" s="279">
        <v>0.90781990000000001</v>
      </c>
      <c r="BR159" s="279">
        <v>0</v>
      </c>
      <c r="BS159" s="279">
        <v>0</v>
      </c>
      <c r="BT159" s="279">
        <v>9.2180100000000001E-2</v>
      </c>
      <c r="BU159" s="279">
        <v>9.2180100000000001E-2</v>
      </c>
      <c r="BV159" s="279">
        <v>-43.618499999999997</v>
      </c>
      <c r="BW159" s="279">
        <v>-43.618499999999997</v>
      </c>
      <c r="BX159" s="279">
        <v>164.173</v>
      </c>
      <c r="BY159" s="279">
        <v>164.173</v>
      </c>
      <c r="BZ159" s="279">
        <v>0</v>
      </c>
      <c r="CA159" s="279">
        <v>0</v>
      </c>
      <c r="CB159" s="279">
        <v>0</v>
      </c>
      <c r="CC159" s="279">
        <v>180</v>
      </c>
    </row>
    <row r="160" spans="18:81">
      <c r="R160" s="279">
        <v>0.63924999999999998</v>
      </c>
      <c r="S160" s="279">
        <v>0.98604689999999995</v>
      </c>
      <c r="T160" s="279">
        <v>0.98604689999999995</v>
      </c>
      <c r="U160" s="279">
        <v>3.0000000000000001E-6</v>
      </c>
      <c r="V160" s="279">
        <v>3.0000000000000001E-6</v>
      </c>
      <c r="W160" s="279">
        <v>1.39501E-2</v>
      </c>
      <c r="X160" s="279">
        <v>1.39501E-2</v>
      </c>
      <c r="Y160" s="279">
        <v>-113.8865</v>
      </c>
      <c r="Z160" s="279">
        <v>-113.8865</v>
      </c>
      <c r="AA160" s="279">
        <v>-172.6293</v>
      </c>
      <c r="AB160" s="279">
        <v>-172.6293</v>
      </c>
      <c r="AC160" s="279">
        <v>0</v>
      </c>
      <c r="AD160" s="279">
        <v>0</v>
      </c>
      <c r="AE160" s="279">
        <v>0</v>
      </c>
      <c r="AF160" s="279">
        <v>180</v>
      </c>
      <c r="AH160" s="279">
        <v>0.63924999999999998</v>
      </c>
      <c r="AI160" s="279">
        <v>0.98537810000000003</v>
      </c>
      <c r="AJ160" s="279">
        <v>0.98537810000000003</v>
      </c>
      <c r="AK160" s="279">
        <v>4.1999999999999996E-6</v>
      </c>
      <c r="AL160" s="279">
        <v>4.1999999999999996E-6</v>
      </c>
      <c r="AM160" s="279">
        <v>1.4617700000000001E-2</v>
      </c>
      <c r="AN160" s="279">
        <v>1.4617700000000001E-2</v>
      </c>
      <c r="AO160" s="279">
        <v>-104.4708</v>
      </c>
      <c r="AP160" s="279">
        <v>-104.4708</v>
      </c>
      <c r="AQ160" s="279">
        <v>-156.327</v>
      </c>
      <c r="AR160" s="279">
        <v>-156.327</v>
      </c>
      <c r="AS160" s="279">
        <v>0</v>
      </c>
      <c r="AT160" s="279">
        <v>0</v>
      </c>
      <c r="AU160" s="279">
        <v>0</v>
      </c>
      <c r="AV160" s="279">
        <v>180</v>
      </c>
      <c r="AX160" s="279">
        <v>0.63924999999999998</v>
      </c>
      <c r="AY160" s="279">
        <v>4.1465E-3</v>
      </c>
      <c r="AZ160" s="279">
        <v>4.1465E-3</v>
      </c>
      <c r="BA160" s="279">
        <v>0.99498830000000005</v>
      </c>
      <c r="BB160" s="279">
        <v>0.99498830000000005</v>
      </c>
      <c r="BC160" s="279">
        <v>8.652E-4</v>
      </c>
      <c r="BD160" s="279">
        <v>8.652E-4</v>
      </c>
      <c r="BE160" s="279">
        <v>-4.2889999999999997</v>
      </c>
      <c r="BF160" s="279">
        <v>-4.2889999999999997</v>
      </c>
      <c r="BG160" s="279">
        <v>171.8399</v>
      </c>
      <c r="BH160" s="279">
        <v>171.8399</v>
      </c>
      <c r="BI160" s="279">
        <v>0</v>
      </c>
      <c r="BJ160" s="279">
        <v>0</v>
      </c>
      <c r="BK160" s="279">
        <v>0</v>
      </c>
      <c r="BL160" s="279">
        <v>180</v>
      </c>
      <c r="BO160" s="279">
        <v>0.63924999999999998</v>
      </c>
      <c r="BP160" s="279">
        <v>0.90770790000000001</v>
      </c>
      <c r="BQ160" s="279">
        <v>0.90770790000000001</v>
      </c>
      <c r="BR160" s="279">
        <v>0</v>
      </c>
      <c r="BS160" s="279">
        <v>0</v>
      </c>
      <c r="BT160" s="279">
        <v>9.2292100000000002E-2</v>
      </c>
      <c r="BU160" s="279">
        <v>9.2292100000000002E-2</v>
      </c>
      <c r="BV160" s="279">
        <v>-43.974299999999999</v>
      </c>
      <c r="BW160" s="279">
        <v>-43.974299999999999</v>
      </c>
      <c r="BX160" s="279">
        <v>164.209</v>
      </c>
      <c r="BY160" s="279">
        <v>164.209</v>
      </c>
      <c r="BZ160" s="279">
        <v>0</v>
      </c>
      <c r="CA160" s="279">
        <v>0</v>
      </c>
      <c r="CB160" s="279">
        <v>0</v>
      </c>
      <c r="CC160" s="279">
        <v>180</v>
      </c>
    </row>
    <row r="161" spans="18:81">
      <c r="R161" s="279">
        <v>0.64059999999999995</v>
      </c>
      <c r="S161" s="279">
        <v>0.98607460000000002</v>
      </c>
      <c r="T161" s="279">
        <v>0.98607460000000002</v>
      </c>
      <c r="U161" s="279">
        <v>3.0000000000000001E-6</v>
      </c>
      <c r="V161" s="279">
        <v>3.0000000000000001E-6</v>
      </c>
      <c r="W161" s="279">
        <v>1.3922500000000001E-2</v>
      </c>
      <c r="X161" s="279">
        <v>1.3922500000000001E-2</v>
      </c>
      <c r="Y161" s="279">
        <v>-113.67100000000001</v>
      </c>
      <c r="Z161" s="279">
        <v>-113.67100000000001</v>
      </c>
      <c r="AA161" s="279">
        <v>-172.29329999999999</v>
      </c>
      <c r="AB161" s="279">
        <v>-172.29329999999999</v>
      </c>
      <c r="AC161" s="279">
        <v>0</v>
      </c>
      <c r="AD161" s="279">
        <v>0</v>
      </c>
      <c r="AE161" s="279">
        <v>0</v>
      </c>
      <c r="AF161" s="279">
        <v>180</v>
      </c>
      <c r="AH161" s="279">
        <v>0.64059999999999995</v>
      </c>
      <c r="AI161" s="279">
        <v>0.98537229999999998</v>
      </c>
      <c r="AJ161" s="279">
        <v>0.98537229999999998</v>
      </c>
      <c r="AK161" s="279">
        <v>4.1999999999999996E-6</v>
      </c>
      <c r="AL161" s="279">
        <v>4.1999999999999996E-6</v>
      </c>
      <c r="AM161" s="279">
        <v>1.46236E-2</v>
      </c>
      <c r="AN161" s="279">
        <v>1.46236E-2</v>
      </c>
      <c r="AO161" s="279">
        <v>-104.2505</v>
      </c>
      <c r="AP161" s="279">
        <v>-104.2505</v>
      </c>
      <c r="AQ161" s="279">
        <v>-155.9753</v>
      </c>
      <c r="AR161" s="279">
        <v>-155.9753</v>
      </c>
      <c r="AS161" s="279">
        <v>0</v>
      </c>
      <c r="AT161" s="279">
        <v>0</v>
      </c>
      <c r="AU161" s="279">
        <v>0</v>
      </c>
      <c r="AV161" s="279">
        <v>180</v>
      </c>
      <c r="AX161" s="279">
        <v>0.64059999999999995</v>
      </c>
      <c r="AY161" s="279">
        <v>4.1589000000000001E-3</v>
      </c>
      <c r="AZ161" s="279">
        <v>4.1589000000000001E-3</v>
      </c>
      <c r="BA161" s="279">
        <v>0.99498240000000004</v>
      </c>
      <c r="BB161" s="279">
        <v>0.99498240000000004</v>
      </c>
      <c r="BC161" s="279">
        <v>8.587E-4</v>
      </c>
      <c r="BD161" s="279">
        <v>8.587E-4</v>
      </c>
      <c r="BE161" s="279">
        <v>-3.4664000000000001</v>
      </c>
      <c r="BF161" s="279">
        <v>-3.4664000000000001</v>
      </c>
      <c r="BG161" s="279">
        <v>171.4299</v>
      </c>
      <c r="BH161" s="279">
        <v>171.4299</v>
      </c>
      <c r="BI161" s="279">
        <v>0</v>
      </c>
      <c r="BJ161" s="279">
        <v>0</v>
      </c>
      <c r="BK161" s="279">
        <v>0</v>
      </c>
      <c r="BL161" s="279">
        <v>180</v>
      </c>
      <c r="BO161" s="279">
        <v>0.64059999999999995</v>
      </c>
      <c r="BP161" s="279">
        <v>0.9075976</v>
      </c>
      <c r="BQ161" s="279">
        <v>0.9075976</v>
      </c>
      <c r="BR161" s="279">
        <v>0</v>
      </c>
      <c r="BS161" s="279">
        <v>0</v>
      </c>
      <c r="BT161" s="279">
        <v>9.2402300000000007E-2</v>
      </c>
      <c r="BU161" s="279">
        <v>9.2402300000000007E-2</v>
      </c>
      <c r="BV161" s="279">
        <v>-44.328699999999998</v>
      </c>
      <c r="BW161" s="279">
        <v>-44.328699999999998</v>
      </c>
      <c r="BX161" s="279">
        <v>164.2449</v>
      </c>
      <c r="BY161" s="279">
        <v>164.2449</v>
      </c>
      <c r="BZ161" s="279">
        <v>0</v>
      </c>
      <c r="CA161" s="279">
        <v>0</v>
      </c>
      <c r="CB161" s="279">
        <v>0</v>
      </c>
      <c r="CC161" s="279">
        <v>180</v>
      </c>
    </row>
    <row r="162" spans="18:81">
      <c r="R162" s="279">
        <v>0.64195000000000002</v>
      </c>
      <c r="S162" s="279">
        <v>0.98610140000000002</v>
      </c>
      <c r="T162" s="279">
        <v>0.98610140000000002</v>
      </c>
      <c r="U162" s="279">
        <v>2.9000000000000002E-6</v>
      </c>
      <c r="V162" s="279">
        <v>2.9000000000000002E-6</v>
      </c>
      <c r="W162" s="279">
        <v>1.38957E-2</v>
      </c>
      <c r="X162" s="279">
        <v>1.38957E-2</v>
      </c>
      <c r="Y162" s="279">
        <v>-113.4563</v>
      </c>
      <c r="Z162" s="279">
        <v>-113.4563</v>
      </c>
      <c r="AA162" s="279">
        <v>-171.95820000000001</v>
      </c>
      <c r="AB162" s="279">
        <v>-171.95820000000001</v>
      </c>
      <c r="AC162" s="279">
        <v>0</v>
      </c>
      <c r="AD162" s="279">
        <v>0</v>
      </c>
      <c r="AE162" s="279">
        <v>0</v>
      </c>
      <c r="AF162" s="279">
        <v>180</v>
      </c>
      <c r="AH162" s="279">
        <v>0.64195000000000002</v>
      </c>
      <c r="AI162" s="279">
        <v>0.98536570000000001</v>
      </c>
      <c r="AJ162" s="279">
        <v>0.98536570000000001</v>
      </c>
      <c r="AK162" s="279">
        <v>4.0999999999999997E-6</v>
      </c>
      <c r="AL162" s="279">
        <v>4.0999999999999997E-6</v>
      </c>
      <c r="AM162" s="279">
        <v>1.4630199999999999E-2</v>
      </c>
      <c r="AN162" s="279">
        <v>1.4630199999999999E-2</v>
      </c>
      <c r="AO162" s="279">
        <v>-104.0307</v>
      </c>
      <c r="AP162" s="279">
        <v>-104.0307</v>
      </c>
      <c r="AQ162" s="279">
        <v>-155.62389999999999</v>
      </c>
      <c r="AR162" s="279">
        <v>-155.62389999999999</v>
      </c>
      <c r="AS162" s="279">
        <v>0</v>
      </c>
      <c r="AT162" s="279">
        <v>0</v>
      </c>
      <c r="AU162" s="279">
        <v>0</v>
      </c>
      <c r="AV162" s="279">
        <v>180</v>
      </c>
      <c r="AX162" s="279">
        <v>0.64195000000000002</v>
      </c>
      <c r="AY162" s="279">
        <v>4.1730999999999999E-3</v>
      </c>
      <c r="AZ162" s="279">
        <v>4.1730999999999999E-3</v>
      </c>
      <c r="BA162" s="279">
        <v>0.99497480000000005</v>
      </c>
      <c r="BB162" s="279">
        <v>0.99497480000000005</v>
      </c>
      <c r="BC162" s="279">
        <v>8.5220000000000001E-4</v>
      </c>
      <c r="BD162" s="279">
        <v>8.5220000000000001E-4</v>
      </c>
      <c r="BE162" s="279">
        <v>-2.6471</v>
      </c>
      <c r="BF162" s="279">
        <v>-2.6471</v>
      </c>
      <c r="BG162" s="279">
        <v>171.02760000000001</v>
      </c>
      <c r="BH162" s="279">
        <v>171.02760000000001</v>
      </c>
      <c r="BI162" s="279">
        <v>0</v>
      </c>
      <c r="BJ162" s="279">
        <v>0</v>
      </c>
      <c r="BK162" s="279">
        <v>0</v>
      </c>
      <c r="BL162" s="279">
        <v>180</v>
      </c>
      <c r="BO162" s="279">
        <v>0.64195000000000002</v>
      </c>
      <c r="BP162" s="279">
        <v>0.90748930000000005</v>
      </c>
      <c r="BQ162" s="279">
        <v>0.90748930000000005</v>
      </c>
      <c r="BR162" s="279">
        <v>0</v>
      </c>
      <c r="BS162" s="279">
        <v>0</v>
      </c>
      <c r="BT162" s="279">
        <v>9.2510700000000001E-2</v>
      </c>
      <c r="BU162" s="279">
        <v>9.2510700000000001E-2</v>
      </c>
      <c r="BV162" s="279">
        <v>-44.681600000000003</v>
      </c>
      <c r="BW162" s="279">
        <v>-44.681600000000003</v>
      </c>
      <c r="BX162" s="279">
        <v>164.28059999999999</v>
      </c>
      <c r="BY162" s="279">
        <v>164.28059999999999</v>
      </c>
      <c r="BZ162" s="279">
        <v>0</v>
      </c>
      <c r="CA162" s="279">
        <v>0</v>
      </c>
      <c r="CB162" s="279">
        <v>0</v>
      </c>
      <c r="CC162" s="279">
        <v>180</v>
      </c>
    </row>
    <row r="163" spans="18:81">
      <c r="R163" s="279">
        <v>0.64329999999999998</v>
      </c>
      <c r="S163" s="279">
        <v>0.98612730000000004</v>
      </c>
      <c r="T163" s="279">
        <v>0.98612730000000004</v>
      </c>
      <c r="U163" s="279">
        <v>2.9000000000000002E-6</v>
      </c>
      <c r="V163" s="279">
        <v>2.9000000000000002E-6</v>
      </c>
      <c r="W163" s="279">
        <v>1.38698E-2</v>
      </c>
      <c r="X163" s="279">
        <v>1.38698E-2</v>
      </c>
      <c r="Y163" s="279">
        <v>-113.2423</v>
      </c>
      <c r="Z163" s="279">
        <v>-113.2423</v>
      </c>
      <c r="AA163" s="279">
        <v>-171.6241</v>
      </c>
      <c r="AB163" s="279">
        <v>-171.6241</v>
      </c>
      <c r="AC163" s="279">
        <v>0</v>
      </c>
      <c r="AD163" s="279">
        <v>0</v>
      </c>
      <c r="AE163" s="279">
        <v>0</v>
      </c>
      <c r="AF163" s="279">
        <v>180</v>
      </c>
      <c r="AH163" s="279">
        <v>0.64329999999999998</v>
      </c>
      <c r="AI163" s="279">
        <v>0.98535850000000003</v>
      </c>
      <c r="AJ163" s="279">
        <v>0.98535850000000003</v>
      </c>
      <c r="AK163" s="279">
        <v>4.0999999999999997E-6</v>
      </c>
      <c r="AL163" s="279">
        <v>4.0999999999999997E-6</v>
      </c>
      <c r="AM163" s="279">
        <v>1.46374E-2</v>
      </c>
      <c r="AN163" s="279">
        <v>1.46374E-2</v>
      </c>
      <c r="AO163" s="279">
        <v>-103.8113</v>
      </c>
      <c r="AP163" s="279">
        <v>-103.8113</v>
      </c>
      <c r="AQ163" s="279">
        <v>-155.27289999999999</v>
      </c>
      <c r="AR163" s="279">
        <v>-155.27289999999999</v>
      </c>
      <c r="AS163" s="279">
        <v>0</v>
      </c>
      <c r="AT163" s="279">
        <v>0</v>
      </c>
      <c r="AU163" s="279">
        <v>0</v>
      </c>
      <c r="AV163" s="279">
        <v>180</v>
      </c>
      <c r="AX163" s="279">
        <v>0.64329999999999998</v>
      </c>
      <c r="AY163" s="279">
        <v>4.189E-3</v>
      </c>
      <c r="AZ163" s="279">
        <v>4.189E-3</v>
      </c>
      <c r="BA163" s="279">
        <v>0.99496530000000005</v>
      </c>
      <c r="BB163" s="279">
        <v>0.99496530000000005</v>
      </c>
      <c r="BC163" s="279">
        <v>8.4570000000000001E-4</v>
      </c>
      <c r="BD163" s="279">
        <v>8.4570000000000001E-4</v>
      </c>
      <c r="BE163" s="279">
        <v>-1.8313999999999999</v>
      </c>
      <c r="BF163" s="279">
        <v>-1.8313999999999999</v>
      </c>
      <c r="BG163" s="279">
        <v>170.6336</v>
      </c>
      <c r="BH163" s="279">
        <v>170.6336</v>
      </c>
      <c r="BI163" s="279">
        <v>0</v>
      </c>
      <c r="BJ163" s="279">
        <v>0</v>
      </c>
      <c r="BK163" s="279">
        <v>0</v>
      </c>
      <c r="BL163" s="279">
        <v>180</v>
      </c>
      <c r="BO163" s="279">
        <v>0.64329999999999998</v>
      </c>
      <c r="BP163" s="279">
        <v>0.90738269999999999</v>
      </c>
      <c r="BQ163" s="279">
        <v>0.90738269999999999</v>
      </c>
      <c r="BR163" s="279">
        <v>0</v>
      </c>
      <c r="BS163" s="279">
        <v>0</v>
      </c>
      <c r="BT163" s="279">
        <v>9.26173E-2</v>
      </c>
      <c r="BU163" s="279">
        <v>9.26173E-2</v>
      </c>
      <c r="BV163" s="279">
        <v>-45.032899999999998</v>
      </c>
      <c r="BW163" s="279">
        <v>-45.032899999999998</v>
      </c>
      <c r="BX163" s="279">
        <v>164.31610000000001</v>
      </c>
      <c r="BY163" s="279">
        <v>164.31610000000001</v>
      </c>
      <c r="BZ163" s="279">
        <v>0</v>
      </c>
      <c r="CA163" s="279">
        <v>0</v>
      </c>
      <c r="CB163" s="279">
        <v>0</v>
      </c>
      <c r="CC163" s="279">
        <v>180</v>
      </c>
    </row>
    <row r="164" spans="18:81">
      <c r="R164" s="279">
        <v>0.64464999999999995</v>
      </c>
      <c r="S164" s="279">
        <v>0.98615240000000004</v>
      </c>
      <c r="T164" s="279">
        <v>0.98615240000000004</v>
      </c>
      <c r="U164" s="279">
        <v>2.9000000000000002E-6</v>
      </c>
      <c r="V164" s="279">
        <v>2.9000000000000002E-6</v>
      </c>
      <c r="W164" s="279">
        <v>1.3844800000000001E-2</v>
      </c>
      <c r="X164" s="279">
        <v>1.3844800000000001E-2</v>
      </c>
      <c r="Y164" s="279">
        <v>-113.0292</v>
      </c>
      <c r="Z164" s="279">
        <v>-113.0292</v>
      </c>
      <c r="AA164" s="279">
        <v>-171.291</v>
      </c>
      <c r="AB164" s="279">
        <v>-171.291</v>
      </c>
      <c r="AC164" s="279">
        <v>0</v>
      </c>
      <c r="AD164" s="279">
        <v>0</v>
      </c>
      <c r="AE164" s="279">
        <v>0</v>
      </c>
      <c r="AF164" s="279">
        <v>180</v>
      </c>
      <c r="AH164" s="279">
        <v>0.64464999999999995</v>
      </c>
      <c r="AI164" s="279">
        <v>0.98535059999999997</v>
      </c>
      <c r="AJ164" s="279">
        <v>0.98535059999999997</v>
      </c>
      <c r="AK164" s="279">
        <v>3.9999999999999998E-6</v>
      </c>
      <c r="AL164" s="279">
        <v>3.9999999999999998E-6</v>
      </c>
      <c r="AM164" s="279">
        <v>1.4645399999999999E-2</v>
      </c>
      <c r="AN164" s="279">
        <v>1.4645399999999999E-2</v>
      </c>
      <c r="AO164" s="279">
        <v>-103.5924</v>
      </c>
      <c r="AP164" s="279">
        <v>-103.5924</v>
      </c>
      <c r="AQ164" s="279">
        <v>-154.92230000000001</v>
      </c>
      <c r="AR164" s="279">
        <v>-154.92230000000001</v>
      </c>
      <c r="AS164" s="279">
        <v>0</v>
      </c>
      <c r="AT164" s="279">
        <v>0</v>
      </c>
      <c r="AU164" s="279">
        <v>0</v>
      </c>
      <c r="AV164" s="279">
        <v>180</v>
      </c>
      <c r="AX164" s="279">
        <v>0.64464999999999995</v>
      </c>
      <c r="AY164" s="279">
        <v>4.2065000000000002E-3</v>
      </c>
      <c r="AZ164" s="279">
        <v>4.2065000000000002E-3</v>
      </c>
      <c r="BA164" s="279">
        <v>0.99495429999999996</v>
      </c>
      <c r="BB164" s="279">
        <v>0.99495429999999996</v>
      </c>
      <c r="BC164" s="279">
        <v>8.3920000000000002E-4</v>
      </c>
      <c r="BD164" s="279">
        <v>8.3920000000000002E-4</v>
      </c>
      <c r="BE164" s="279">
        <v>-1.0190999999999999</v>
      </c>
      <c r="BF164" s="279">
        <v>-1.0190999999999999</v>
      </c>
      <c r="BG164" s="279">
        <v>170.2483</v>
      </c>
      <c r="BH164" s="279">
        <v>170.2483</v>
      </c>
      <c r="BI164" s="279">
        <v>0</v>
      </c>
      <c r="BJ164" s="279">
        <v>0</v>
      </c>
      <c r="BK164" s="279">
        <v>0</v>
      </c>
      <c r="BL164" s="279">
        <v>180</v>
      </c>
      <c r="BO164" s="279">
        <v>0.64464999999999995</v>
      </c>
      <c r="BP164" s="279">
        <v>0.90727800000000003</v>
      </c>
      <c r="BQ164" s="279">
        <v>0.90727800000000003</v>
      </c>
      <c r="BR164" s="279">
        <v>0</v>
      </c>
      <c r="BS164" s="279">
        <v>0</v>
      </c>
      <c r="BT164" s="279">
        <v>9.2721999999999999E-2</v>
      </c>
      <c r="BU164" s="279">
        <v>9.2721999999999999E-2</v>
      </c>
      <c r="BV164" s="279">
        <v>-45.382899999999999</v>
      </c>
      <c r="BW164" s="279">
        <v>-45.382899999999999</v>
      </c>
      <c r="BX164" s="279">
        <v>164.35149999999999</v>
      </c>
      <c r="BY164" s="279">
        <v>164.35149999999999</v>
      </c>
      <c r="BZ164" s="279">
        <v>0</v>
      </c>
      <c r="CA164" s="279">
        <v>0</v>
      </c>
      <c r="CB164" s="279">
        <v>0</v>
      </c>
      <c r="CC164" s="279">
        <v>180</v>
      </c>
    </row>
    <row r="165" spans="18:81">
      <c r="R165" s="279">
        <v>0.64600000000000002</v>
      </c>
      <c r="S165" s="279">
        <v>0.98617650000000001</v>
      </c>
      <c r="T165" s="279">
        <v>0.98617650000000001</v>
      </c>
      <c r="U165" s="279">
        <v>2.7999999999999999E-6</v>
      </c>
      <c r="V165" s="279">
        <v>2.7999999999999999E-6</v>
      </c>
      <c r="W165" s="279">
        <v>1.3820600000000001E-2</v>
      </c>
      <c r="X165" s="279">
        <v>1.3820600000000001E-2</v>
      </c>
      <c r="Y165" s="279">
        <v>-112.8167</v>
      </c>
      <c r="Z165" s="279">
        <v>-112.8167</v>
      </c>
      <c r="AA165" s="279">
        <v>-170.9588</v>
      </c>
      <c r="AB165" s="279">
        <v>-170.9588</v>
      </c>
      <c r="AC165" s="279">
        <v>0</v>
      </c>
      <c r="AD165" s="279">
        <v>0</v>
      </c>
      <c r="AE165" s="279">
        <v>0</v>
      </c>
      <c r="AF165" s="279">
        <v>180</v>
      </c>
      <c r="AH165" s="279">
        <v>0.64600000000000002</v>
      </c>
      <c r="AI165" s="279">
        <v>0.98534189999999999</v>
      </c>
      <c r="AJ165" s="279">
        <v>0.98534189999999999</v>
      </c>
      <c r="AK165" s="279">
        <v>3.9999999999999998E-6</v>
      </c>
      <c r="AL165" s="279">
        <v>3.9999999999999998E-6</v>
      </c>
      <c r="AM165" s="279">
        <v>1.46541E-2</v>
      </c>
      <c r="AN165" s="279">
        <v>1.46541E-2</v>
      </c>
      <c r="AO165" s="279">
        <v>-103.37390000000001</v>
      </c>
      <c r="AP165" s="279">
        <v>-103.37390000000001</v>
      </c>
      <c r="AQ165" s="279">
        <v>-154.572</v>
      </c>
      <c r="AR165" s="279">
        <v>-154.572</v>
      </c>
      <c r="AS165" s="279">
        <v>0</v>
      </c>
      <c r="AT165" s="279">
        <v>0</v>
      </c>
      <c r="AU165" s="279">
        <v>0</v>
      </c>
      <c r="AV165" s="279">
        <v>180</v>
      </c>
      <c r="AX165" s="279">
        <v>0.64600000000000002</v>
      </c>
      <c r="AY165" s="279">
        <v>4.2256000000000004E-3</v>
      </c>
      <c r="AZ165" s="279">
        <v>4.2256000000000004E-3</v>
      </c>
      <c r="BA165" s="279">
        <v>0.99494150000000003</v>
      </c>
      <c r="BB165" s="279">
        <v>0.99494150000000003</v>
      </c>
      <c r="BC165" s="279">
        <v>8.3279999999999997E-4</v>
      </c>
      <c r="BD165" s="279">
        <v>8.3279999999999997E-4</v>
      </c>
      <c r="BE165" s="279">
        <v>-0.2102</v>
      </c>
      <c r="BF165" s="279">
        <v>-0.2102</v>
      </c>
      <c r="BG165" s="279">
        <v>169.8723</v>
      </c>
      <c r="BH165" s="279">
        <v>169.8723</v>
      </c>
      <c r="BI165" s="279">
        <v>0</v>
      </c>
      <c r="BJ165" s="279">
        <v>0</v>
      </c>
      <c r="BK165" s="279">
        <v>0</v>
      </c>
      <c r="BL165" s="279">
        <v>180</v>
      </c>
      <c r="BO165" s="279">
        <v>0.64600000000000002</v>
      </c>
      <c r="BP165" s="279">
        <v>0.90717510000000001</v>
      </c>
      <c r="BQ165" s="279">
        <v>0.90717510000000001</v>
      </c>
      <c r="BR165" s="279">
        <v>0</v>
      </c>
      <c r="BS165" s="279">
        <v>0</v>
      </c>
      <c r="BT165" s="279">
        <v>9.2824900000000002E-2</v>
      </c>
      <c r="BU165" s="279">
        <v>9.2824900000000002E-2</v>
      </c>
      <c r="BV165" s="279">
        <v>-45.731400000000001</v>
      </c>
      <c r="BW165" s="279">
        <v>-45.731400000000001</v>
      </c>
      <c r="BX165" s="279">
        <v>164.38679999999999</v>
      </c>
      <c r="BY165" s="279">
        <v>164.38679999999999</v>
      </c>
      <c r="BZ165" s="279">
        <v>0</v>
      </c>
      <c r="CA165" s="279">
        <v>0</v>
      </c>
      <c r="CB165" s="279">
        <v>0</v>
      </c>
      <c r="CC165" s="279">
        <v>180</v>
      </c>
    </row>
    <row r="166" spans="18:81">
      <c r="R166" s="279">
        <v>0.64734999999999998</v>
      </c>
      <c r="S166" s="279">
        <v>0.98619990000000002</v>
      </c>
      <c r="T166" s="279">
        <v>0.98619990000000002</v>
      </c>
      <c r="U166" s="279">
        <v>2.7999999999999999E-6</v>
      </c>
      <c r="V166" s="279">
        <v>2.7999999999999999E-6</v>
      </c>
      <c r="W166" s="279">
        <v>1.37973E-2</v>
      </c>
      <c r="X166" s="279">
        <v>1.37973E-2</v>
      </c>
      <c r="Y166" s="279">
        <v>-112.605</v>
      </c>
      <c r="Z166" s="279">
        <v>-112.605</v>
      </c>
      <c r="AA166" s="279">
        <v>-170.6276</v>
      </c>
      <c r="AB166" s="279">
        <v>-170.6276</v>
      </c>
      <c r="AC166" s="279">
        <v>0</v>
      </c>
      <c r="AD166" s="279">
        <v>0</v>
      </c>
      <c r="AE166" s="279">
        <v>0</v>
      </c>
      <c r="AF166" s="279">
        <v>180</v>
      </c>
      <c r="AH166" s="279">
        <v>0.64734999999999998</v>
      </c>
      <c r="AI166" s="279">
        <v>0.9853326</v>
      </c>
      <c r="AJ166" s="279">
        <v>0.9853326</v>
      </c>
      <c r="AK166" s="279">
        <v>3.8999999999999999E-6</v>
      </c>
      <c r="AL166" s="279">
        <v>3.8999999999999999E-6</v>
      </c>
      <c r="AM166" s="279">
        <v>1.46634E-2</v>
      </c>
      <c r="AN166" s="279">
        <v>1.46634E-2</v>
      </c>
      <c r="AO166" s="279">
        <v>-103.1558</v>
      </c>
      <c r="AP166" s="279">
        <v>-103.1558</v>
      </c>
      <c r="AQ166" s="279">
        <v>-154.22210000000001</v>
      </c>
      <c r="AR166" s="279">
        <v>-154.22210000000001</v>
      </c>
      <c r="AS166" s="279">
        <v>0</v>
      </c>
      <c r="AT166" s="279">
        <v>0</v>
      </c>
      <c r="AU166" s="279">
        <v>0</v>
      </c>
      <c r="AV166" s="279">
        <v>180</v>
      </c>
      <c r="AX166" s="279">
        <v>0.64734999999999998</v>
      </c>
      <c r="AY166" s="279">
        <v>4.2462999999999997E-3</v>
      </c>
      <c r="AZ166" s="279">
        <v>4.2462999999999997E-3</v>
      </c>
      <c r="BA166" s="279">
        <v>0.99492729999999996</v>
      </c>
      <c r="BB166" s="279">
        <v>0.99492729999999996</v>
      </c>
      <c r="BC166" s="279">
        <v>8.2640000000000003E-4</v>
      </c>
      <c r="BD166" s="279">
        <v>8.2640000000000003E-4</v>
      </c>
      <c r="BE166" s="279">
        <v>0.59530000000000005</v>
      </c>
      <c r="BF166" s="279">
        <v>0.59530000000000005</v>
      </c>
      <c r="BG166" s="279">
        <v>169.5059</v>
      </c>
      <c r="BH166" s="279">
        <v>169.5059</v>
      </c>
      <c r="BI166" s="279">
        <v>0</v>
      </c>
      <c r="BJ166" s="279">
        <v>0</v>
      </c>
      <c r="BK166" s="279">
        <v>0</v>
      </c>
      <c r="BL166" s="279">
        <v>180</v>
      </c>
      <c r="BO166" s="279">
        <v>0.64734999999999998</v>
      </c>
      <c r="BP166" s="279">
        <v>0.90707389999999999</v>
      </c>
      <c r="BQ166" s="279">
        <v>0.90707389999999999</v>
      </c>
      <c r="BR166" s="279">
        <v>0</v>
      </c>
      <c r="BS166" s="279">
        <v>0</v>
      </c>
      <c r="BT166" s="279">
        <v>9.2926099999999998E-2</v>
      </c>
      <c r="BU166" s="279">
        <v>9.2926099999999998E-2</v>
      </c>
      <c r="BV166" s="279">
        <v>-46.078400000000002</v>
      </c>
      <c r="BW166" s="279">
        <v>-46.078400000000002</v>
      </c>
      <c r="BX166" s="279">
        <v>164.42189999999999</v>
      </c>
      <c r="BY166" s="279">
        <v>164.42189999999999</v>
      </c>
      <c r="BZ166" s="279">
        <v>0</v>
      </c>
      <c r="CA166" s="279">
        <v>0</v>
      </c>
      <c r="CB166" s="279">
        <v>0</v>
      </c>
      <c r="CC166" s="279">
        <v>180</v>
      </c>
    </row>
    <row r="167" spans="18:81">
      <c r="R167" s="279">
        <v>0.64870000000000005</v>
      </c>
      <c r="S167" s="279">
        <v>0.98622240000000005</v>
      </c>
      <c r="T167" s="279">
        <v>0.98622240000000005</v>
      </c>
      <c r="U167" s="279">
        <v>2.7E-6</v>
      </c>
      <c r="V167" s="279">
        <v>2.7E-6</v>
      </c>
      <c r="W167" s="279">
        <v>1.37748E-2</v>
      </c>
      <c r="X167" s="279">
        <v>1.37748E-2</v>
      </c>
      <c r="Y167" s="279">
        <v>-112.39400000000001</v>
      </c>
      <c r="Z167" s="279">
        <v>-112.39400000000001</v>
      </c>
      <c r="AA167" s="279">
        <v>-170.2972</v>
      </c>
      <c r="AB167" s="279">
        <v>-170.2972</v>
      </c>
      <c r="AC167" s="279">
        <v>0</v>
      </c>
      <c r="AD167" s="279">
        <v>0</v>
      </c>
      <c r="AE167" s="279">
        <v>0</v>
      </c>
      <c r="AF167" s="279">
        <v>180</v>
      </c>
      <c r="AH167" s="279">
        <v>0.64870000000000005</v>
      </c>
      <c r="AI167" s="279">
        <v>0.9853227</v>
      </c>
      <c r="AJ167" s="279">
        <v>0.9853227</v>
      </c>
      <c r="AK167" s="279">
        <v>3.8999999999999999E-6</v>
      </c>
      <c r="AL167" s="279">
        <v>3.8999999999999999E-6</v>
      </c>
      <c r="AM167" s="279">
        <v>1.46734E-2</v>
      </c>
      <c r="AN167" s="279">
        <v>1.46734E-2</v>
      </c>
      <c r="AO167" s="279">
        <v>-102.93810000000001</v>
      </c>
      <c r="AP167" s="279">
        <v>-102.93810000000001</v>
      </c>
      <c r="AQ167" s="279">
        <v>-153.8724</v>
      </c>
      <c r="AR167" s="279">
        <v>-153.8724</v>
      </c>
      <c r="AS167" s="279">
        <v>0</v>
      </c>
      <c r="AT167" s="279">
        <v>0</v>
      </c>
      <c r="AU167" s="279">
        <v>0</v>
      </c>
      <c r="AV167" s="279">
        <v>180</v>
      </c>
      <c r="AX167" s="279">
        <v>0.64870000000000005</v>
      </c>
      <c r="AY167" s="279">
        <v>4.2684000000000003E-3</v>
      </c>
      <c r="AZ167" s="279">
        <v>4.2684000000000003E-3</v>
      </c>
      <c r="BA167" s="279">
        <v>0.99491149999999995</v>
      </c>
      <c r="BB167" s="279">
        <v>0.99491149999999995</v>
      </c>
      <c r="BC167" s="279">
        <v>8.2010000000000004E-4</v>
      </c>
      <c r="BD167" s="279">
        <v>8.2010000000000004E-4</v>
      </c>
      <c r="BE167" s="279">
        <v>1.3973</v>
      </c>
      <c r="BF167" s="279">
        <v>1.3973</v>
      </c>
      <c r="BG167" s="279">
        <v>169.14959999999999</v>
      </c>
      <c r="BH167" s="279">
        <v>169.14959999999999</v>
      </c>
      <c r="BI167" s="279">
        <v>0</v>
      </c>
      <c r="BJ167" s="279">
        <v>0</v>
      </c>
      <c r="BK167" s="279">
        <v>0</v>
      </c>
      <c r="BL167" s="279">
        <v>180</v>
      </c>
      <c r="BO167" s="279">
        <v>0.64870000000000005</v>
      </c>
      <c r="BP167" s="279">
        <v>0.90697439999999996</v>
      </c>
      <c r="BQ167" s="279">
        <v>0.90697439999999996</v>
      </c>
      <c r="BR167" s="279">
        <v>0</v>
      </c>
      <c r="BS167" s="279">
        <v>0</v>
      </c>
      <c r="BT167" s="279">
        <v>9.30256E-2</v>
      </c>
      <c r="BU167" s="279">
        <v>9.30256E-2</v>
      </c>
      <c r="BV167" s="279">
        <v>-46.424100000000003</v>
      </c>
      <c r="BW167" s="279">
        <v>-46.424100000000003</v>
      </c>
      <c r="BX167" s="279">
        <v>164.45679999999999</v>
      </c>
      <c r="BY167" s="279">
        <v>164.45679999999999</v>
      </c>
      <c r="BZ167" s="279">
        <v>0</v>
      </c>
      <c r="CA167" s="279">
        <v>0</v>
      </c>
      <c r="CB167" s="279">
        <v>0</v>
      </c>
      <c r="CC167" s="279">
        <v>180</v>
      </c>
    </row>
    <row r="168" spans="18:81">
      <c r="R168" s="279">
        <v>0.65005000000000002</v>
      </c>
      <c r="S168" s="279">
        <v>0.98624449999999997</v>
      </c>
      <c r="T168" s="279">
        <v>0.98624449999999997</v>
      </c>
      <c r="U168" s="279">
        <v>2.7E-6</v>
      </c>
      <c r="V168" s="279">
        <v>2.7E-6</v>
      </c>
      <c r="W168" s="279">
        <v>1.3752800000000001E-2</v>
      </c>
      <c r="X168" s="279">
        <v>1.3752800000000001E-2</v>
      </c>
      <c r="Y168" s="279">
        <v>-112.1835</v>
      </c>
      <c r="Z168" s="279">
        <v>-112.1835</v>
      </c>
      <c r="AA168" s="279">
        <v>-169.96789999999999</v>
      </c>
      <c r="AB168" s="279">
        <v>-169.96789999999999</v>
      </c>
      <c r="AC168" s="279">
        <v>0</v>
      </c>
      <c r="AD168" s="279">
        <v>0</v>
      </c>
      <c r="AE168" s="279">
        <v>0</v>
      </c>
      <c r="AF168" s="279">
        <v>180</v>
      </c>
      <c r="AH168" s="279">
        <v>0.65005000000000002</v>
      </c>
      <c r="AI168" s="279">
        <v>0.98531259999999998</v>
      </c>
      <c r="AJ168" s="279">
        <v>0.98531259999999998</v>
      </c>
      <c r="AK168" s="279">
        <v>3.8E-6</v>
      </c>
      <c r="AL168" s="279">
        <v>3.8E-6</v>
      </c>
      <c r="AM168" s="279">
        <v>1.46836E-2</v>
      </c>
      <c r="AN168" s="279">
        <v>1.46836E-2</v>
      </c>
      <c r="AO168" s="279">
        <v>-102.7205</v>
      </c>
      <c r="AP168" s="279">
        <v>-102.7205</v>
      </c>
      <c r="AQ168" s="279">
        <v>-153.523</v>
      </c>
      <c r="AR168" s="279">
        <v>-153.523</v>
      </c>
      <c r="AS168" s="279">
        <v>0</v>
      </c>
      <c r="AT168" s="279">
        <v>0</v>
      </c>
      <c r="AU168" s="279">
        <v>0</v>
      </c>
      <c r="AV168" s="279">
        <v>180</v>
      </c>
      <c r="AX168" s="279">
        <v>0.65005000000000002</v>
      </c>
      <c r="AY168" s="279">
        <v>4.2919000000000004E-3</v>
      </c>
      <c r="AZ168" s="279">
        <v>4.2919000000000004E-3</v>
      </c>
      <c r="BA168" s="279">
        <v>0.99489430000000001</v>
      </c>
      <c r="BB168" s="279">
        <v>0.99489430000000001</v>
      </c>
      <c r="BC168" s="279">
        <v>8.1369999999999999E-4</v>
      </c>
      <c r="BD168" s="279">
        <v>8.1369999999999999E-4</v>
      </c>
      <c r="BE168" s="279">
        <v>2.1960999999999999</v>
      </c>
      <c r="BF168" s="279">
        <v>2.1960999999999999</v>
      </c>
      <c r="BG168" s="279">
        <v>168.80369999999999</v>
      </c>
      <c r="BH168" s="279">
        <v>168.80369999999999</v>
      </c>
      <c r="BI168" s="279">
        <v>0</v>
      </c>
      <c r="BJ168" s="279">
        <v>0</v>
      </c>
      <c r="BK168" s="279">
        <v>0</v>
      </c>
      <c r="BL168" s="279">
        <v>180</v>
      </c>
      <c r="BO168" s="279">
        <v>0.65005000000000002</v>
      </c>
      <c r="BP168" s="279">
        <v>0.90686169999999999</v>
      </c>
      <c r="BQ168" s="279">
        <v>0.90686169999999999</v>
      </c>
      <c r="BR168" s="279">
        <v>0</v>
      </c>
      <c r="BS168" s="279">
        <v>0</v>
      </c>
      <c r="BT168" s="279">
        <v>9.3138299999999993E-2</v>
      </c>
      <c r="BU168" s="279">
        <v>9.3138299999999993E-2</v>
      </c>
      <c r="BV168" s="279">
        <v>-46.77</v>
      </c>
      <c r="BW168" s="279">
        <v>-46.77</v>
      </c>
      <c r="BX168" s="279">
        <v>164.49029999999999</v>
      </c>
      <c r="BY168" s="279">
        <v>164.49029999999999</v>
      </c>
      <c r="BZ168" s="279">
        <v>0</v>
      </c>
      <c r="CA168" s="279">
        <v>0</v>
      </c>
      <c r="CB168" s="279">
        <v>0</v>
      </c>
      <c r="CC168" s="279">
        <v>180</v>
      </c>
    </row>
    <row r="169" spans="18:81">
      <c r="R169" s="279">
        <v>0.65139999999999998</v>
      </c>
      <c r="S169" s="279">
        <v>0.98627480000000001</v>
      </c>
      <c r="T169" s="279">
        <v>0.98627480000000001</v>
      </c>
      <c r="U169" s="279">
        <v>2.7E-6</v>
      </c>
      <c r="V169" s="279">
        <v>2.7E-6</v>
      </c>
      <c r="W169" s="279">
        <v>1.37225E-2</v>
      </c>
      <c r="X169" s="279">
        <v>1.37225E-2</v>
      </c>
      <c r="Y169" s="279">
        <v>-111.9662</v>
      </c>
      <c r="Z169" s="279">
        <v>-111.9662</v>
      </c>
      <c r="AA169" s="279">
        <v>-169.64169999999999</v>
      </c>
      <c r="AB169" s="279">
        <v>-169.64169999999999</v>
      </c>
      <c r="AC169" s="279">
        <v>0</v>
      </c>
      <c r="AD169" s="279">
        <v>0</v>
      </c>
      <c r="AE169" s="279">
        <v>0</v>
      </c>
      <c r="AF169" s="279">
        <v>180</v>
      </c>
      <c r="AH169" s="279">
        <v>0.65139999999999998</v>
      </c>
      <c r="AI169" s="279">
        <v>0.98531619999999998</v>
      </c>
      <c r="AJ169" s="279">
        <v>0.98531619999999998</v>
      </c>
      <c r="AK169" s="279">
        <v>3.8E-6</v>
      </c>
      <c r="AL169" s="279">
        <v>3.8E-6</v>
      </c>
      <c r="AM169" s="279">
        <v>1.468E-2</v>
      </c>
      <c r="AN169" s="279">
        <v>1.468E-2</v>
      </c>
      <c r="AO169" s="279">
        <v>-102.49630000000001</v>
      </c>
      <c r="AP169" s="279">
        <v>-102.49630000000001</v>
      </c>
      <c r="AQ169" s="279">
        <v>-153.1772</v>
      </c>
      <c r="AR169" s="279">
        <v>-153.1772</v>
      </c>
      <c r="AS169" s="279">
        <v>0</v>
      </c>
      <c r="AT169" s="279">
        <v>0</v>
      </c>
      <c r="AU169" s="279">
        <v>0</v>
      </c>
      <c r="AV169" s="279">
        <v>180</v>
      </c>
      <c r="AX169" s="279">
        <v>0.65139999999999998</v>
      </c>
      <c r="AY169" s="279">
        <v>4.3168E-3</v>
      </c>
      <c r="AZ169" s="279">
        <v>4.3168E-3</v>
      </c>
      <c r="BA169" s="279">
        <v>0.99487579999999998</v>
      </c>
      <c r="BB169" s="279">
        <v>0.99487579999999998</v>
      </c>
      <c r="BC169" s="279">
        <v>8.074E-4</v>
      </c>
      <c r="BD169" s="279">
        <v>8.074E-4</v>
      </c>
      <c r="BE169" s="279">
        <v>2.9914999999999998</v>
      </c>
      <c r="BF169" s="279">
        <v>2.9914999999999998</v>
      </c>
      <c r="BG169" s="279">
        <v>168.46860000000001</v>
      </c>
      <c r="BH169" s="279">
        <v>168.46860000000001</v>
      </c>
      <c r="BI169" s="279">
        <v>0</v>
      </c>
      <c r="BJ169" s="279">
        <v>0</v>
      </c>
      <c r="BK169" s="279">
        <v>0</v>
      </c>
      <c r="BL169" s="279">
        <v>180</v>
      </c>
      <c r="BO169" s="279">
        <v>0.65139999999999998</v>
      </c>
      <c r="BP169" s="279">
        <v>0.90635949999999998</v>
      </c>
      <c r="BQ169" s="279">
        <v>0.90635949999999998</v>
      </c>
      <c r="BR169" s="279">
        <v>0</v>
      </c>
      <c r="BS169" s="279">
        <v>0</v>
      </c>
      <c r="BT169" s="279">
        <v>9.3640500000000002E-2</v>
      </c>
      <c r="BU169" s="279">
        <v>9.3640500000000002E-2</v>
      </c>
      <c r="BV169" s="279">
        <v>-47.160200000000003</v>
      </c>
      <c r="BW169" s="279">
        <v>-47.160200000000003</v>
      </c>
      <c r="BX169" s="279">
        <v>164.48939999999999</v>
      </c>
      <c r="BY169" s="279">
        <v>164.48939999999999</v>
      </c>
      <c r="BZ169" s="279">
        <v>0</v>
      </c>
      <c r="CA169" s="279">
        <v>0</v>
      </c>
      <c r="CB169" s="279">
        <v>0</v>
      </c>
      <c r="CC169" s="279">
        <v>180</v>
      </c>
    </row>
    <row r="170" spans="18:81">
      <c r="R170" s="279">
        <v>0.65275000000000005</v>
      </c>
      <c r="S170" s="279">
        <v>0.98630430000000002</v>
      </c>
      <c r="T170" s="279">
        <v>0.98630430000000002</v>
      </c>
      <c r="U170" s="279">
        <v>2.7E-6</v>
      </c>
      <c r="V170" s="279">
        <v>2.7E-6</v>
      </c>
      <c r="W170" s="279">
        <v>1.3693E-2</v>
      </c>
      <c r="X170" s="279">
        <v>1.3693E-2</v>
      </c>
      <c r="Y170" s="279">
        <v>-111.7496</v>
      </c>
      <c r="Z170" s="279">
        <v>-111.7496</v>
      </c>
      <c r="AA170" s="279">
        <v>-169.31639999999999</v>
      </c>
      <c r="AB170" s="279">
        <v>-169.31639999999999</v>
      </c>
      <c r="AC170" s="279">
        <v>0</v>
      </c>
      <c r="AD170" s="279">
        <v>0</v>
      </c>
      <c r="AE170" s="279">
        <v>0</v>
      </c>
      <c r="AF170" s="279">
        <v>180</v>
      </c>
      <c r="AH170" s="279">
        <v>0.65275000000000005</v>
      </c>
      <c r="AI170" s="279">
        <v>0.9853191</v>
      </c>
      <c r="AJ170" s="279">
        <v>0.9853191</v>
      </c>
      <c r="AK170" s="279">
        <v>3.8E-6</v>
      </c>
      <c r="AL170" s="279">
        <v>3.8E-6</v>
      </c>
      <c r="AM170" s="279">
        <v>1.46772E-2</v>
      </c>
      <c r="AN170" s="279">
        <v>1.46772E-2</v>
      </c>
      <c r="AO170" s="279">
        <v>-102.2723</v>
      </c>
      <c r="AP170" s="279">
        <v>-102.2723</v>
      </c>
      <c r="AQ170" s="279">
        <v>-152.83150000000001</v>
      </c>
      <c r="AR170" s="279">
        <v>-152.83150000000001</v>
      </c>
      <c r="AS170" s="279">
        <v>0</v>
      </c>
      <c r="AT170" s="279">
        <v>0</v>
      </c>
      <c r="AU170" s="279">
        <v>0</v>
      </c>
      <c r="AV170" s="279">
        <v>180</v>
      </c>
      <c r="AX170" s="279">
        <v>0.65275000000000005</v>
      </c>
      <c r="AY170" s="279">
        <v>4.3429000000000002E-3</v>
      </c>
      <c r="AZ170" s="279">
        <v>4.3429000000000002E-3</v>
      </c>
      <c r="BA170" s="279">
        <v>0.99485599999999996</v>
      </c>
      <c r="BB170" s="279">
        <v>0.99485599999999996</v>
      </c>
      <c r="BC170" s="279">
        <v>8.0110000000000001E-4</v>
      </c>
      <c r="BD170" s="279">
        <v>8.0110000000000001E-4</v>
      </c>
      <c r="BE170" s="279">
        <v>3.7835000000000001</v>
      </c>
      <c r="BF170" s="279">
        <v>3.7835000000000001</v>
      </c>
      <c r="BG170" s="279">
        <v>168.14439999999999</v>
      </c>
      <c r="BH170" s="279">
        <v>168.14439999999999</v>
      </c>
      <c r="BI170" s="279">
        <v>0</v>
      </c>
      <c r="BJ170" s="279">
        <v>0</v>
      </c>
      <c r="BK170" s="279">
        <v>0</v>
      </c>
      <c r="BL170" s="279">
        <v>180</v>
      </c>
      <c r="BO170" s="279">
        <v>0.65275000000000005</v>
      </c>
      <c r="BP170" s="279">
        <v>0.90585729999999998</v>
      </c>
      <c r="BQ170" s="279">
        <v>0.90585729999999998</v>
      </c>
      <c r="BR170" s="279">
        <v>0</v>
      </c>
      <c r="BS170" s="279">
        <v>0</v>
      </c>
      <c r="BT170" s="279">
        <v>9.4142699999999996E-2</v>
      </c>
      <c r="BU170" s="279">
        <v>9.4142699999999996E-2</v>
      </c>
      <c r="BV170" s="279">
        <v>-47.548999999999999</v>
      </c>
      <c r="BW170" s="279">
        <v>-47.548999999999999</v>
      </c>
      <c r="BX170" s="279">
        <v>164.48849999999999</v>
      </c>
      <c r="BY170" s="279">
        <v>164.48849999999999</v>
      </c>
      <c r="BZ170" s="279">
        <v>0</v>
      </c>
      <c r="CA170" s="279">
        <v>0</v>
      </c>
      <c r="CB170" s="279">
        <v>0</v>
      </c>
      <c r="CC170" s="279">
        <v>180</v>
      </c>
    </row>
    <row r="171" spans="18:81">
      <c r="R171" s="279">
        <v>0.65410000000000001</v>
      </c>
      <c r="S171" s="279">
        <v>0.98633300000000002</v>
      </c>
      <c r="T171" s="279">
        <v>0.98633300000000002</v>
      </c>
      <c r="U171" s="279">
        <v>2.6000000000000001E-6</v>
      </c>
      <c r="V171" s="279">
        <v>2.6000000000000001E-6</v>
      </c>
      <c r="W171" s="279">
        <v>1.36644E-2</v>
      </c>
      <c r="X171" s="279">
        <v>1.36644E-2</v>
      </c>
      <c r="Y171" s="279">
        <v>-111.5337</v>
      </c>
      <c r="Z171" s="279">
        <v>-111.5337</v>
      </c>
      <c r="AA171" s="279">
        <v>-168.99180000000001</v>
      </c>
      <c r="AB171" s="279">
        <v>-168.99180000000001</v>
      </c>
      <c r="AC171" s="279">
        <v>0</v>
      </c>
      <c r="AD171" s="279">
        <v>0</v>
      </c>
      <c r="AE171" s="279">
        <v>0</v>
      </c>
      <c r="AF171" s="279">
        <v>180</v>
      </c>
      <c r="AH171" s="279">
        <v>0.65410000000000001</v>
      </c>
      <c r="AI171" s="279">
        <v>0.98532129999999996</v>
      </c>
      <c r="AJ171" s="279">
        <v>0.98532129999999996</v>
      </c>
      <c r="AK171" s="279">
        <v>3.7000000000000002E-6</v>
      </c>
      <c r="AL171" s="279">
        <v>3.7000000000000002E-6</v>
      </c>
      <c r="AM171" s="279">
        <v>1.4675000000000001E-2</v>
      </c>
      <c r="AN171" s="279">
        <v>1.4675000000000001E-2</v>
      </c>
      <c r="AO171" s="279">
        <v>-102.0488</v>
      </c>
      <c r="AP171" s="279">
        <v>-102.0488</v>
      </c>
      <c r="AQ171" s="279">
        <v>-152.48599999999999</v>
      </c>
      <c r="AR171" s="279">
        <v>-152.48599999999999</v>
      </c>
      <c r="AS171" s="279">
        <v>0</v>
      </c>
      <c r="AT171" s="279">
        <v>0</v>
      </c>
      <c r="AU171" s="279">
        <v>0</v>
      </c>
      <c r="AV171" s="279">
        <v>180</v>
      </c>
      <c r="AX171" s="279">
        <v>0.65410000000000001</v>
      </c>
      <c r="AY171" s="279">
        <v>4.3701E-3</v>
      </c>
      <c r="AZ171" s="279">
        <v>4.3701E-3</v>
      </c>
      <c r="BA171" s="279">
        <v>0.99483500000000002</v>
      </c>
      <c r="BB171" s="279">
        <v>0.99483500000000002</v>
      </c>
      <c r="BC171" s="279">
        <v>7.9489999999999997E-4</v>
      </c>
      <c r="BD171" s="279">
        <v>7.9489999999999997E-4</v>
      </c>
      <c r="BE171" s="279">
        <v>4.5723000000000003</v>
      </c>
      <c r="BF171" s="279">
        <v>4.5723000000000003</v>
      </c>
      <c r="BG171" s="279">
        <v>167.83150000000001</v>
      </c>
      <c r="BH171" s="279">
        <v>167.83150000000001</v>
      </c>
      <c r="BI171" s="279">
        <v>0</v>
      </c>
      <c r="BJ171" s="279">
        <v>0</v>
      </c>
      <c r="BK171" s="279">
        <v>0</v>
      </c>
      <c r="BL171" s="279">
        <v>180</v>
      </c>
      <c r="BO171" s="279">
        <v>0.65410000000000001</v>
      </c>
      <c r="BP171" s="279">
        <v>0.90535520000000003</v>
      </c>
      <c r="BQ171" s="279">
        <v>0.90535520000000003</v>
      </c>
      <c r="BR171" s="279">
        <v>0</v>
      </c>
      <c r="BS171" s="279">
        <v>0</v>
      </c>
      <c r="BT171" s="279">
        <v>9.4644800000000001E-2</v>
      </c>
      <c r="BU171" s="279">
        <v>9.4644800000000001E-2</v>
      </c>
      <c r="BV171" s="279">
        <v>-47.936399999999999</v>
      </c>
      <c r="BW171" s="279">
        <v>-47.936399999999999</v>
      </c>
      <c r="BX171" s="279">
        <v>164.48759999999999</v>
      </c>
      <c r="BY171" s="279">
        <v>164.48759999999999</v>
      </c>
      <c r="BZ171" s="279">
        <v>0</v>
      </c>
      <c r="CA171" s="279">
        <v>0</v>
      </c>
      <c r="CB171" s="279">
        <v>0</v>
      </c>
      <c r="CC171" s="279">
        <v>180</v>
      </c>
    </row>
    <row r="172" spans="18:81">
      <c r="R172" s="279">
        <v>0.65544999999999998</v>
      </c>
      <c r="S172" s="279">
        <v>0.98636089999999998</v>
      </c>
      <c r="T172" s="279">
        <v>0.98636089999999998</v>
      </c>
      <c r="U172" s="279">
        <v>2.6000000000000001E-6</v>
      </c>
      <c r="V172" s="279">
        <v>2.6000000000000001E-6</v>
      </c>
      <c r="W172" s="279">
        <v>1.3636499999999999E-2</v>
      </c>
      <c r="X172" s="279">
        <v>1.3636499999999999E-2</v>
      </c>
      <c r="Y172" s="279">
        <v>-111.3185</v>
      </c>
      <c r="Z172" s="279">
        <v>-111.3185</v>
      </c>
      <c r="AA172" s="279">
        <v>-168.66810000000001</v>
      </c>
      <c r="AB172" s="279">
        <v>-168.66810000000001</v>
      </c>
      <c r="AC172" s="279">
        <v>0</v>
      </c>
      <c r="AD172" s="279">
        <v>0</v>
      </c>
      <c r="AE172" s="279">
        <v>0</v>
      </c>
      <c r="AF172" s="279">
        <v>180</v>
      </c>
      <c r="AH172" s="279">
        <v>0.65544999999999998</v>
      </c>
      <c r="AI172" s="279">
        <v>0.9853229</v>
      </c>
      <c r="AJ172" s="279">
        <v>0.9853229</v>
      </c>
      <c r="AK172" s="279">
        <v>3.7000000000000002E-6</v>
      </c>
      <c r="AL172" s="279">
        <v>3.7000000000000002E-6</v>
      </c>
      <c r="AM172" s="279">
        <v>1.46734E-2</v>
      </c>
      <c r="AN172" s="279">
        <v>1.46734E-2</v>
      </c>
      <c r="AO172" s="279">
        <v>-101.82550000000001</v>
      </c>
      <c r="AP172" s="279">
        <v>-101.82550000000001</v>
      </c>
      <c r="AQ172" s="279">
        <v>-152.14070000000001</v>
      </c>
      <c r="AR172" s="279">
        <v>-152.14070000000001</v>
      </c>
      <c r="AS172" s="279">
        <v>0</v>
      </c>
      <c r="AT172" s="279">
        <v>0</v>
      </c>
      <c r="AU172" s="279">
        <v>0</v>
      </c>
      <c r="AV172" s="279">
        <v>180</v>
      </c>
      <c r="AX172" s="279">
        <v>0.65544999999999998</v>
      </c>
      <c r="AY172" s="279">
        <v>4.3984999999999996E-3</v>
      </c>
      <c r="AZ172" s="279">
        <v>4.3984999999999996E-3</v>
      </c>
      <c r="BA172" s="279">
        <v>0.99481280000000005</v>
      </c>
      <c r="BB172" s="279">
        <v>0.99481280000000005</v>
      </c>
      <c r="BC172" s="279">
        <v>7.8870000000000003E-4</v>
      </c>
      <c r="BD172" s="279">
        <v>7.8870000000000003E-4</v>
      </c>
      <c r="BE172" s="279">
        <v>5.3577000000000004</v>
      </c>
      <c r="BF172" s="279">
        <v>5.3577000000000004</v>
      </c>
      <c r="BG172" s="279">
        <v>167.53</v>
      </c>
      <c r="BH172" s="279">
        <v>167.53</v>
      </c>
      <c r="BI172" s="279">
        <v>0</v>
      </c>
      <c r="BJ172" s="279">
        <v>0</v>
      </c>
      <c r="BK172" s="279">
        <v>0</v>
      </c>
      <c r="BL172" s="279">
        <v>180</v>
      </c>
      <c r="BO172" s="279">
        <v>0.65544999999999998</v>
      </c>
      <c r="BP172" s="279">
        <v>0.90485289999999996</v>
      </c>
      <c r="BQ172" s="279">
        <v>0.90485289999999996</v>
      </c>
      <c r="BR172" s="279">
        <v>0</v>
      </c>
      <c r="BS172" s="279">
        <v>0</v>
      </c>
      <c r="BT172" s="279">
        <v>9.5147099999999998E-2</v>
      </c>
      <c r="BU172" s="279">
        <v>9.5147099999999998E-2</v>
      </c>
      <c r="BV172" s="279">
        <v>-48.322400000000002</v>
      </c>
      <c r="BW172" s="279">
        <v>-48.322400000000002</v>
      </c>
      <c r="BX172" s="279">
        <v>164.48679999999999</v>
      </c>
      <c r="BY172" s="279">
        <v>164.48679999999999</v>
      </c>
      <c r="BZ172" s="279">
        <v>0</v>
      </c>
      <c r="CA172" s="279">
        <v>0</v>
      </c>
      <c r="CB172" s="279">
        <v>0</v>
      </c>
      <c r="CC172" s="279">
        <v>180</v>
      </c>
    </row>
    <row r="173" spans="18:81">
      <c r="R173" s="279">
        <v>0.65680000000000005</v>
      </c>
      <c r="S173" s="279">
        <v>0.98638800000000004</v>
      </c>
      <c r="T173" s="279">
        <v>0.98638800000000004</v>
      </c>
      <c r="U173" s="279">
        <v>2.6000000000000001E-6</v>
      </c>
      <c r="V173" s="279">
        <v>2.6000000000000001E-6</v>
      </c>
      <c r="W173" s="279">
        <v>1.3609400000000001E-2</v>
      </c>
      <c r="X173" s="279">
        <v>1.3609400000000001E-2</v>
      </c>
      <c r="Y173" s="279">
        <v>-111.1039</v>
      </c>
      <c r="Z173" s="279">
        <v>-111.1039</v>
      </c>
      <c r="AA173" s="279">
        <v>-168.34520000000001</v>
      </c>
      <c r="AB173" s="279">
        <v>-168.34520000000001</v>
      </c>
      <c r="AC173" s="279">
        <v>0</v>
      </c>
      <c r="AD173" s="279">
        <v>0</v>
      </c>
      <c r="AE173" s="279">
        <v>0</v>
      </c>
      <c r="AF173" s="279">
        <v>180</v>
      </c>
      <c r="AH173" s="279">
        <v>0.65680000000000005</v>
      </c>
      <c r="AI173" s="279">
        <v>0.98532379999999997</v>
      </c>
      <c r="AJ173" s="279">
        <v>0.98532379999999997</v>
      </c>
      <c r="AK173" s="279">
        <v>3.7000000000000002E-6</v>
      </c>
      <c r="AL173" s="279">
        <v>3.7000000000000002E-6</v>
      </c>
      <c r="AM173" s="279">
        <v>1.46725E-2</v>
      </c>
      <c r="AN173" s="279">
        <v>1.46725E-2</v>
      </c>
      <c r="AO173" s="279">
        <v>-101.6026</v>
      </c>
      <c r="AP173" s="279">
        <v>-101.6026</v>
      </c>
      <c r="AQ173" s="279">
        <v>-151.79560000000001</v>
      </c>
      <c r="AR173" s="279">
        <v>-151.79560000000001</v>
      </c>
      <c r="AS173" s="279">
        <v>0</v>
      </c>
      <c r="AT173" s="279">
        <v>0</v>
      </c>
      <c r="AU173" s="279">
        <v>0</v>
      </c>
      <c r="AV173" s="279">
        <v>180</v>
      </c>
      <c r="AX173" s="279">
        <v>0.65680000000000005</v>
      </c>
      <c r="AY173" s="279">
        <v>4.4279999999999996E-3</v>
      </c>
      <c r="AZ173" s="279">
        <v>4.4279999999999996E-3</v>
      </c>
      <c r="BA173" s="279">
        <v>0.99478960000000005</v>
      </c>
      <c r="BB173" s="279">
        <v>0.99478960000000005</v>
      </c>
      <c r="BC173" s="279">
        <v>7.8240000000000004E-4</v>
      </c>
      <c r="BD173" s="279">
        <v>7.8240000000000004E-4</v>
      </c>
      <c r="BE173" s="279">
        <v>6.1398999999999999</v>
      </c>
      <c r="BF173" s="279">
        <v>6.1398999999999999</v>
      </c>
      <c r="BG173" s="279">
        <v>167.24019999999999</v>
      </c>
      <c r="BH173" s="279">
        <v>167.24019999999999</v>
      </c>
      <c r="BI173" s="279">
        <v>0</v>
      </c>
      <c r="BJ173" s="279">
        <v>0</v>
      </c>
      <c r="BK173" s="279">
        <v>0</v>
      </c>
      <c r="BL173" s="279">
        <v>180</v>
      </c>
      <c r="BO173" s="279">
        <v>0.65680000000000005</v>
      </c>
      <c r="BP173" s="279">
        <v>0.90435069999999995</v>
      </c>
      <c r="BQ173" s="279">
        <v>0.90435069999999995</v>
      </c>
      <c r="BR173" s="279">
        <v>0</v>
      </c>
      <c r="BS173" s="279">
        <v>0</v>
      </c>
      <c r="BT173" s="279">
        <v>9.5649300000000007E-2</v>
      </c>
      <c r="BU173" s="279">
        <v>9.5649300000000007E-2</v>
      </c>
      <c r="BV173" s="279">
        <v>-48.707099999999997</v>
      </c>
      <c r="BW173" s="279">
        <v>-48.707099999999997</v>
      </c>
      <c r="BX173" s="279">
        <v>164.48599999999999</v>
      </c>
      <c r="BY173" s="279">
        <v>164.48599999999999</v>
      </c>
      <c r="BZ173" s="279">
        <v>0</v>
      </c>
      <c r="CA173" s="279">
        <v>0</v>
      </c>
      <c r="CB173" s="279">
        <v>0</v>
      </c>
      <c r="CC173" s="279">
        <v>180</v>
      </c>
    </row>
    <row r="174" spans="18:81">
      <c r="R174" s="279">
        <v>0.65815000000000001</v>
      </c>
      <c r="S174" s="279">
        <v>0.98641429999999997</v>
      </c>
      <c r="T174" s="279">
        <v>0.98641429999999997</v>
      </c>
      <c r="U174" s="279">
        <v>2.6000000000000001E-6</v>
      </c>
      <c r="V174" s="279">
        <v>2.6000000000000001E-6</v>
      </c>
      <c r="W174" s="279">
        <v>1.3583100000000001E-2</v>
      </c>
      <c r="X174" s="279">
        <v>1.3583100000000001E-2</v>
      </c>
      <c r="Y174" s="279">
        <v>-110.8899</v>
      </c>
      <c r="Z174" s="279">
        <v>-110.8899</v>
      </c>
      <c r="AA174" s="279">
        <v>-168.023</v>
      </c>
      <c r="AB174" s="279">
        <v>-168.023</v>
      </c>
      <c r="AC174" s="279">
        <v>0</v>
      </c>
      <c r="AD174" s="279">
        <v>0</v>
      </c>
      <c r="AE174" s="279">
        <v>0</v>
      </c>
      <c r="AF174" s="279">
        <v>180</v>
      </c>
      <c r="AH174" s="279">
        <v>0.65815000000000001</v>
      </c>
      <c r="AI174" s="279">
        <v>0.98532419999999998</v>
      </c>
      <c r="AJ174" s="279">
        <v>0.98532419999999998</v>
      </c>
      <c r="AK174" s="279">
        <v>3.7000000000000002E-6</v>
      </c>
      <c r="AL174" s="279">
        <v>3.7000000000000002E-6</v>
      </c>
      <c r="AM174" s="279">
        <v>1.46722E-2</v>
      </c>
      <c r="AN174" s="279">
        <v>1.46722E-2</v>
      </c>
      <c r="AO174" s="279">
        <v>-101.38</v>
      </c>
      <c r="AP174" s="279">
        <v>-101.38</v>
      </c>
      <c r="AQ174" s="279">
        <v>-151.45050000000001</v>
      </c>
      <c r="AR174" s="279">
        <v>-151.45050000000001</v>
      </c>
      <c r="AS174" s="279">
        <v>0</v>
      </c>
      <c r="AT174" s="279">
        <v>0</v>
      </c>
      <c r="AU174" s="279">
        <v>0</v>
      </c>
      <c r="AV174" s="279">
        <v>180</v>
      </c>
      <c r="AX174" s="279">
        <v>0.65815000000000001</v>
      </c>
      <c r="AY174" s="279">
        <v>4.4584000000000004E-3</v>
      </c>
      <c r="AZ174" s="279">
        <v>4.4584000000000004E-3</v>
      </c>
      <c r="BA174" s="279">
        <v>0.99476529999999996</v>
      </c>
      <c r="BB174" s="279">
        <v>0.99476529999999996</v>
      </c>
      <c r="BC174" s="279">
        <v>7.7629999999999995E-4</v>
      </c>
      <c r="BD174" s="279">
        <v>7.7629999999999995E-4</v>
      </c>
      <c r="BE174" s="279">
        <v>6.9188999999999998</v>
      </c>
      <c r="BF174" s="279">
        <v>6.9188999999999998</v>
      </c>
      <c r="BG174" s="279">
        <v>166.96209999999999</v>
      </c>
      <c r="BH174" s="279">
        <v>166.96209999999999</v>
      </c>
      <c r="BI174" s="279">
        <v>0</v>
      </c>
      <c r="BJ174" s="279">
        <v>0</v>
      </c>
      <c r="BK174" s="279">
        <v>0</v>
      </c>
      <c r="BL174" s="279">
        <v>180</v>
      </c>
      <c r="BO174" s="279">
        <v>0.65815000000000001</v>
      </c>
      <c r="BP174" s="279">
        <v>0.90384850000000005</v>
      </c>
      <c r="BQ174" s="279">
        <v>0.90384850000000005</v>
      </c>
      <c r="BR174" s="279">
        <v>0</v>
      </c>
      <c r="BS174" s="279">
        <v>0</v>
      </c>
      <c r="BT174" s="279">
        <v>9.6151500000000001E-2</v>
      </c>
      <c r="BU174" s="279">
        <v>9.6151500000000001E-2</v>
      </c>
      <c r="BV174" s="279">
        <v>-49.090299999999999</v>
      </c>
      <c r="BW174" s="279">
        <v>-49.090299999999999</v>
      </c>
      <c r="BX174" s="279">
        <v>164.48519999999999</v>
      </c>
      <c r="BY174" s="279">
        <v>164.48519999999999</v>
      </c>
      <c r="BZ174" s="279">
        <v>0</v>
      </c>
      <c r="CA174" s="279">
        <v>0</v>
      </c>
      <c r="CB174" s="279">
        <v>0</v>
      </c>
      <c r="CC174" s="279">
        <v>180</v>
      </c>
    </row>
    <row r="175" spans="18:81">
      <c r="R175" s="279">
        <v>0.65949999999999998</v>
      </c>
      <c r="S175" s="279">
        <v>0.98643990000000004</v>
      </c>
      <c r="T175" s="279">
        <v>0.98643990000000004</v>
      </c>
      <c r="U175" s="279">
        <v>2.5000000000000002E-6</v>
      </c>
      <c r="V175" s="279">
        <v>2.5000000000000002E-6</v>
      </c>
      <c r="W175" s="279">
        <v>1.35576E-2</v>
      </c>
      <c r="X175" s="279">
        <v>1.35576E-2</v>
      </c>
      <c r="Y175" s="279">
        <v>-110.67659999999999</v>
      </c>
      <c r="Z175" s="279">
        <v>-110.67659999999999</v>
      </c>
      <c r="AA175" s="279">
        <v>-167.70150000000001</v>
      </c>
      <c r="AB175" s="279">
        <v>-167.70150000000001</v>
      </c>
      <c r="AC175" s="279">
        <v>0</v>
      </c>
      <c r="AD175" s="279">
        <v>0</v>
      </c>
      <c r="AE175" s="279">
        <v>0</v>
      </c>
      <c r="AF175" s="279">
        <v>180</v>
      </c>
      <c r="AH175" s="279">
        <v>0.65949999999999998</v>
      </c>
      <c r="AI175" s="279">
        <v>0.98532379999999997</v>
      </c>
      <c r="AJ175" s="279">
        <v>0.98532379999999997</v>
      </c>
      <c r="AK175" s="279">
        <v>3.5999999999999998E-6</v>
      </c>
      <c r="AL175" s="279">
        <v>3.5999999999999998E-6</v>
      </c>
      <c r="AM175" s="279">
        <v>1.46725E-2</v>
      </c>
      <c r="AN175" s="279">
        <v>1.46725E-2</v>
      </c>
      <c r="AO175" s="279">
        <v>-101.15779999999999</v>
      </c>
      <c r="AP175" s="279">
        <v>-101.15779999999999</v>
      </c>
      <c r="AQ175" s="279">
        <v>-151.10570000000001</v>
      </c>
      <c r="AR175" s="279">
        <v>-151.10570000000001</v>
      </c>
      <c r="AS175" s="279">
        <v>0</v>
      </c>
      <c r="AT175" s="279">
        <v>0</v>
      </c>
      <c r="AU175" s="279">
        <v>0</v>
      </c>
      <c r="AV175" s="279">
        <v>180</v>
      </c>
      <c r="AX175" s="279">
        <v>0.65949999999999998</v>
      </c>
      <c r="AY175" s="279">
        <v>4.4897000000000001E-3</v>
      </c>
      <c r="AZ175" s="279">
        <v>4.4897000000000001E-3</v>
      </c>
      <c r="BA175" s="279">
        <v>0.99474019999999996</v>
      </c>
      <c r="BB175" s="279">
        <v>0.99474019999999996</v>
      </c>
      <c r="BC175" s="279">
        <v>7.7010000000000002E-4</v>
      </c>
      <c r="BD175" s="279">
        <v>7.7010000000000002E-4</v>
      </c>
      <c r="BE175" s="279">
        <v>7.6946000000000003</v>
      </c>
      <c r="BF175" s="279">
        <v>7.6946000000000003</v>
      </c>
      <c r="BG175" s="279">
        <v>166.69579999999999</v>
      </c>
      <c r="BH175" s="279">
        <v>166.69579999999999</v>
      </c>
      <c r="BI175" s="279">
        <v>0</v>
      </c>
      <c r="BJ175" s="279">
        <v>0</v>
      </c>
      <c r="BK175" s="279">
        <v>0</v>
      </c>
      <c r="BL175" s="279">
        <v>180</v>
      </c>
      <c r="BO175" s="279">
        <v>0.65949999999999998</v>
      </c>
      <c r="BP175" s="279">
        <v>0.90334630000000005</v>
      </c>
      <c r="BQ175" s="279">
        <v>0.90334630000000005</v>
      </c>
      <c r="BR175" s="279">
        <v>0</v>
      </c>
      <c r="BS175" s="279">
        <v>0</v>
      </c>
      <c r="BT175" s="279">
        <v>9.6653699999999995E-2</v>
      </c>
      <c r="BU175" s="279">
        <v>9.6653699999999995E-2</v>
      </c>
      <c r="BV175" s="279">
        <v>-49.472299999999997</v>
      </c>
      <c r="BW175" s="279">
        <v>-49.472299999999997</v>
      </c>
      <c r="BX175" s="279">
        <v>164.48439999999999</v>
      </c>
      <c r="BY175" s="279">
        <v>164.48439999999999</v>
      </c>
      <c r="BZ175" s="279">
        <v>0</v>
      </c>
      <c r="CA175" s="279">
        <v>0</v>
      </c>
      <c r="CB175" s="279">
        <v>0</v>
      </c>
      <c r="CC175" s="279">
        <v>180</v>
      </c>
    </row>
    <row r="176" spans="18:81">
      <c r="R176" s="279">
        <v>0.66085000000000005</v>
      </c>
      <c r="S176" s="279">
        <v>0.98646469999999997</v>
      </c>
      <c r="T176" s="279">
        <v>0.98646469999999997</v>
      </c>
      <c r="U176" s="279">
        <v>2.5000000000000002E-6</v>
      </c>
      <c r="V176" s="279">
        <v>2.5000000000000002E-6</v>
      </c>
      <c r="W176" s="279">
        <v>1.3532799999999999E-2</v>
      </c>
      <c r="X176" s="279">
        <v>1.3532799999999999E-2</v>
      </c>
      <c r="Y176" s="279">
        <v>-110.4639</v>
      </c>
      <c r="Z176" s="279">
        <v>-110.4639</v>
      </c>
      <c r="AA176" s="279">
        <v>-167.38079999999999</v>
      </c>
      <c r="AB176" s="279">
        <v>-167.38079999999999</v>
      </c>
      <c r="AC176" s="279">
        <v>0</v>
      </c>
      <c r="AD176" s="279">
        <v>0</v>
      </c>
      <c r="AE176" s="279">
        <v>0</v>
      </c>
      <c r="AF176" s="279">
        <v>180</v>
      </c>
      <c r="AH176" s="279">
        <v>0.66085000000000005</v>
      </c>
      <c r="AI176" s="279">
        <v>0.9853229</v>
      </c>
      <c r="AJ176" s="279">
        <v>0.9853229</v>
      </c>
      <c r="AK176" s="279">
        <v>3.5999999999999998E-6</v>
      </c>
      <c r="AL176" s="279">
        <v>3.5999999999999998E-6</v>
      </c>
      <c r="AM176" s="279">
        <v>1.4673500000000001E-2</v>
      </c>
      <c r="AN176" s="279">
        <v>1.4673500000000001E-2</v>
      </c>
      <c r="AO176" s="279">
        <v>-100.9358</v>
      </c>
      <c r="AP176" s="279">
        <v>-100.9358</v>
      </c>
      <c r="AQ176" s="279">
        <v>-150.76089999999999</v>
      </c>
      <c r="AR176" s="279">
        <v>-150.76089999999999</v>
      </c>
      <c r="AS176" s="279">
        <v>0</v>
      </c>
      <c r="AT176" s="279">
        <v>0</v>
      </c>
      <c r="AU176" s="279">
        <v>0</v>
      </c>
      <c r="AV176" s="279">
        <v>180</v>
      </c>
      <c r="AX176" s="279">
        <v>0.66085000000000005</v>
      </c>
      <c r="AY176" s="279">
        <v>4.5218000000000003E-3</v>
      </c>
      <c r="AZ176" s="279">
        <v>4.5218000000000003E-3</v>
      </c>
      <c r="BA176" s="279">
        <v>0.99471419999999999</v>
      </c>
      <c r="BB176" s="279">
        <v>0.99471419999999999</v>
      </c>
      <c r="BC176" s="279">
        <v>7.6400000000000003E-4</v>
      </c>
      <c r="BD176" s="279">
        <v>7.6400000000000003E-4</v>
      </c>
      <c r="BE176" s="279">
        <v>8.4671000000000003</v>
      </c>
      <c r="BF176" s="279">
        <v>8.4671000000000003</v>
      </c>
      <c r="BG176" s="279">
        <v>166.44139999999999</v>
      </c>
      <c r="BH176" s="279">
        <v>166.44139999999999</v>
      </c>
      <c r="BI176" s="279">
        <v>0</v>
      </c>
      <c r="BJ176" s="279">
        <v>0</v>
      </c>
      <c r="BK176" s="279">
        <v>0</v>
      </c>
      <c r="BL176" s="279">
        <v>180</v>
      </c>
      <c r="BO176" s="279">
        <v>0.66085000000000005</v>
      </c>
      <c r="BP176" s="279">
        <v>0.90284410000000004</v>
      </c>
      <c r="BQ176" s="279">
        <v>0.90284410000000004</v>
      </c>
      <c r="BR176" s="279">
        <v>0</v>
      </c>
      <c r="BS176" s="279">
        <v>0</v>
      </c>
      <c r="BT176" s="279">
        <v>9.7155900000000003E-2</v>
      </c>
      <c r="BU176" s="279">
        <v>9.7155900000000003E-2</v>
      </c>
      <c r="BV176" s="279">
        <v>-49.852800000000002</v>
      </c>
      <c r="BW176" s="279">
        <v>-49.852800000000002</v>
      </c>
      <c r="BX176" s="279">
        <v>164.4837</v>
      </c>
      <c r="BY176" s="279">
        <v>164.4837</v>
      </c>
      <c r="BZ176" s="279">
        <v>0</v>
      </c>
      <c r="CA176" s="279">
        <v>0</v>
      </c>
      <c r="CB176" s="279">
        <v>0</v>
      </c>
      <c r="CC176" s="279">
        <v>180</v>
      </c>
    </row>
    <row r="177" spans="18:81">
      <c r="R177" s="279">
        <v>0.66220000000000001</v>
      </c>
      <c r="S177" s="279">
        <v>0.9864887</v>
      </c>
      <c r="T177" s="279">
        <v>0.9864887</v>
      </c>
      <c r="U177" s="279">
        <v>2.5000000000000002E-6</v>
      </c>
      <c r="V177" s="279">
        <v>2.5000000000000002E-6</v>
      </c>
      <c r="W177" s="279">
        <v>1.35088E-2</v>
      </c>
      <c r="X177" s="279">
        <v>1.35088E-2</v>
      </c>
      <c r="Y177" s="279">
        <v>-110.2518</v>
      </c>
      <c r="Z177" s="279">
        <v>-110.2518</v>
      </c>
      <c r="AA177" s="279">
        <v>-167.0608</v>
      </c>
      <c r="AB177" s="279">
        <v>-167.0608</v>
      </c>
      <c r="AC177" s="279">
        <v>0</v>
      </c>
      <c r="AD177" s="279">
        <v>0</v>
      </c>
      <c r="AE177" s="279">
        <v>0</v>
      </c>
      <c r="AF177" s="279">
        <v>180</v>
      </c>
      <c r="AH177" s="279">
        <v>0.66220000000000001</v>
      </c>
      <c r="AI177" s="279">
        <v>0.98532140000000001</v>
      </c>
      <c r="AJ177" s="279">
        <v>0.98532140000000001</v>
      </c>
      <c r="AK177" s="279">
        <v>3.5999999999999998E-6</v>
      </c>
      <c r="AL177" s="279">
        <v>3.5999999999999998E-6</v>
      </c>
      <c r="AM177" s="279">
        <v>1.46751E-2</v>
      </c>
      <c r="AN177" s="279">
        <v>1.46751E-2</v>
      </c>
      <c r="AO177" s="279">
        <v>-100.7141</v>
      </c>
      <c r="AP177" s="279">
        <v>-100.7141</v>
      </c>
      <c r="AQ177" s="279">
        <v>-150.4162</v>
      </c>
      <c r="AR177" s="279">
        <v>-150.4162</v>
      </c>
      <c r="AS177" s="279">
        <v>0</v>
      </c>
      <c r="AT177" s="279">
        <v>0</v>
      </c>
      <c r="AU177" s="279">
        <v>0</v>
      </c>
      <c r="AV177" s="279">
        <v>180</v>
      </c>
      <c r="AX177" s="279">
        <v>0.66220000000000001</v>
      </c>
      <c r="AY177" s="279">
        <v>4.5547000000000001E-3</v>
      </c>
      <c r="AZ177" s="279">
        <v>4.5547000000000001E-3</v>
      </c>
      <c r="BA177" s="279">
        <v>0.9946874</v>
      </c>
      <c r="BB177" s="279">
        <v>0.9946874</v>
      </c>
      <c r="BC177" s="279">
        <v>7.5790000000000005E-4</v>
      </c>
      <c r="BD177" s="279">
        <v>7.5790000000000005E-4</v>
      </c>
      <c r="BE177" s="279">
        <v>9.2363999999999997</v>
      </c>
      <c r="BF177" s="279">
        <v>9.2363999999999997</v>
      </c>
      <c r="BG177" s="279">
        <v>166.19890000000001</v>
      </c>
      <c r="BH177" s="279">
        <v>166.19890000000001</v>
      </c>
      <c r="BI177" s="279">
        <v>0</v>
      </c>
      <c r="BJ177" s="279">
        <v>0</v>
      </c>
      <c r="BK177" s="279">
        <v>0</v>
      </c>
      <c r="BL177" s="279">
        <v>180</v>
      </c>
      <c r="BO177" s="279">
        <v>0.66220000000000001</v>
      </c>
      <c r="BP177" s="279">
        <v>0.90234190000000003</v>
      </c>
      <c r="BQ177" s="279">
        <v>0.90234190000000003</v>
      </c>
      <c r="BR177" s="279">
        <v>0</v>
      </c>
      <c r="BS177" s="279">
        <v>0</v>
      </c>
      <c r="BT177" s="279">
        <v>9.7658099999999998E-2</v>
      </c>
      <c r="BU177" s="279">
        <v>9.7658099999999998E-2</v>
      </c>
      <c r="BV177" s="279">
        <v>-50.232100000000003</v>
      </c>
      <c r="BW177" s="279">
        <v>-50.232100000000003</v>
      </c>
      <c r="BX177" s="279">
        <v>164.483</v>
      </c>
      <c r="BY177" s="279">
        <v>164.483</v>
      </c>
      <c r="BZ177" s="279">
        <v>0</v>
      </c>
      <c r="CA177" s="279">
        <v>0</v>
      </c>
      <c r="CB177" s="279">
        <v>0</v>
      </c>
      <c r="CC177" s="279">
        <v>180</v>
      </c>
    </row>
    <row r="178" spans="18:81">
      <c r="R178" s="279">
        <v>0.66354999999999997</v>
      </c>
      <c r="S178" s="279">
        <v>0.9865121</v>
      </c>
      <c r="T178" s="279">
        <v>0.9865121</v>
      </c>
      <c r="U178" s="279">
        <v>2.5000000000000002E-6</v>
      </c>
      <c r="V178" s="279">
        <v>2.5000000000000002E-6</v>
      </c>
      <c r="W178" s="279">
        <v>1.3485499999999999E-2</v>
      </c>
      <c r="X178" s="279">
        <v>1.3485499999999999E-2</v>
      </c>
      <c r="Y178" s="279">
        <v>-110.0402</v>
      </c>
      <c r="Z178" s="279">
        <v>-110.0402</v>
      </c>
      <c r="AA178" s="279">
        <v>-166.7414</v>
      </c>
      <c r="AB178" s="279">
        <v>-166.7414</v>
      </c>
      <c r="AC178" s="279">
        <v>0</v>
      </c>
      <c r="AD178" s="279">
        <v>0</v>
      </c>
      <c r="AE178" s="279">
        <v>0</v>
      </c>
      <c r="AF178" s="279">
        <v>180</v>
      </c>
      <c r="AH178" s="279">
        <v>0.66354999999999997</v>
      </c>
      <c r="AI178" s="279">
        <v>0.98531919999999995</v>
      </c>
      <c r="AJ178" s="279">
        <v>0.98531919999999995</v>
      </c>
      <c r="AK178" s="279">
        <v>3.4999999999999999E-6</v>
      </c>
      <c r="AL178" s="279">
        <v>3.4999999999999999E-6</v>
      </c>
      <c r="AM178" s="279">
        <v>1.46772E-2</v>
      </c>
      <c r="AN178" s="279">
        <v>1.46772E-2</v>
      </c>
      <c r="AO178" s="279">
        <v>-100.4927</v>
      </c>
      <c r="AP178" s="279">
        <v>-100.4927</v>
      </c>
      <c r="AQ178" s="279">
        <v>-150.07159999999999</v>
      </c>
      <c r="AR178" s="279">
        <v>-150.07159999999999</v>
      </c>
      <c r="AS178" s="279">
        <v>0</v>
      </c>
      <c r="AT178" s="279">
        <v>0</v>
      </c>
      <c r="AU178" s="279">
        <v>0</v>
      </c>
      <c r="AV178" s="279">
        <v>180</v>
      </c>
      <c r="AX178" s="279">
        <v>0.66354999999999997</v>
      </c>
      <c r="AY178" s="279">
        <v>4.5881999999999997E-3</v>
      </c>
      <c r="AZ178" s="279">
        <v>4.5881999999999997E-3</v>
      </c>
      <c r="BA178" s="279">
        <v>0.99465999999999999</v>
      </c>
      <c r="BB178" s="279">
        <v>0.99465999999999999</v>
      </c>
      <c r="BC178" s="279">
        <v>7.5179999999999995E-4</v>
      </c>
      <c r="BD178" s="279">
        <v>7.5179999999999995E-4</v>
      </c>
      <c r="BE178" s="279">
        <v>10.0025</v>
      </c>
      <c r="BF178" s="279">
        <v>10.0025</v>
      </c>
      <c r="BG178" s="279">
        <v>165.9684</v>
      </c>
      <c r="BH178" s="279">
        <v>165.9684</v>
      </c>
      <c r="BI178" s="279">
        <v>0</v>
      </c>
      <c r="BJ178" s="279">
        <v>0</v>
      </c>
      <c r="BK178" s="279">
        <v>0</v>
      </c>
      <c r="BL178" s="279">
        <v>180</v>
      </c>
      <c r="BO178" s="279">
        <v>0.66354999999999997</v>
      </c>
      <c r="BP178" s="279">
        <v>0.90183959999999996</v>
      </c>
      <c r="BQ178" s="279">
        <v>0.90183959999999996</v>
      </c>
      <c r="BR178" s="279">
        <v>0</v>
      </c>
      <c r="BS178" s="279">
        <v>0</v>
      </c>
      <c r="BT178" s="279">
        <v>9.8160399999999995E-2</v>
      </c>
      <c r="BU178" s="279">
        <v>9.8160399999999995E-2</v>
      </c>
      <c r="BV178" s="279">
        <v>-50.61</v>
      </c>
      <c r="BW178" s="279">
        <v>-50.61</v>
      </c>
      <c r="BX178" s="279">
        <v>164.48240000000001</v>
      </c>
      <c r="BY178" s="279">
        <v>164.48240000000001</v>
      </c>
      <c r="BZ178" s="279">
        <v>0</v>
      </c>
      <c r="CA178" s="279">
        <v>0</v>
      </c>
      <c r="CB178" s="279">
        <v>0</v>
      </c>
      <c r="CC178" s="279">
        <v>180</v>
      </c>
    </row>
    <row r="179" spans="18:81">
      <c r="R179" s="279">
        <v>0.66490000000000005</v>
      </c>
      <c r="S179" s="279">
        <v>0.98653469999999999</v>
      </c>
      <c r="T179" s="279">
        <v>0.98653469999999999</v>
      </c>
      <c r="U179" s="279">
        <v>2.3999999999999999E-6</v>
      </c>
      <c r="V179" s="279">
        <v>2.3999999999999999E-6</v>
      </c>
      <c r="W179" s="279">
        <v>1.34629E-2</v>
      </c>
      <c r="X179" s="279">
        <v>1.34629E-2</v>
      </c>
      <c r="Y179" s="279">
        <v>-109.8293</v>
      </c>
      <c r="Z179" s="279">
        <v>-109.8293</v>
      </c>
      <c r="AA179" s="279">
        <v>-166.4228</v>
      </c>
      <c r="AB179" s="279">
        <v>-166.4228</v>
      </c>
      <c r="AC179" s="279">
        <v>0</v>
      </c>
      <c r="AD179" s="279">
        <v>0</v>
      </c>
      <c r="AE179" s="279">
        <v>0</v>
      </c>
      <c r="AF179" s="279">
        <v>180</v>
      </c>
      <c r="AH179" s="279">
        <v>0.66490000000000005</v>
      </c>
      <c r="AI179" s="279">
        <v>0.98531650000000004</v>
      </c>
      <c r="AJ179" s="279">
        <v>0.98531650000000004</v>
      </c>
      <c r="AK179" s="279">
        <v>3.4999999999999999E-6</v>
      </c>
      <c r="AL179" s="279">
        <v>3.4999999999999999E-6</v>
      </c>
      <c r="AM179" s="279">
        <v>1.468E-2</v>
      </c>
      <c r="AN179" s="279">
        <v>1.468E-2</v>
      </c>
      <c r="AO179" s="279">
        <v>-100.27160000000001</v>
      </c>
      <c r="AP179" s="279">
        <v>-100.27160000000001</v>
      </c>
      <c r="AQ179" s="279">
        <v>-149.72710000000001</v>
      </c>
      <c r="AR179" s="279">
        <v>-149.72710000000001</v>
      </c>
      <c r="AS179" s="279">
        <v>0</v>
      </c>
      <c r="AT179" s="279">
        <v>0</v>
      </c>
      <c r="AU179" s="279">
        <v>0</v>
      </c>
      <c r="AV179" s="279">
        <v>180</v>
      </c>
      <c r="AX179" s="279">
        <v>0.66490000000000005</v>
      </c>
      <c r="AY179" s="279">
        <v>4.6223000000000002E-3</v>
      </c>
      <c r="AZ179" s="279">
        <v>4.6223000000000002E-3</v>
      </c>
      <c r="BA179" s="279">
        <v>0.99463199999999996</v>
      </c>
      <c r="BB179" s="279">
        <v>0.99463199999999996</v>
      </c>
      <c r="BC179" s="279">
        <v>7.4580000000000002E-4</v>
      </c>
      <c r="BD179" s="279">
        <v>7.4580000000000002E-4</v>
      </c>
      <c r="BE179" s="279">
        <v>10.765499999999999</v>
      </c>
      <c r="BF179" s="279">
        <v>10.765499999999999</v>
      </c>
      <c r="BG179" s="279">
        <v>165.7499</v>
      </c>
      <c r="BH179" s="279">
        <v>165.7499</v>
      </c>
      <c r="BI179" s="279">
        <v>0</v>
      </c>
      <c r="BJ179" s="279">
        <v>0</v>
      </c>
      <c r="BK179" s="279">
        <v>0</v>
      </c>
      <c r="BL179" s="279">
        <v>180</v>
      </c>
      <c r="BO179" s="279">
        <v>0.66490000000000005</v>
      </c>
      <c r="BP179" s="279">
        <v>0.90133739999999996</v>
      </c>
      <c r="BQ179" s="279">
        <v>0.90133739999999996</v>
      </c>
      <c r="BR179" s="279">
        <v>0</v>
      </c>
      <c r="BS179" s="279">
        <v>0</v>
      </c>
      <c r="BT179" s="279">
        <v>9.8662600000000003E-2</v>
      </c>
      <c r="BU179" s="279">
        <v>9.8662600000000003E-2</v>
      </c>
      <c r="BV179" s="279">
        <v>-50.986499999999999</v>
      </c>
      <c r="BW179" s="279">
        <v>-50.986499999999999</v>
      </c>
      <c r="BX179" s="279">
        <v>164.48179999999999</v>
      </c>
      <c r="BY179" s="279">
        <v>164.48179999999999</v>
      </c>
      <c r="BZ179" s="279">
        <v>0</v>
      </c>
      <c r="CA179" s="279">
        <v>0</v>
      </c>
      <c r="CB179" s="279">
        <v>0</v>
      </c>
      <c r="CC179" s="279">
        <v>180</v>
      </c>
    </row>
    <row r="180" spans="18:81">
      <c r="R180" s="279">
        <v>0.66625000000000001</v>
      </c>
      <c r="S180" s="279">
        <v>0.98655660000000001</v>
      </c>
      <c r="T180" s="279">
        <v>0.98655660000000001</v>
      </c>
      <c r="U180" s="279">
        <v>2.3999999999999999E-6</v>
      </c>
      <c r="V180" s="279">
        <v>2.3999999999999999E-6</v>
      </c>
      <c r="W180" s="279">
        <v>1.3441E-2</v>
      </c>
      <c r="X180" s="279">
        <v>1.3441E-2</v>
      </c>
      <c r="Y180" s="279">
        <v>-109.619</v>
      </c>
      <c r="Z180" s="279">
        <v>-109.619</v>
      </c>
      <c r="AA180" s="279">
        <v>-166.10480000000001</v>
      </c>
      <c r="AB180" s="279">
        <v>-166.10480000000001</v>
      </c>
      <c r="AC180" s="279">
        <v>0</v>
      </c>
      <c r="AD180" s="279">
        <v>0</v>
      </c>
      <c r="AE180" s="279">
        <v>0</v>
      </c>
      <c r="AF180" s="279">
        <v>180</v>
      </c>
      <c r="AH180" s="279">
        <v>0.66625000000000001</v>
      </c>
      <c r="AI180" s="279">
        <v>0.98531310000000005</v>
      </c>
      <c r="AJ180" s="279">
        <v>0.98531310000000005</v>
      </c>
      <c r="AK180" s="279">
        <v>3.4999999999999999E-6</v>
      </c>
      <c r="AL180" s="279">
        <v>3.4999999999999999E-6</v>
      </c>
      <c r="AM180" s="279">
        <v>1.4683399999999999E-2</v>
      </c>
      <c r="AN180" s="279">
        <v>1.4683399999999999E-2</v>
      </c>
      <c r="AO180" s="279">
        <v>-100.05070000000001</v>
      </c>
      <c r="AP180" s="279">
        <v>-100.05070000000001</v>
      </c>
      <c r="AQ180" s="279">
        <v>-149.3827</v>
      </c>
      <c r="AR180" s="279">
        <v>-149.3827</v>
      </c>
      <c r="AS180" s="279">
        <v>0</v>
      </c>
      <c r="AT180" s="279">
        <v>0</v>
      </c>
      <c r="AU180" s="279">
        <v>0</v>
      </c>
      <c r="AV180" s="279">
        <v>180</v>
      </c>
      <c r="AX180" s="279">
        <v>0.66625000000000001</v>
      </c>
      <c r="AY180" s="279">
        <v>4.6569000000000003E-3</v>
      </c>
      <c r="AZ180" s="279">
        <v>4.6569000000000003E-3</v>
      </c>
      <c r="BA180" s="279">
        <v>0.99460340000000003</v>
      </c>
      <c r="BB180" s="279">
        <v>0.99460340000000003</v>
      </c>
      <c r="BC180" s="279">
        <v>7.3970000000000004E-4</v>
      </c>
      <c r="BD180" s="279">
        <v>7.3970000000000004E-4</v>
      </c>
      <c r="BE180" s="279">
        <v>11.5253</v>
      </c>
      <c r="BF180" s="279">
        <v>11.5253</v>
      </c>
      <c r="BG180" s="279">
        <v>165.54320000000001</v>
      </c>
      <c r="BH180" s="279">
        <v>165.54320000000001</v>
      </c>
      <c r="BI180" s="279">
        <v>0</v>
      </c>
      <c r="BJ180" s="279">
        <v>0</v>
      </c>
      <c r="BK180" s="279">
        <v>0</v>
      </c>
      <c r="BL180" s="279">
        <v>180</v>
      </c>
      <c r="BO180" s="279">
        <v>0.66625000000000001</v>
      </c>
      <c r="BP180" s="279">
        <v>0.90083530000000001</v>
      </c>
      <c r="BQ180" s="279">
        <v>0.90083530000000001</v>
      </c>
      <c r="BR180" s="279">
        <v>0</v>
      </c>
      <c r="BS180" s="279">
        <v>0</v>
      </c>
      <c r="BT180" s="279">
        <v>9.9164699999999995E-2</v>
      </c>
      <c r="BU180" s="279">
        <v>9.9164699999999995E-2</v>
      </c>
      <c r="BV180" s="279">
        <v>-51.361800000000002</v>
      </c>
      <c r="BW180" s="279">
        <v>-51.361800000000002</v>
      </c>
      <c r="BX180" s="279">
        <v>164.4812</v>
      </c>
      <c r="BY180" s="279">
        <v>164.4812</v>
      </c>
      <c r="BZ180" s="279">
        <v>0</v>
      </c>
      <c r="CA180" s="279">
        <v>0</v>
      </c>
      <c r="CB180" s="279">
        <v>0</v>
      </c>
      <c r="CC180" s="279">
        <v>180</v>
      </c>
    </row>
    <row r="181" spans="18:81">
      <c r="R181" s="279">
        <v>0.66759999999999997</v>
      </c>
      <c r="S181" s="279">
        <v>0.98657779999999995</v>
      </c>
      <c r="T181" s="279">
        <v>0.98657779999999995</v>
      </c>
      <c r="U181" s="279">
        <v>2.3999999999999999E-6</v>
      </c>
      <c r="V181" s="279">
        <v>2.3999999999999999E-6</v>
      </c>
      <c r="W181" s="279">
        <v>1.3419800000000001E-2</v>
      </c>
      <c r="X181" s="279">
        <v>1.3419800000000001E-2</v>
      </c>
      <c r="Y181" s="279">
        <v>-109.4092</v>
      </c>
      <c r="Z181" s="279">
        <v>-109.4092</v>
      </c>
      <c r="AA181" s="279">
        <v>-165.78739999999999</v>
      </c>
      <c r="AB181" s="279">
        <v>-165.78739999999999</v>
      </c>
      <c r="AC181" s="279">
        <v>0</v>
      </c>
      <c r="AD181" s="279">
        <v>0</v>
      </c>
      <c r="AE181" s="279">
        <v>0</v>
      </c>
      <c r="AF181" s="279">
        <v>180</v>
      </c>
      <c r="AH181" s="279">
        <v>0.66759999999999997</v>
      </c>
      <c r="AI181" s="279">
        <v>0.9853092</v>
      </c>
      <c r="AJ181" s="279">
        <v>0.9853092</v>
      </c>
      <c r="AK181" s="279">
        <v>3.4999999999999999E-6</v>
      </c>
      <c r="AL181" s="279">
        <v>3.4999999999999999E-6</v>
      </c>
      <c r="AM181" s="279">
        <v>1.46873E-2</v>
      </c>
      <c r="AN181" s="279">
        <v>1.46873E-2</v>
      </c>
      <c r="AO181" s="279">
        <v>-99.830100000000002</v>
      </c>
      <c r="AP181" s="279">
        <v>-99.830100000000002</v>
      </c>
      <c r="AQ181" s="279">
        <v>-149.03829999999999</v>
      </c>
      <c r="AR181" s="279">
        <v>-149.03829999999999</v>
      </c>
      <c r="AS181" s="279">
        <v>0</v>
      </c>
      <c r="AT181" s="279">
        <v>0</v>
      </c>
      <c r="AU181" s="279">
        <v>0</v>
      </c>
      <c r="AV181" s="279">
        <v>180</v>
      </c>
      <c r="AX181" s="279">
        <v>0.66759999999999997</v>
      </c>
      <c r="AY181" s="279">
        <v>4.6918999999999997E-3</v>
      </c>
      <c r="AZ181" s="279">
        <v>4.6918999999999997E-3</v>
      </c>
      <c r="BA181" s="279">
        <v>0.99457430000000002</v>
      </c>
      <c r="BB181" s="279">
        <v>0.99457430000000002</v>
      </c>
      <c r="BC181" s="279">
        <v>7.337E-4</v>
      </c>
      <c r="BD181" s="279">
        <v>7.337E-4</v>
      </c>
      <c r="BE181" s="279">
        <v>12.2821</v>
      </c>
      <c r="BF181" s="279">
        <v>12.2821</v>
      </c>
      <c r="BG181" s="279">
        <v>165.34829999999999</v>
      </c>
      <c r="BH181" s="279">
        <v>165.34829999999999</v>
      </c>
      <c r="BI181" s="279">
        <v>0</v>
      </c>
      <c r="BJ181" s="279">
        <v>0</v>
      </c>
      <c r="BK181" s="279">
        <v>0</v>
      </c>
      <c r="BL181" s="279">
        <v>180</v>
      </c>
      <c r="BO181" s="279">
        <v>0.66759999999999997</v>
      </c>
      <c r="BP181" s="279">
        <v>0.9003331</v>
      </c>
      <c r="BQ181" s="279">
        <v>0.9003331</v>
      </c>
      <c r="BR181" s="279">
        <v>0</v>
      </c>
      <c r="BS181" s="279">
        <v>0</v>
      </c>
      <c r="BT181" s="279">
        <v>9.9666900000000003E-2</v>
      </c>
      <c r="BU181" s="279">
        <v>9.9666900000000003E-2</v>
      </c>
      <c r="BV181" s="279">
        <v>-51.735700000000001</v>
      </c>
      <c r="BW181" s="279">
        <v>-51.735700000000001</v>
      </c>
      <c r="BX181" s="279">
        <v>164.48060000000001</v>
      </c>
      <c r="BY181" s="279">
        <v>164.48060000000001</v>
      </c>
      <c r="BZ181" s="279">
        <v>0</v>
      </c>
      <c r="CA181" s="279">
        <v>0</v>
      </c>
      <c r="CB181" s="279">
        <v>0</v>
      </c>
      <c r="CC181" s="279">
        <v>180</v>
      </c>
    </row>
    <row r="182" spans="18:81">
      <c r="R182" s="279">
        <v>0.66895000000000004</v>
      </c>
      <c r="S182" s="279">
        <v>0.98659830000000004</v>
      </c>
      <c r="T182" s="279">
        <v>0.98659830000000004</v>
      </c>
      <c r="U182" s="279">
        <v>2.3999999999999999E-6</v>
      </c>
      <c r="V182" s="279">
        <v>2.3999999999999999E-6</v>
      </c>
      <c r="W182" s="279">
        <v>1.3399299999999999E-2</v>
      </c>
      <c r="X182" s="279">
        <v>1.3399299999999999E-2</v>
      </c>
      <c r="Y182" s="279">
        <v>-109.2</v>
      </c>
      <c r="Z182" s="279">
        <v>-109.2</v>
      </c>
      <c r="AA182" s="279">
        <v>-165.47069999999999</v>
      </c>
      <c r="AB182" s="279">
        <v>-165.47069999999999</v>
      </c>
      <c r="AC182" s="279">
        <v>0</v>
      </c>
      <c r="AD182" s="279">
        <v>0</v>
      </c>
      <c r="AE182" s="279">
        <v>0</v>
      </c>
      <c r="AF182" s="279">
        <v>180</v>
      </c>
      <c r="AH182" s="279">
        <v>0.66895000000000004</v>
      </c>
      <c r="AI182" s="279">
        <v>0.98530470000000003</v>
      </c>
      <c r="AJ182" s="279">
        <v>0.98530470000000003</v>
      </c>
      <c r="AK182" s="279">
        <v>3.4000000000000001E-6</v>
      </c>
      <c r="AL182" s="279">
        <v>3.4000000000000001E-6</v>
      </c>
      <c r="AM182" s="279">
        <v>1.46918E-2</v>
      </c>
      <c r="AN182" s="279">
        <v>1.46918E-2</v>
      </c>
      <c r="AO182" s="279">
        <v>-99.609899999999996</v>
      </c>
      <c r="AP182" s="279">
        <v>-99.609899999999996</v>
      </c>
      <c r="AQ182" s="279">
        <v>-148.69409999999999</v>
      </c>
      <c r="AR182" s="279">
        <v>-148.69409999999999</v>
      </c>
      <c r="AS182" s="279">
        <v>0</v>
      </c>
      <c r="AT182" s="279">
        <v>0</v>
      </c>
      <c r="AU182" s="279">
        <v>0</v>
      </c>
      <c r="AV182" s="279">
        <v>180</v>
      </c>
      <c r="AX182" s="279">
        <v>0.66895000000000004</v>
      </c>
      <c r="AY182" s="279">
        <v>4.7273000000000003E-3</v>
      </c>
      <c r="AZ182" s="279">
        <v>4.7273000000000003E-3</v>
      </c>
      <c r="BA182" s="279">
        <v>0.99454489999999995</v>
      </c>
      <c r="BB182" s="279">
        <v>0.99454489999999995</v>
      </c>
      <c r="BC182" s="279">
        <v>7.2780000000000002E-4</v>
      </c>
      <c r="BD182" s="279">
        <v>7.2780000000000002E-4</v>
      </c>
      <c r="BE182" s="279">
        <v>13.0357</v>
      </c>
      <c r="BF182" s="279">
        <v>13.0357</v>
      </c>
      <c r="BG182" s="279">
        <v>165.1652</v>
      </c>
      <c r="BH182" s="279">
        <v>165.1652</v>
      </c>
      <c r="BI182" s="279">
        <v>0</v>
      </c>
      <c r="BJ182" s="279">
        <v>0</v>
      </c>
      <c r="BK182" s="279">
        <v>0</v>
      </c>
      <c r="BL182" s="279">
        <v>180</v>
      </c>
      <c r="BO182" s="279">
        <v>0.66895000000000004</v>
      </c>
      <c r="BP182" s="279">
        <v>0.89983089999999999</v>
      </c>
      <c r="BQ182" s="279">
        <v>0.89983089999999999</v>
      </c>
      <c r="BR182" s="279">
        <v>0</v>
      </c>
      <c r="BS182" s="279">
        <v>0</v>
      </c>
      <c r="BT182" s="279">
        <v>0.1001691</v>
      </c>
      <c r="BU182" s="279">
        <v>0.1001691</v>
      </c>
      <c r="BV182" s="279">
        <v>-52.108400000000003</v>
      </c>
      <c r="BW182" s="279">
        <v>-52.108400000000003</v>
      </c>
      <c r="BX182" s="279">
        <v>164.48009999999999</v>
      </c>
      <c r="BY182" s="279">
        <v>164.48009999999999</v>
      </c>
      <c r="BZ182" s="279">
        <v>0</v>
      </c>
      <c r="CA182" s="279">
        <v>0</v>
      </c>
      <c r="CB182" s="279">
        <v>0</v>
      </c>
      <c r="CC182" s="279">
        <v>180</v>
      </c>
    </row>
    <row r="183" spans="18:81">
      <c r="R183" s="279">
        <v>0.67030000000000001</v>
      </c>
      <c r="S183" s="279">
        <v>0.9866182</v>
      </c>
      <c r="T183" s="279">
        <v>0.9866182</v>
      </c>
      <c r="U183" s="279">
        <v>2.3999999999999999E-6</v>
      </c>
      <c r="V183" s="279">
        <v>2.3999999999999999E-6</v>
      </c>
      <c r="W183" s="279">
        <v>1.3379500000000001E-2</v>
      </c>
      <c r="X183" s="279">
        <v>1.3379500000000001E-2</v>
      </c>
      <c r="Y183" s="279">
        <v>-108.9913</v>
      </c>
      <c r="Z183" s="279">
        <v>-108.9913</v>
      </c>
      <c r="AA183" s="279">
        <v>-165.15459999999999</v>
      </c>
      <c r="AB183" s="279">
        <v>-165.15459999999999</v>
      </c>
      <c r="AC183" s="279">
        <v>0</v>
      </c>
      <c r="AD183" s="279">
        <v>0</v>
      </c>
      <c r="AE183" s="279">
        <v>0</v>
      </c>
      <c r="AF183" s="279">
        <v>180</v>
      </c>
      <c r="AH183" s="279">
        <v>0.67030000000000001</v>
      </c>
      <c r="AI183" s="279">
        <v>0.9852997</v>
      </c>
      <c r="AJ183" s="279">
        <v>0.9852997</v>
      </c>
      <c r="AK183" s="279">
        <v>3.4000000000000001E-6</v>
      </c>
      <c r="AL183" s="279">
        <v>3.4000000000000001E-6</v>
      </c>
      <c r="AM183" s="279">
        <v>1.4696900000000001E-2</v>
      </c>
      <c r="AN183" s="279">
        <v>1.4696900000000001E-2</v>
      </c>
      <c r="AO183" s="279">
        <v>-99.389899999999997</v>
      </c>
      <c r="AP183" s="279">
        <v>-99.389899999999997</v>
      </c>
      <c r="AQ183" s="279">
        <v>-148.34989999999999</v>
      </c>
      <c r="AR183" s="279">
        <v>-148.34989999999999</v>
      </c>
      <c r="AS183" s="279">
        <v>0</v>
      </c>
      <c r="AT183" s="279">
        <v>0</v>
      </c>
      <c r="AU183" s="279">
        <v>0</v>
      </c>
      <c r="AV183" s="279">
        <v>180</v>
      </c>
      <c r="AX183" s="279">
        <v>0.67030000000000001</v>
      </c>
      <c r="AY183" s="279">
        <v>4.7629999999999999E-3</v>
      </c>
      <c r="AZ183" s="279">
        <v>4.7629999999999999E-3</v>
      </c>
      <c r="BA183" s="279">
        <v>0.99451520000000004</v>
      </c>
      <c r="BB183" s="279">
        <v>0.99451520000000004</v>
      </c>
      <c r="BC183" s="279">
        <v>7.2179999999999998E-4</v>
      </c>
      <c r="BD183" s="279">
        <v>7.2179999999999998E-4</v>
      </c>
      <c r="BE183" s="279">
        <v>13.786199999999999</v>
      </c>
      <c r="BF183" s="279">
        <v>13.786199999999999</v>
      </c>
      <c r="BG183" s="279">
        <v>164.99369999999999</v>
      </c>
      <c r="BH183" s="279">
        <v>164.99369999999999</v>
      </c>
      <c r="BI183" s="279">
        <v>0</v>
      </c>
      <c r="BJ183" s="279">
        <v>0</v>
      </c>
      <c r="BK183" s="279">
        <v>0</v>
      </c>
      <c r="BL183" s="279">
        <v>180</v>
      </c>
      <c r="BO183" s="279">
        <v>0.67030000000000001</v>
      </c>
      <c r="BP183" s="279">
        <v>0.89932880000000004</v>
      </c>
      <c r="BQ183" s="279">
        <v>0.89932880000000004</v>
      </c>
      <c r="BR183" s="279">
        <v>0</v>
      </c>
      <c r="BS183" s="279">
        <v>0</v>
      </c>
      <c r="BT183" s="279">
        <v>0.1006712</v>
      </c>
      <c r="BU183" s="279">
        <v>0.1006712</v>
      </c>
      <c r="BV183" s="279">
        <v>-52.479799999999997</v>
      </c>
      <c r="BW183" s="279">
        <v>-52.479799999999997</v>
      </c>
      <c r="BX183" s="279">
        <v>164.4796</v>
      </c>
      <c r="BY183" s="279">
        <v>164.4796</v>
      </c>
      <c r="BZ183" s="279">
        <v>0</v>
      </c>
      <c r="CA183" s="279">
        <v>0</v>
      </c>
      <c r="CB183" s="279">
        <v>0</v>
      </c>
      <c r="CC183" s="279">
        <v>180</v>
      </c>
    </row>
    <row r="184" spans="18:81">
      <c r="R184" s="279">
        <v>0.67164999999999997</v>
      </c>
      <c r="S184" s="279">
        <v>0.9866374</v>
      </c>
      <c r="T184" s="279">
        <v>0.9866374</v>
      </c>
      <c r="U184" s="279">
        <v>2.3E-6</v>
      </c>
      <c r="V184" s="279">
        <v>2.3E-6</v>
      </c>
      <c r="W184" s="279">
        <v>1.33603E-2</v>
      </c>
      <c r="X184" s="279">
        <v>1.33603E-2</v>
      </c>
      <c r="Y184" s="279">
        <v>-108.78319999999999</v>
      </c>
      <c r="Z184" s="279">
        <v>-108.78319999999999</v>
      </c>
      <c r="AA184" s="279">
        <v>-164.8391</v>
      </c>
      <c r="AB184" s="279">
        <v>-164.8391</v>
      </c>
      <c r="AC184" s="279">
        <v>0</v>
      </c>
      <c r="AD184" s="279">
        <v>0</v>
      </c>
      <c r="AE184" s="279">
        <v>0</v>
      </c>
      <c r="AF184" s="279">
        <v>180</v>
      </c>
      <c r="AH184" s="279">
        <v>0.67164999999999997</v>
      </c>
      <c r="AI184" s="279">
        <v>0.985294</v>
      </c>
      <c r="AJ184" s="279">
        <v>0.985294</v>
      </c>
      <c r="AK184" s="279">
        <v>3.4000000000000001E-6</v>
      </c>
      <c r="AL184" s="279">
        <v>3.4000000000000001E-6</v>
      </c>
      <c r="AM184" s="279">
        <v>1.47026E-2</v>
      </c>
      <c r="AN184" s="279">
        <v>1.47026E-2</v>
      </c>
      <c r="AO184" s="279">
        <v>-99.170100000000005</v>
      </c>
      <c r="AP184" s="279">
        <v>-99.170100000000005</v>
      </c>
      <c r="AQ184" s="279">
        <v>-148.00569999999999</v>
      </c>
      <c r="AR184" s="279">
        <v>-148.00569999999999</v>
      </c>
      <c r="AS184" s="279">
        <v>0</v>
      </c>
      <c r="AT184" s="279">
        <v>0</v>
      </c>
      <c r="AU184" s="279">
        <v>0</v>
      </c>
      <c r="AV184" s="279">
        <v>180</v>
      </c>
      <c r="AX184" s="279">
        <v>0.67164999999999997</v>
      </c>
      <c r="AY184" s="279">
        <v>4.7987999999999998E-3</v>
      </c>
      <c r="AZ184" s="279">
        <v>4.7987999999999998E-3</v>
      </c>
      <c r="BA184" s="279">
        <v>0.99448530000000002</v>
      </c>
      <c r="BB184" s="279">
        <v>0.99448530000000002</v>
      </c>
      <c r="BC184" s="279">
        <v>7.159E-4</v>
      </c>
      <c r="BD184" s="279">
        <v>7.159E-4</v>
      </c>
      <c r="BE184" s="279">
        <v>14.5337</v>
      </c>
      <c r="BF184" s="279">
        <v>14.5337</v>
      </c>
      <c r="BG184" s="279">
        <v>164.83369999999999</v>
      </c>
      <c r="BH184" s="279">
        <v>164.83369999999999</v>
      </c>
      <c r="BI184" s="279">
        <v>0</v>
      </c>
      <c r="BJ184" s="279">
        <v>0</v>
      </c>
      <c r="BK184" s="279">
        <v>0</v>
      </c>
      <c r="BL184" s="279">
        <v>180</v>
      </c>
      <c r="BO184" s="279">
        <v>0.67164999999999997</v>
      </c>
      <c r="BP184" s="279">
        <v>0.89882669999999998</v>
      </c>
      <c r="BQ184" s="279">
        <v>0.89882669999999998</v>
      </c>
      <c r="BR184" s="279">
        <v>0</v>
      </c>
      <c r="BS184" s="279">
        <v>0</v>
      </c>
      <c r="BT184" s="279">
        <v>0.10117329999999999</v>
      </c>
      <c r="BU184" s="279">
        <v>0.10117329999999999</v>
      </c>
      <c r="BV184" s="279">
        <v>-52.849800000000002</v>
      </c>
      <c r="BW184" s="279">
        <v>-52.849800000000002</v>
      </c>
      <c r="BX184" s="279">
        <v>164.47909999999999</v>
      </c>
      <c r="BY184" s="279">
        <v>164.47909999999999</v>
      </c>
      <c r="BZ184" s="279">
        <v>0</v>
      </c>
      <c r="CA184" s="279">
        <v>0</v>
      </c>
      <c r="CB184" s="279">
        <v>0</v>
      </c>
      <c r="CC184" s="279">
        <v>180</v>
      </c>
    </row>
    <row r="185" spans="18:81">
      <c r="R185" s="279">
        <v>0.67300000000000004</v>
      </c>
      <c r="S185" s="279">
        <v>0.98665590000000003</v>
      </c>
      <c r="T185" s="279">
        <v>0.98665590000000003</v>
      </c>
      <c r="U185" s="279">
        <v>2.3E-6</v>
      </c>
      <c r="V185" s="279">
        <v>2.3E-6</v>
      </c>
      <c r="W185" s="279">
        <v>1.3341799999999999E-2</v>
      </c>
      <c r="X185" s="279">
        <v>1.3341799999999999E-2</v>
      </c>
      <c r="Y185" s="279">
        <v>-108.5757</v>
      </c>
      <c r="Z185" s="279">
        <v>-108.5757</v>
      </c>
      <c r="AA185" s="279">
        <v>-164.52420000000001</v>
      </c>
      <c r="AB185" s="279">
        <v>-164.52420000000001</v>
      </c>
      <c r="AC185" s="279">
        <v>0</v>
      </c>
      <c r="AD185" s="279">
        <v>0</v>
      </c>
      <c r="AE185" s="279">
        <v>0</v>
      </c>
      <c r="AF185" s="279">
        <v>180</v>
      </c>
      <c r="AH185" s="279">
        <v>0.67300000000000004</v>
      </c>
      <c r="AI185" s="279">
        <v>0.98528780000000005</v>
      </c>
      <c r="AJ185" s="279">
        <v>0.98528780000000005</v>
      </c>
      <c r="AK185" s="279">
        <v>3.4000000000000001E-6</v>
      </c>
      <c r="AL185" s="279">
        <v>3.4000000000000001E-6</v>
      </c>
      <c r="AM185" s="279">
        <v>1.4708799999999999E-2</v>
      </c>
      <c r="AN185" s="279">
        <v>1.4708799999999999E-2</v>
      </c>
      <c r="AO185" s="279">
        <v>-98.950599999999994</v>
      </c>
      <c r="AP185" s="279">
        <v>-98.950599999999994</v>
      </c>
      <c r="AQ185" s="279">
        <v>-147.66149999999999</v>
      </c>
      <c r="AR185" s="279">
        <v>-147.66149999999999</v>
      </c>
      <c r="AS185" s="279">
        <v>0</v>
      </c>
      <c r="AT185" s="279">
        <v>0</v>
      </c>
      <c r="AU185" s="279">
        <v>0</v>
      </c>
      <c r="AV185" s="279">
        <v>180</v>
      </c>
      <c r="AX185" s="279">
        <v>0.67300000000000004</v>
      </c>
      <c r="AY185" s="279">
        <v>4.8348000000000002E-3</v>
      </c>
      <c r="AZ185" s="279">
        <v>4.8348000000000002E-3</v>
      </c>
      <c r="BA185" s="279">
        <v>0.99445519999999998</v>
      </c>
      <c r="BB185" s="279">
        <v>0.99445519999999998</v>
      </c>
      <c r="BC185" s="279">
        <v>7.1000000000000002E-4</v>
      </c>
      <c r="BD185" s="279">
        <v>7.1000000000000002E-4</v>
      </c>
      <c r="BE185" s="279">
        <v>15.2782</v>
      </c>
      <c r="BF185" s="279">
        <v>15.2782</v>
      </c>
      <c r="BG185" s="279">
        <v>164.685</v>
      </c>
      <c r="BH185" s="279">
        <v>164.685</v>
      </c>
      <c r="BI185" s="279">
        <v>0</v>
      </c>
      <c r="BJ185" s="279">
        <v>0</v>
      </c>
      <c r="BK185" s="279">
        <v>0</v>
      </c>
      <c r="BL185" s="279">
        <v>180</v>
      </c>
      <c r="BO185" s="279">
        <v>0.67300000000000004</v>
      </c>
      <c r="BP185" s="279">
        <v>0.89832460000000003</v>
      </c>
      <c r="BQ185" s="279">
        <v>0.89832460000000003</v>
      </c>
      <c r="BR185" s="279">
        <v>0</v>
      </c>
      <c r="BS185" s="279">
        <v>0</v>
      </c>
      <c r="BT185" s="279">
        <v>0.1016754</v>
      </c>
      <c r="BU185" s="279">
        <v>0.1016754</v>
      </c>
      <c r="BV185" s="279">
        <v>-53.218699999999998</v>
      </c>
      <c r="BW185" s="279">
        <v>-53.218699999999998</v>
      </c>
      <c r="BX185" s="279">
        <v>164.4787</v>
      </c>
      <c r="BY185" s="279">
        <v>164.4787</v>
      </c>
      <c r="BZ185" s="279">
        <v>0</v>
      </c>
      <c r="CA185" s="279">
        <v>0</v>
      </c>
      <c r="CB185" s="279">
        <v>0</v>
      </c>
      <c r="CC185" s="279">
        <v>180</v>
      </c>
    </row>
    <row r="186" spans="18:81">
      <c r="R186" s="279">
        <v>0.67435</v>
      </c>
      <c r="S186" s="279">
        <v>0.98667380000000005</v>
      </c>
      <c r="T186" s="279">
        <v>0.98667380000000005</v>
      </c>
      <c r="U186" s="279">
        <v>2.3E-6</v>
      </c>
      <c r="V186" s="279">
        <v>2.3E-6</v>
      </c>
      <c r="W186" s="279">
        <v>1.33239E-2</v>
      </c>
      <c r="X186" s="279">
        <v>1.33239E-2</v>
      </c>
      <c r="Y186" s="279">
        <v>-108.3686</v>
      </c>
      <c r="Z186" s="279">
        <v>-108.3686</v>
      </c>
      <c r="AA186" s="279">
        <v>-164.2098</v>
      </c>
      <c r="AB186" s="279">
        <v>-164.2098</v>
      </c>
      <c r="AC186" s="279">
        <v>0</v>
      </c>
      <c r="AD186" s="279">
        <v>0</v>
      </c>
      <c r="AE186" s="279">
        <v>0</v>
      </c>
      <c r="AF186" s="279">
        <v>180</v>
      </c>
      <c r="AH186" s="279">
        <v>0.67435</v>
      </c>
      <c r="AI186" s="279">
        <v>0.98528110000000002</v>
      </c>
      <c r="AJ186" s="279">
        <v>0.98528110000000002</v>
      </c>
      <c r="AK186" s="279">
        <v>3.3000000000000002E-6</v>
      </c>
      <c r="AL186" s="279">
        <v>3.3000000000000002E-6</v>
      </c>
      <c r="AM186" s="279">
        <v>1.4715600000000001E-2</v>
      </c>
      <c r="AN186" s="279">
        <v>1.4715600000000001E-2</v>
      </c>
      <c r="AO186" s="279">
        <v>-98.731300000000005</v>
      </c>
      <c r="AP186" s="279">
        <v>-98.731300000000005</v>
      </c>
      <c r="AQ186" s="279">
        <v>-147.31739999999999</v>
      </c>
      <c r="AR186" s="279">
        <v>-147.31739999999999</v>
      </c>
      <c r="AS186" s="279">
        <v>0</v>
      </c>
      <c r="AT186" s="279">
        <v>0</v>
      </c>
      <c r="AU186" s="279">
        <v>0</v>
      </c>
      <c r="AV186" s="279">
        <v>180</v>
      </c>
      <c r="AX186" s="279">
        <v>0.67435</v>
      </c>
      <c r="AY186" s="279">
        <v>4.8709000000000001E-3</v>
      </c>
      <c r="AZ186" s="279">
        <v>4.8709000000000001E-3</v>
      </c>
      <c r="BA186" s="279">
        <v>0.994425</v>
      </c>
      <c r="BB186" s="279">
        <v>0.994425</v>
      </c>
      <c r="BC186" s="279">
        <v>7.0410000000000004E-4</v>
      </c>
      <c r="BD186" s="279">
        <v>7.0410000000000004E-4</v>
      </c>
      <c r="BE186" s="279">
        <v>16.019600000000001</v>
      </c>
      <c r="BF186" s="279">
        <v>16.019600000000001</v>
      </c>
      <c r="BG186" s="279">
        <v>164.54759999999999</v>
      </c>
      <c r="BH186" s="279">
        <v>164.54759999999999</v>
      </c>
      <c r="BI186" s="279">
        <v>0</v>
      </c>
      <c r="BJ186" s="279">
        <v>0</v>
      </c>
      <c r="BK186" s="279">
        <v>0</v>
      </c>
      <c r="BL186" s="279">
        <v>180</v>
      </c>
      <c r="BO186" s="279">
        <v>0.67435</v>
      </c>
      <c r="BP186" s="279">
        <v>0.89782260000000003</v>
      </c>
      <c r="BQ186" s="279">
        <v>0.89782260000000003</v>
      </c>
      <c r="BR186" s="279">
        <v>0</v>
      </c>
      <c r="BS186" s="279">
        <v>0</v>
      </c>
      <c r="BT186" s="279">
        <v>0.1021774</v>
      </c>
      <c r="BU186" s="279">
        <v>0.1021774</v>
      </c>
      <c r="BV186" s="279">
        <v>-53.586199999999998</v>
      </c>
      <c r="BW186" s="279">
        <v>-53.586199999999998</v>
      </c>
      <c r="BX186" s="279">
        <v>164.47829999999999</v>
      </c>
      <c r="BY186" s="279">
        <v>164.47829999999999</v>
      </c>
      <c r="BZ186" s="279">
        <v>0</v>
      </c>
      <c r="CA186" s="279">
        <v>0</v>
      </c>
      <c r="CB186" s="279">
        <v>0</v>
      </c>
      <c r="CC186" s="279">
        <v>180</v>
      </c>
    </row>
    <row r="187" spans="18:81">
      <c r="R187" s="279">
        <v>0.67569999999999997</v>
      </c>
      <c r="S187" s="279">
        <v>0.98669099999999998</v>
      </c>
      <c r="T187" s="279">
        <v>0.98669099999999998</v>
      </c>
      <c r="U187" s="279">
        <v>2.3E-6</v>
      </c>
      <c r="V187" s="279">
        <v>2.3E-6</v>
      </c>
      <c r="W187" s="279">
        <v>1.3306699999999999E-2</v>
      </c>
      <c r="X187" s="279">
        <v>1.3306699999999999E-2</v>
      </c>
      <c r="Y187" s="279">
        <v>-108.1621</v>
      </c>
      <c r="Z187" s="279">
        <v>-108.1621</v>
      </c>
      <c r="AA187" s="279">
        <v>-163.89609999999999</v>
      </c>
      <c r="AB187" s="279">
        <v>-163.89609999999999</v>
      </c>
      <c r="AC187" s="279">
        <v>0</v>
      </c>
      <c r="AD187" s="279">
        <v>0</v>
      </c>
      <c r="AE187" s="279">
        <v>0</v>
      </c>
      <c r="AF187" s="279">
        <v>180</v>
      </c>
      <c r="AH187" s="279">
        <v>0.67569999999999997</v>
      </c>
      <c r="AI187" s="279">
        <v>0.98527419999999999</v>
      </c>
      <c r="AJ187" s="279">
        <v>0.98527419999999999</v>
      </c>
      <c r="AK187" s="279">
        <v>3.3000000000000002E-6</v>
      </c>
      <c r="AL187" s="279">
        <v>3.3000000000000002E-6</v>
      </c>
      <c r="AM187" s="279">
        <v>1.47224E-2</v>
      </c>
      <c r="AN187" s="279">
        <v>1.47224E-2</v>
      </c>
      <c r="AO187" s="279">
        <v>-98.513099999999994</v>
      </c>
      <c r="AP187" s="279">
        <v>-98.513099999999994</v>
      </c>
      <c r="AQ187" s="279">
        <v>-146.97489999999999</v>
      </c>
      <c r="AR187" s="279">
        <v>-146.97489999999999</v>
      </c>
      <c r="AS187" s="279">
        <v>0</v>
      </c>
      <c r="AT187" s="279">
        <v>0</v>
      </c>
      <c r="AU187" s="279">
        <v>0</v>
      </c>
      <c r="AV187" s="279">
        <v>180</v>
      </c>
      <c r="AX187" s="279">
        <v>0.67569999999999997</v>
      </c>
      <c r="AY187" s="279">
        <v>4.9068999999999996E-3</v>
      </c>
      <c r="AZ187" s="279">
        <v>4.9068999999999996E-3</v>
      </c>
      <c r="BA187" s="279">
        <v>0.99439489999999997</v>
      </c>
      <c r="BB187" s="279">
        <v>0.99439489999999997</v>
      </c>
      <c r="BC187" s="279">
        <v>6.9830000000000001E-4</v>
      </c>
      <c r="BD187" s="279">
        <v>6.9830000000000001E-4</v>
      </c>
      <c r="BE187" s="279">
        <v>16.757999999999999</v>
      </c>
      <c r="BF187" s="279">
        <v>16.757999999999999</v>
      </c>
      <c r="BG187" s="279">
        <v>164.4212</v>
      </c>
      <c r="BH187" s="279">
        <v>164.4212</v>
      </c>
      <c r="BI187" s="279">
        <v>0</v>
      </c>
      <c r="BJ187" s="279">
        <v>0</v>
      </c>
      <c r="BK187" s="279">
        <v>0</v>
      </c>
      <c r="BL187" s="279">
        <v>180</v>
      </c>
      <c r="BO187" s="279">
        <v>0.67569999999999997</v>
      </c>
      <c r="BP187" s="279">
        <v>0.89732049999999997</v>
      </c>
      <c r="BQ187" s="279">
        <v>0.89732049999999997</v>
      </c>
      <c r="BR187" s="279">
        <v>0</v>
      </c>
      <c r="BS187" s="279">
        <v>0</v>
      </c>
      <c r="BT187" s="279">
        <v>0.10267950000000001</v>
      </c>
      <c r="BU187" s="279">
        <v>0.10267950000000001</v>
      </c>
      <c r="BV187" s="279">
        <v>-53.952399999999997</v>
      </c>
      <c r="BW187" s="279">
        <v>-53.952399999999997</v>
      </c>
      <c r="BX187" s="279">
        <v>164.47790000000001</v>
      </c>
      <c r="BY187" s="279">
        <v>164.47790000000001</v>
      </c>
      <c r="BZ187" s="279">
        <v>0</v>
      </c>
      <c r="CA187" s="279">
        <v>0</v>
      </c>
      <c r="CB187" s="279">
        <v>0</v>
      </c>
      <c r="CC187" s="279">
        <v>180</v>
      </c>
    </row>
    <row r="188" spans="18:81">
      <c r="R188" s="279">
        <v>0.67705000000000004</v>
      </c>
      <c r="S188" s="279">
        <v>0.98670769999999997</v>
      </c>
      <c r="T188" s="279">
        <v>0.98670769999999997</v>
      </c>
      <c r="U188" s="279">
        <v>2.3E-6</v>
      </c>
      <c r="V188" s="279">
        <v>2.3E-6</v>
      </c>
      <c r="W188" s="279">
        <v>1.3290099999999999E-2</v>
      </c>
      <c r="X188" s="279">
        <v>1.3290099999999999E-2</v>
      </c>
      <c r="Y188" s="279">
        <v>-107.95610000000001</v>
      </c>
      <c r="Z188" s="279">
        <v>-107.95610000000001</v>
      </c>
      <c r="AA188" s="279">
        <v>-163.58279999999999</v>
      </c>
      <c r="AB188" s="279">
        <v>-163.58279999999999</v>
      </c>
      <c r="AC188" s="279">
        <v>0</v>
      </c>
      <c r="AD188" s="279">
        <v>0</v>
      </c>
      <c r="AE188" s="279">
        <v>0</v>
      </c>
      <c r="AF188" s="279">
        <v>180</v>
      </c>
      <c r="AH188" s="279">
        <v>0.67705000000000004</v>
      </c>
      <c r="AI188" s="279">
        <v>0.985267</v>
      </c>
      <c r="AJ188" s="279">
        <v>0.985267</v>
      </c>
      <c r="AK188" s="279">
        <v>3.3000000000000002E-6</v>
      </c>
      <c r="AL188" s="279">
        <v>3.3000000000000002E-6</v>
      </c>
      <c r="AM188" s="279">
        <v>1.47297E-2</v>
      </c>
      <c r="AN188" s="279">
        <v>1.47297E-2</v>
      </c>
      <c r="AO188" s="279">
        <v>-98.295299999999997</v>
      </c>
      <c r="AP188" s="279">
        <v>-98.295299999999997</v>
      </c>
      <c r="AQ188" s="279">
        <v>-146.63290000000001</v>
      </c>
      <c r="AR188" s="279">
        <v>-146.63290000000001</v>
      </c>
      <c r="AS188" s="279">
        <v>0</v>
      </c>
      <c r="AT188" s="279">
        <v>0</v>
      </c>
      <c r="AU188" s="279">
        <v>0</v>
      </c>
      <c r="AV188" s="279">
        <v>180</v>
      </c>
      <c r="AX188" s="279">
        <v>0.67705000000000004</v>
      </c>
      <c r="AY188" s="279">
        <v>4.9427999999999998E-3</v>
      </c>
      <c r="AZ188" s="279">
        <v>4.9427999999999998E-3</v>
      </c>
      <c r="BA188" s="279">
        <v>0.99436480000000005</v>
      </c>
      <c r="BB188" s="279">
        <v>0.99436480000000005</v>
      </c>
      <c r="BC188" s="279">
        <v>6.9240000000000002E-4</v>
      </c>
      <c r="BD188" s="279">
        <v>6.9240000000000002E-4</v>
      </c>
      <c r="BE188" s="279">
        <v>17.493400000000001</v>
      </c>
      <c r="BF188" s="279">
        <v>17.493400000000001</v>
      </c>
      <c r="BG188" s="279">
        <v>164.3057</v>
      </c>
      <c r="BH188" s="279">
        <v>164.3057</v>
      </c>
      <c r="BI188" s="279">
        <v>0</v>
      </c>
      <c r="BJ188" s="279">
        <v>0</v>
      </c>
      <c r="BK188" s="279">
        <v>0</v>
      </c>
      <c r="BL188" s="279">
        <v>180</v>
      </c>
      <c r="BO188" s="279">
        <v>0.67705000000000004</v>
      </c>
      <c r="BP188" s="279">
        <v>0.89681860000000002</v>
      </c>
      <c r="BQ188" s="279">
        <v>0.89681860000000002</v>
      </c>
      <c r="BR188" s="279">
        <v>0</v>
      </c>
      <c r="BS188" s="279">
        <v>0</v>
      </c>
      <c r="BT188" s="279">
        <v>0.10318140000000001</v>
      </c>
      <c r="BU188" s="279">
        <v>0.10318140000000001</v>
      </c>
      <c r="BV188" s="279">
        <v>-54.317500000000003</v>
      </c>
      <c r="BW188" s="279">
        <v>-54.317500000000003</v>
      </c>
      <c r="BX188" s="279">
        <v>164.4776</v>
      </c>
      <c r="BY188" s="279">
        <v>164.4776</v>
      </c>
      <c r="BZ188" s="279">
        <v>0</v>
      </c>
      <c r="CA188" s="279">
        <v>0</v>
      </c>
      <c r="CB188" s="279">
        <v>0</v>
      </c>
      <c r="CC188" s="279">
        <v>180</v>
      </c>
    </row>
    <row r="189" spans="18:81">
      <c r="R189" s="279">
        <v>0.6784</v>
      </c>
      <c r="S189" s="279">
        <v>0.98672369999999998</v>
      </c>
      <c r="T189" s="279">
        <v>0.98672369999999998</v>
      </c>
      <c r="U189" s="279">
        <v>2.2000000000000001E-6</v>
      </c>
      <c r="V189" s="279">
        <v>2.2000000000000001E-6</v>
      </c>
      <c r="W189" s="279">
        <v>1.32741E-2</v>
      </c>
      <c r="X189" s="279">
        <v>1.32741E-2</v>
      </c>
      <c r="Y189" s="279">
        <v>-107.7505</v>
      </c>
      <c r="Z189" s="279">
        <v>-107.7505</v>
      </c>
      <c r="AA189" s="279">
        <v>-163.27010000000001</v>
      </c>
      <c r="AB189" s="279">
        <v>-163.27010000000001</v>
      </c>
      <c r="AC189" s="279">
        <v>0</v>
      </c>
      <c r="AD189" s="279">
        <v>0</v>
      </c>
      <c r="AE189" s="279">
        <v>0</v>
      </c>
      <c r="AF189" s="279">
        <v>180</v>
      </c>
      <c r="AH189" s="279">
        <v>0.6784</v>
      </c>
      <c r="AI189" s="279">
        <v>0.9852592</v>
      </c>
      <c r="AJ189" s="279">
        <v>0.9852592</v>
      </c>
      <c r="AK189" s="279">
        <v>3.3000000000000002E-6</v>
      </c>
      <c r="AL189" s="279">
        <v>3.3000000000000002E-6</v>
      </c>
      <c r="AM189" s="279">
        <v>1.4737500000000001E-2</v>
      </c>
      <c r="AN189" s="279">
        <v>1.4737500000000001E-2</v>
      </c>
      <c r="AO189" s="279">
        <v>-98.077799999999996</v>
      </c>
      <c r="AP189" s="279">
        <v>-98.077799999999996</v>
      </c>
      <c r="AQ189" s="279">
        <v>-146.29079999999999</v>
      </c>
      <c r="AR189" s="279">
        <v>-146.29079999999999</v>
      </c>
      <c r="AS189" s="279">
        <v>0</v>
      </c>
      <c r="AT189" s="279">
        <v>0</v>
      </c>
      <c r="AU189" s="279">
        <v>0</v>
      </c>
      <c r="AV189" s="279">
        <v>180</v>
      </c>
      <c r="AX189" s="279">
        <v>0.6784</v>
      </c>
      <c r="AY189" s="279">
        <v>4.9785000000000003E-3</v>
      </c>
      <c r="AZ189" s="279">
        <v>4.9785000000000003E-3</v>
      </c>
      <c r="BA189" s="279">
        <v>0.99433490000000002</v>
      </c>
      <c r="BB189" s="279">
        <v>0.99433490000000002</v>
      </c>
      <c r="BC189" s="279">
        <v>6.8659999999999999E-4</v>
      </c>
      <c r="BD189" s="279">
        <v>6.8659999999999999E-4</v>
      </c>
      <c r="BE189" s="279">
        <v>18.2258</v>
      </c>
      <c r="BF189" s="279">
        <v>18.2258</v>
      </c>
      <c r="BG189" s="279">
        <v>164.20079999999999</v>
      </c>
      <c r="BH189" s="279">
        <v>164.20079999999999</v>
      </c>
      <c r="BI189" s="279">
        <v>0</v>
      </c>
      <c r="BJ189" s="279">
        <v>0</v>
      </c>
      <c r="BK189" s="279">
        <v>0</v>
      </c>
      <c r="BL189" s="279">
        <v>180</v>
      </c>
      <c r="BO189" s="279">
        <v>0.6784</v>
      </c>
      <c r="BP189" s="279">
        <v>0.89631660000000002</v>
      </c>
      <c r="BQ189" s="279">
        <v>0.89631660000000002</v>
      </c>
      <c r="BR189" s="279">
        <v>0</v>
      </c>
      <c r="BS189" s="279">
        <v>0</v>
      </c>
      <c r="BT189" s="279">
        <v>0.1036834</v>
      </c>
      <c r="BU189" s="279">
        <v>0.1036834</v>
      </c>
      <c r="BV189" s="279">
        <v>-54.681199999999997</v>
      </c>
      <c r="BW189" s="279">
        <v>-54.681199999999997</v>
      </c>
      <c r="BX189" s="279">
        <v>164.47730000000001</v>
      </c>
      <c r="BY189" s="279">
        <v>164.47730000000001</v>
      </c>
      <c r="BZ189" s="279">
        <v>0</v>
      </c>
      <c r="CA189" s="279">
        <v>0</v>
      </c>
      <c r="CB189" s="279">
        <v>0</v>
      </c>
      <c r="CC189" s="279">
        <v>180</v>
      </c>
    </row>
    <row r="190" spans="18:81">
      <c r="R190" s="279">
        <v>0.67974999999999997</v>
      </c>
      <c r="S190" s="279">
        <v>0.98673909999999998</v>
      </c>
      <c r="T190" s="279">
        <v>0.98673909999999998</v>
      </c>
      <c r="U190" s="279">
        <v>2.2000000000000001E-6</v>
      </c>
      <c r="V190" s="279">
        <v>2.2000000000000001E-6</v>
      </c>
      <c r="W190" s="279">
        <v>1.32587E-2</v>
      </c>
      <c r="X190" s="279">
        <v>1.32587E-2</v>
      </c>
      <c r="Y190" s="279">
        <v>-107.5455</v>
      </c>
      <c r="Z190" s="279">
        <v>-107.5455</v>
      </c>
      <c r="AA190" s="279">
        <v>-162.9579</v>
      </c>
      <c r="AB190" s="279">
        <v>-162.9579</v>
      </c>
      <c r="AC190" s="279">
        <v>0</v>
      </c>
      <c r="AD190" s="279">
        <v>0</v>
      </c>
      <c r="AE190" s="279">
        <v>0</v>
      </c>
      <c r="AF190" s="279">
        <v>180</v>
      </c>
      <c r="AH190" s="279">
        <v>0.67974999999999997</v>
      </c>
      <c r="AI190" s="279">
        <v>0.98525090000000004</v>
      </c>
      <c r="AJ190" s="279">
        <v>0.98525090000000004</v>
      </c>
      <c r="AK190" s="279">
        <v>3.1999999999999999E-6</v>
      </c>
      <c r="AL190" s="279">
        <v>3.1999999999999999E-6</v>
      </c>
      <c r="AM190" s="279">
        <v>1.47458E-2</v>
      </c>
      <c r="AN190" s="279">
        <v>1.47458E-2</v>
      </c>
      <c r="AO190" s="279">
        <v>-97.860399999999998</v>
      </c>
      <c r="AP190" s="279">
        <v>-97.860399999999998</v>
      </c>
      <c r="AQ190" s="279">
        <v>-145.94880000000001</v>
      </c>
      <c r="AR190" s="279">
        <v>-145.94880000000001</v>
      </c>
      <c r="AS190" s="279">
        <v>0</v>
      </c>
      <c r="AT190" s="279">
        <v>0</v>
      </c>
      <c r="AU190" s="279">
        <v>0</v>
      </c>
      <c r="AV190" s="279">
        <v>180</v>
      </c>
      <c r="AX190" s="279">
        <v>0.67974999999999997</v>
      </c>
      <c r="AY190" s="279">
        <v>5.0140000000000002E-3</v>
      </c>
      <c r="AZ190" s="279">
        <v>5.0140000000000002E-3</v>
      </c>
      <c r="BA190" s="279">
        <v>0.9943052</v>
      </c>
      <c r="BB190" s="279">
        <v>0.9943052</v>
      </c>
      <c r="BC190" s="279">
        <v>6.8090000000000002E-4</v>
      </c>
      <c r="BD190" s="279">
        <v>6.8090000000000002E-4</v>
      </c>
      <c r="BE190" s="279">
        <v>18.955300000000001</v>
      </c>
      <c r="BF190" s="279">
        <v>18.955300000000001</v>
      </c>
      <c r="BG190" s="279">
        <v>164.10640000000001</v>
      </c>
      <c r="BH190" s="279">
        <v>164.10640000000001</v>
      </c>
      <c r="BI190" s="279">
        <v>0</v>
      </c>
      <c r="BJ190" s="279">
        <v>0</v>
      </c>
      <c r="BK190" s="279">
        <v>0</v>
      </c>
      <c r="BL190" s="279">
        <v>180</v>
      </c>
      <c r="BO190" s="279">
        <v>0.67974999999999997</v>
      </c>
      <c r="BP190" s="279">
        <v>0.89581469999999996</v>
      </c>
      <c r="BQ190" s="279">
        <v>0.89581469999999996</v>
      </c>
      <c r="BR190" s="279">
        <v>0</v>
      </c>
      <c r="BS190" s="279">
        <v>0</v>
      </c>
      <c r="BT190" s="279">
        <v>0.10418529999999999</v>
      </c>
      <c r="BU190" s="279">
        <v>0.10418529999999999</v>
      </c>
      <c r="BV190" s="279">
        <v>-55.043700000000001</v>
      </c>
      <c r="BW190" s="279">
        <v>-55.043700000000001</v>
      </c>
      <c r="BX190" s="279">
        <v>164.477</v>
      </c>
      <c r="BY190" s="279">
        <v>164.477</v>
      </c>
      <c r="BZ190" s="279">
        <v>0</v>
      </c>
      <c r="CA190" s="279">
        <v>0</v>
      </c>
      <c r="CB190" s="279">
        <v>0</v>
      </c>
      <c r="CC190" s="279">
        <v>180</v>
      </c>
    </row>
    <row r="191" spans="18:81">
      <c r="R191" s="279">
        <v>0.68110000000000004</v>
      </c>
      <c r="S191" s="279">
        <v>0.98675389999999996</v>
      </c>
      <c r="T191" s="279">
        <v>0.98675389999999996</v>
      </c>
      <c r="U191" s="279">
        <v>2.2000000000000001E-6</v>
      </c>
      <c r="V191" s="279">
        <v>2.2000000000000001E-6</v>
      </c>
      <c r="W191" s="279">
        <v>1.3243899999999999E-2</v>
      </c>
      <c r="X191" s="279">
        <v>1.3243899999999999E-2</v>
      </c>
      <c r="Y191" s="279">
        <v>-107.3409</v>
      </c>
      <c r="Z191" s="279">
        <v>-107.3409</v>
      </c>
      <c r="AA191" s="279">
        <v>-162.64619999999999</v>
      </c>
      <c r="AB191" s="279">
        <v>-162.64619999999999</v>
      </c>
      <c r="AC191" s="279">
        <v>0</v>
      </c>
      <c r="AD191" s="279">
        <v>0</v>
      </c>
      <c r="AE191" s="279">
        <v>0</v>
      </c>
      <c r="AF191" s="279">
        <v>180</v>
      </c>
      <c r="AH191" s="279">
        <v>0.68110000000000004</v>
      </c>
      <c r="AI191" s="279">
        <v>0.98524210000000001</v>
      </c>
      <c r="AJ191" s="279">
        <v>0.98524210000000001</v>
      </c>
      <c r="AK191" s="279">
        <v>3.1999999999999999E-6</v>
      </c>
      <c r="AL191" s="279">
        <v>3.1999999999999999E-6</v>
      </c>
      <c r="AM191" s="279">
        <v>1.4754700000000001E-2</v>
      </c>
      <c r="AN191" s="279">
        <v>1.4754700000000001E-2</v>
      </c>
      <c r="AO191" s="279">
        <v>-97.643299999999996</v>
      </c>
      <c r="AP191" s="279">
        <v>-97.643299999999996</v>
      </c>
      <c r="AQ191" s="279">
        <v>-145.60669999999999</v>
      </c>
      <c r="AR191" s="279">
        <v>-145.60669999999999</v>
      </c>
      <c r="AS191" s="279">
        <v>0</v>
      </c>
      <c r="AT191" s="279">
        <v>0</v>
      </c>
      <c r="AU191" s="279">
        <v>0</v>
      </c>
      <c r="AV191" s="279">
        <v>180</v>
      </c>
      <c r="AX191" s="279">
        <v>0.68110000000000004</v>
      </c>
      <c r="AY191" s="279">
        <v>5.0490999999999999E-3</v>
      </c>
      <c r="AZ191" s="279">
        <v>5.0490999999999999E-3</v>
      </c>
      <c r="BA191" s="279">
        <v>0.99427580000000004</v>
      </c>
      <c r="BB191" s="279">
        <v>0.99427580000000004</v>
      </c>
      <c r="BC191" s="279">
        <v>6.7509999999999998E-4</v>
      </c>
      <c r="BD191" s="279">
        <v>6.7509999999999998E-4</v>
      </c>
      <c r="BE191" s="279">
        <v>19.681899999999999</v>
      </c>
      <c r="BF191" s="279">
        <v>19.681899999999999</v>
      </c>
      <c r="BG191" s="279">
        <v>164.0223</v>
      </c>
      <c r="BH191" s="279">
        <v>164.0223</v>
      </c>
      <c r="BI191" s="279">
        <v>0</v>
      </c>
      <c r="BJ191" s="279">
        <v>0</v>
      </c>
      <c r="BK191" s="279">
        <v>0</v>
      </c>
      <c r="BL191" s="279">
        <v>180</v>
      </c>
      <c r="BO191" s="279">
        <v>0.68110000000000004</v>
      </c>
      <c r="BP191" s="279">
        <v>0.89531289999999997</v>
      </c>
      <c r="BQ191" s="279">
        <v>0.89531289999999997</v>
      </c>
      <c r="BR191" s="279">
        <v>0</v>
      </c>
      <c r="BS191" s="279">
        <v>0</v>
      </c>
      <c r="BT191" s="279">
        <v>0.10468710000000001</v>
      </c>
      <c r="BU191" s="279">
        <v>0.10468710000000001</v>
      </c>
      <c r="BV191" s="279">
        <v>-55.405000000000001</v>
      </c>
      <c r="BW191" s="279">
        <v>-55.405000000000001</v>
      </c>
      <c r="BX191" s="279">
        <v>164.47669999999999</v>
      </c>
      <c r="BY191" s="279">
        <v>164.47669999999999</v>
      </c>
      <c r="BZ191" s="279">
        <v>0</v>
      </c>
      <c r="CA191" s="279">
        <v>0</v>
      </c>
      <c r="CB191" s="279">
        <v>0</v>
      </c>
      <c r="CC191" s="279">
        <v>180</v>
      </c>
    </row>
    <row r="192" spans="18:81">
      <c r="R192" s="279">
        <v>0.68245</v>
      </c>
      <c r="S192" s="279">
        <v>0.98676810000000004</v>
      </c>
      <c r="T192" s="279">
        <v>0.98676810000000004</v>
      </c>
      <c r="U192" s="279">
        <v>2.2000000000000001E-6</v>
      </c>
      <c r="V192" s="279">
        <v>2.2000000000000001E-6</v>
      </c>
      <c r="W192" s="279">
        <v>1.32298E-2</v>
      </c>
      <c r="X192" s="279">
        <v>1.32298E-2</v>
      </c>
      <c r="Y192" s="279">
        <v>-107.13679999999999</v>
      </c>
      <c r="Z192" s="279">
        <v>-107.13679999999999</v>
      </c>
      <c r="AA192" s="279">
        <v>-162.33500000000001</v>
      </c>
      <c r="AB192" s="279">
        <v>-162.33500000000001</v>
      </c>
      <c r="AC192" s="279">
        <v>0</v>
      </c>
      <c r="AD192" s="279">
        <v>0</v>
      </c>
      <c r="AE192" s="279">
        <v>0</v>
      </c>
      <c r="AF192" s="279">
        <v>180</v>
      </c>
      <c r="AH192" s="279">
        <v>0.68245</v>
      </c>
      <c r="AI192" s="279">
        <v>0.98523280000000002</v>
      </c>
      <c r="AJ192" s="279">
        <v>0.98523280000000002</v>
      </c>
      <c r="AK192" s="279">
        <v>3.1999999999999999E-6</v>
      </c>
      <c r="AL192" s="279">
        <v>3.1999999999999999E-6</v>
      </c>
      <c r="AM192" s="279">
        <v>1.4763999999999999E-2</v>
      </c>
      <c r="AN192" s="279">
        <v>1.4763999999999999E-2</v>
      </c>
      <c r="AO192" s="279">
        <v>-97.426299999999998</v>
      </c>
      <c r="AP192" s="279">
        <v>-97.426299999999998</v>
      </c>
      <c r="AQ192" s="279">
        <v>-145.2646</v>
      </c>
      <c r="AR192" s="279">
        <v>-145.2646</v>
      </c>
      <c r="AS192" s="279">
        <v>0</v>
      </c>
      <c r="AT192" s="279">
        <v>0</v>
      </c>
      <c r="AU192" s="279">
        <v>0</v>
      </c>
      <c r="AV192" s="279">
        <v>180</v>
      </c>
      <c r="AX192" s="279">
        <v>0.68245</v>
      </c>
      <c r="AY192" s="279">
        <v>5.0838999999999997E-3</v>
      </c>
      <c r="AZ192" s="279">
        <v>5.0838999999999997E-3</v>
      </c>
      <c r="BA192" s="279">
        <v>0.99424670000000004</v>
      </c>
      <c r="BB192" s="279">
        <v>0.99424670000000004</v>
      </c>
      <c r="BC192" s="279">
        <v>6.6940000000000001E-4</v>
      </c>
      <c r="BD192" s="279">
        <v>6.6940000000000001E-4</v>
      </c>
      <c r="BE192" s="279">
        <v>20.4055</v>
      </c>
      <c r="BF192" s="279">
        <v>20.4055</v>
      </c>
      <c r="BG192" s="279">
        <v>163.94820000000001</v>
      </c>
      <c r="BH192" s="279">
        <v>163.94820000000001</v>
      </c>
      <c r="BI192" s="279">
        <v>0</v>
      </c>
      <c r="BJ192" s="279">
        <v>0</v>
      </c>
      <c r="BK192" s="279">
        <v>0</v>
      </c>
      <c r="BL192" s="279">
        <v>180</v>
      </c>
      <c r="BO192" s="279">
        <v>0.68245</v>
      </c>
      <c r="BP192" s="279">
        <v>0.89481109999999997</v>
      </c>
      <c r="BQ192" s="279">
        <v>0.89481109999999997</v>
      </c>
      <c r="BR192" s="279">
        <v>0</v>
      </c>
      <c r="BS192" s="279">
        <v>0</v>
      </c>
      <c r="BT192" s="279">
        <v>0.1051889</v>
      </c>
      <c r="BU192" s="279">
        <v>0.1051889</v>
      </c>
      <c r="BV192" s="279">
        <v>-55.765099999999997</v>
      </c>
      <c r="BW192" s="279">
        <v>-55.765099999999997</v>
      </c>
      <c r="BX192" s="279">
        <v>164.47649999999999</v>
      </c>
      <c r="BY192" s="279">
        <v>164.47649999999999</v>
      </c>
      <c r="BZ192" s="279">
        <v>0</v>
      </c>
      <c r="CA192" s="279">
        <v>0</v>
      </c>
      <c r="CB192" s="279">
        <v>0</v>
      </c>
      <c r="CC192" s="279">
        <v>180</v>
      </c>
    </row>
    <row r="193" spans="18:81">
      <c r="R193" s="279">
        <v>0.68379999999999996</v>
      </c>
      <c r="S193" s="279">
        <v>0.98678169999999998</v>
      </c>
      <c r="T193" s="279">
        <v>0.98678169999999998</v>
      </c>
      <c r="U193" s="279">
        <v>2.2000000000000001E-6</v>
      </c>
      <c r="V193" s="279">
        <v>2.2000000000000001E-6</v>
      </c>
      <c r="W193" s="279">
        <v>1.3216200000000001E-2</v>
      </c>
      <c r="X193" s="279">
        <v>1.3216200000000001E-2</v>
      </c>
      <c r="Y193" s="279">
        <v>-106.9332</v>
      </c>
      <c r="Z193" s="279">
        <v>-106.9332</v>
      </c>
      <c r="AA193" s="279">
        <v>-162.02430000000001</v>
      </c>
      <c r="AB193" s="279">
        <v>-162.02430000000001</v>
      </c>
      <c r="AC193" s="279">
        <v>0</v>
      </c>
      <c r="AD193" s="279">
        <v>0</v>
      </c>
      <c r="AE193" s="279">
        <v>0</v>
      </c>
      <c r="AF193" s="279">
        <v>180</v>
      </c>
      <c r="AH193" s="279">
        <v>0.68379999999999996</v>
      </c>
      <c r="AI193" s="279">
        <v>0.98522299999999996</v>
      </c>
      <c r="AJ193" s="279">
        <v>0.98522299999999996</v>
      </c>
      <c r="AK193" s="279">
        <v>3.1999999999999999E-6</v>
      </c>
      <c r="AL193" s="279">
        <v>3.1999999999999999E-6</v>
      </c>
      <c r="AM193" s="279">
        <v>1.47738E-2</v>
      </c>
      <c r="AN193" s="279">
        <v>1.47738E-2</v>
      </c>
      <c r="AO193" s="279">
        <v>-97.209599999999995</v>
      </c>
      <c r="AP193" s="279">
        <v>-97.209599999999995</v>
      </c>
      <c r="AQ193" s="279">
        <v>-144.92240000000001</v>
      </c>
      <c r="AR193" s="279">
        <v>-144.92240000000001</v>
      </c>
      <c r="AS193" s="279">
        <v>0</v>
      </c>
      <c r="AT193" s="279">
        <v>0</v>
      </c>
      <c r="AU193" s="279">
        <v>0</v>
      </c>
      <c r="AV193" s="279">
        <v>180</v>
      </c>
      <c r="AX193" s="279">
        <v>0.68379999999999996</v>
      </c>
      <c r="AY193" s="279">
        <v>5.1181999999999998E-3</v>
      </c>
      <c r="AZ193" s="279">
        <v>5.1181999999999998E-3</v>
      </c>
      <c r="BA193" s="279">
        <v>0.99421809999999999</v>
      </c>
      <c r="BB193" s="279">
        <v>0.99421809999999999</v>
      </c>
      <c r="BC193" s="279">
        <v>6.6370000000000003E-4</v>
      </c>
      <c r="BD193" s="279">
        <v>6.6370000000000003E-4</v>
      </c>
      <c r="BE193" s="279">
        <v>21.126300000000001</v>
      </c>
      <c r="BF193" s="279">
        <v>21.126300000000001</v>
      </c>
      <c r="BG193" s="279">
        <v>163.88390000000001</v>
      </c>
      <c r="BH193" s="279">
        <v>163.88390000000001</v>
      </c>
      <c r="BI193" s="279">
        <v>0</v>
      </c>
      <c r="BJ193" s="279">
        <v>0</v>
      </c>
      <c r="BK193" s="279">
        <v>0</v>
      </c>
      <c r="BL193" s="279">
        <v>180</v>
      </c>
      <c r="BO193" s="279">
        <v>0.68379999999999996</v>
      </c>
      <c r="BP193" s="279">
        <v>0.89430929999999997</v>
      </c>
      <c r="BQ193" s="279">
        <v>0.89430929999999997</v>
      </c>
      <c r="BR193" s="279">
        <v>0</v>
      </c>
      <c r="BS193" s="279">
        <v>0</v>
      </c>
      <c r="BT193" s="279">
        <v>0.1056907</v>
      </c>
      <c r="BU193" s="279">
        <v>0.1056907</v>
      </c>
      <c r="BV193" s="279">
        <v>-56.123899999999999</v>
      </c>
      <c r="BW193" s="279">
        <v>-56.123899999999999</v>
      </c>
      <c r="BX193" s="279">
        <v>164.47640000000001</v>
      </c>
      <c r="BY193" s="279">
        <v>164.47640000000001</v>
      </c>
      <c r="BZ193" s="279">
        <v>0</v>
      </c>
      <c r="CA193" s="279">
        <v>0</v>
      </c>
      <c r="CB193" s="279">
        <v>0</v>
      </c>
      <c r="CC193" s="279">
        <v>180</v>
      </c>
    </row>
    <row r="194" spans="18:81">
      <c r="R194" s="279">
        <v>0.68515000000000004</v>
      </c>
      <c r="S194" s="279">
        <v>0.98679470000000002</v>
      </c>
      <c r="T194" s="279">
        <v>0.98679470000000002</v>
      </c>
      <c r="U194" s="279">
        <v>2.2000000000000001E-6</v>
      </c>
      <c r="V194" s="279">
        <v>2.2000000000000001E-6</v>
      </c>
      <c r="W194" s="279">
        <v>1.32032E-2</v>
      </c>
      <c r="X194" s="279">
        <v>1.32032E-2</v>
      </c>
      <c r="Y194" s="279">
        <v>-106.73</v>
      </c>
      <c r="Z194" s="279">
        <v>-106.73</v>
      </c>
      <c r="AA194" s="279">
        <v>-161.714</v>
      </c>
      <c r="AB194" s="279">
        <v>-161.714</v>
      </c>
      <c r="AC194" s="279">
        <v>0</v>
      </c>
      <c r="AD194" s="279">
        <v>0</v>
      </c>
      <c r="AE194" s="279">
        <v>0</v>
      </c>
      <c r="AF194" s="279">
        <v>180</v>
      </c>
      <c r="AH194" s="279">
        <v>0.68515000000000004</v>
      </c>
      <c r="AI194" s="279">
        <v>0.98521270000000005</v>
      </c>
      <c r="AJ194" s="279">
        <v>0.98521270000000005</v>
      </c>
      <c r="AK194" s="279">
        <v>3.1999999999999999E-6</v>
      </c>
      <c r="AL194" s="279">
        <v>3.1999999999999999E-6</v>
      </c>
      <c r="AM194" s="279">
        <v>1.4784200000000001E-2</v>
      </c>
      <c r="AN194" s="279">
        <v>1.4784200000000001E-2</v>
      </c>
      <c r="AO194" s="279">
        <v>-96.992999999999995</v>
      </c>
      <c r="AP194" s="279">
        <v>-96.992999999999995</v>
      </c>
      <c r="AQ194" s="279">
        <v>-144.58009999999999</v>
      </c>
      <c r="AR194" s="279">
        <v>-144.58009999999999</v>
      </c>
      <c r="AS194" s="279">
        <v>0</v>
      </c>
      <c r="AT194" s="279">
        <v>0</v>
      </c>
      <c r="AU194" s="279">
        <v>0</v>
      </c>
      <c r="AV194" s="279">
        <v>180</v>
      </c>
      <c r="AX194" s="279">
        <v>0.68515000000000004</v>
      </c>
      <c r="AY194" s="279">
        <v>5.1520000000000003E-3</v>
      </c>
      <c r="AZ194" s="279">
        <v>5.1520000000000003E-3</v>
      </c>
      <c r="BA194" s="279">
        <v>0.99419000000000002</v>
      </c>
      <c r="BB194" s="279">
        <v>0.99419000000000002</v>
      </c>
      <c r="BC194" s="279">
        <v>6.5799999999999995E-4</v>
      </c>
      <c r="BD194" s="279">
        <v>6.5799999999999995E-4</v>
      </c>
      <c r="BE194" s="279">
        <v>21.844100000000001</v>
      </c>
      <c r="BF194" s="279">
        <v>21.844100000000001</v>
      </c>
      <c r="BG194" s="279">
        <v>163.82919999999999</v>
      </c>
      <c r="BH194" s="279">
        <v>163.82919999999999</v>
      </c>
      <c r="BI194" s="279">
        <v>0</v>
      </c>
      <c r="BJ194" s="279">
        <v>0</v>
      </c>
      <c r="BK194" s="279">
        <v>0</v>
      </c>
      <c r="BL194" s="279">
        <v>180</v>
      </c>
      <c r="BO194" s="279">
        <v>0.68515000000000004</v>
      </c>
      <c r="BP194" s="279">
        <v>0.89380760000000004</v>
      </c>
      <c r="BQ194" s="279">
        <v>0.89380760000000004</v>
      </c>
      <c r="BR194" s="279">
        <v>0</v>
      </c>
      <c r="BS194" s="279">
        <v>0</v>
      </c>
      <c r="BT194" s="279">
        <v>0.10619240000000001</v>
      </c>
      <c r="BU194" s="279">
        <v>0.10619240000000001</v>
      </c>
      <c r="BV194" s="279">
        <v>-56.481499999999997</v>
      </c>
      <c r="BW194" s="279">
        <v>-56.481499999999997</v>
      </c>
      <c r="BX194" s="279">
        <v>164.47620000000001</v>
      </c>
      <c r="BY194" s="279">
        <v>164.47620000000001</v>
      </c>
      <c r="BZ194" s="279">
        <v>0</v>
      </c>
      <c r="CA194" s="279">
        <v>0</v>
      </c>
      <c r="CB194" s="279">
        <v>0</v>
      </c>
      <c r="CC194" s="279">
        <v>180</v>
      </c>
    </row>
    <row r="195" spans="18:81">
      <c r="R195" s="279">
        <v>0.6865</v>
      </c>
      <c r="S195" s="279">
        <v>0.9868072</v>
      </c>
      <c r="T195" s="279">
        <v>0.9868072</v>
      </c>
      <c r="U195" s="279">
        <v>2.0999999999999998E-6</v>
      </c>
      <c r="V195" s="279">
        <v>2.0999999999999998E-6</v>
      </c>
      <c r="W195" s="279">
        <v>1.31907E-2</v>
      </c>
      <c r="X195" s="279">
        <v>1.31907E-2</v>
      </c>
      <c r="Y195" s="279">
        <v>-106.5273</v>
      </c>
      <c r="Z195" s="279">
        <v>-106.5273</v>
      </c>
      <c r="AA195" s="279">
        <v>-161.4042</v>
      </c>
      <c r="AB195" s="279">
        <v>-161.4042</v>
      </c>
      <c r="AC195" s="279">
        <v>0</v>
      </c>
      <c r="AD195" s="279">
        <v>0</v>
      </c>
      <c r="AE195" s="279">
        <v>0</v>
      </c>
      <c r="AF195" s="279">
        <v>180</v>
      </c>
      <c r="AH195" s="279">
        <v>0.6865</v>
      </c>
      <c r="AI195" s="279">
        <v>0.98520180000000002</v>
      </c>
      <c r="AJ195" s="279">
        <v>0.98520180000000002</v>
      </c>
      <c r="AK195" s="279">
        <v>3.1E-6</v>
      </c>
      <c r="AL195" s="279">
        <v>3.1E-6</v>
      </c>
      <c r="AM195" s="279">
        <v>1.4795000000000001E-2</v>
      </c>
      <c r="AN195" s="279">
        <v>1.4795000000000001E-2</v>
      </c>
      <c r="AO195" s="279">
        <v>-96.776600000000002</v>
      </c>
      <c r="AP195" s="279">
        <v>-96.776600000000002</v>
      </c>
      <c r="AQ195" s="279">
        <v>-144.23779999999999</v>
      </c>
      <c r="AR195" s="279">
        <v>-144.23779999999999</v>
      </c>
      <c r="AS195" s="279">
        <v>0</v>
      </c>
      <c r="AT195" s="279">
        <v>0</v>
      </c>
      <c r="AU195" s="279">
        <v>0</v>
      </c>
      <c r="AV195" s="279">
        <v>180</v>
      </c>
      <c r="AX195" s="279">
        <v>0.6865</v>
      </c>
      <c r="AY195" s="279">
        <v>5.1852000000000001E-3</v>
      </c>
      <c r="AZ195" s="279">
        <v>5.1852000000000001E-3</v>
      </c>
      <c r="BA195" s="279">
        <v>0.99416249999999995</v>
      </c>
      <c r="BB195" s="279">
        <v>0.99416249999999995</v>
      </c>
      <c r="BC195" s="279">
        <v>6.5229999999999997E-4</v>
      </c>
      <c r="BD195" s="279">
        <v>6.5229999999999997E-4</v>
      </c>
      <c r="BE195" s="279">
        <v>22.559100000000001</v>
      </c>
      <c r="BF195" s="279">
        <v>22.559100000000001</v>
      </c>
      <c r="BG195" s="279">
        <v>163.78389999999999</v>
      </c>
      <c r="BH195" s="279">
        <v>163.78389999999999</v>
      </c>
      <c r="BI195" s="279">
        <v>0</v>
      </c>
      <c r="BJ195" s="279">
        <v>0</v>
      </c>
      <c r="BK195" s="279">
        <v>0</v>
      </c>
      <c r="BL195" s="279">
        <v>180</v>
      </c>
      <c r="BO195" s="279">
        <v>0.6865</v>
      </c>
      <c r="BP195" s="279">
        <v>0.89330600000000004</v>
      </c>
      <c r="BQ195" s="279">
        <v>0.89330600000000004</v>
      </c>
      <c r="BR195" s="279">
        <v>0</v>
      </c>
      <c r="BS195" s="279">
        <v>0</v>
      </c>
      <c r="BT195" s="279">
        <v>0.106694</v>
      </c>
      <c r="BU195" s="279">
        <v>0.106694</v>
      </c>
      <c r="BV195" s="279">
        <v>-56.837899999999998</v>
      </c>
      <c r="BW195" s="279">
        <v>-56.837899999999998</v>
      </c>
      <c r="BX195" s="279">
        <v>164.4761</v>
      </c>
      <c r="BY195" s="279">
        <v>164.4761</v>
      </c>
      <c r="BZ195" s="279">
        <v>0</v>
      </c>
      <c r="CA195" s="279">
        <v>0</v>
      </c>
      <c r="CB195" s="279">
        <v>0</v>
      </c>
      <c r="CC195" s="279">
        <v>180</v>
      </c>
    </row>
    <row r="196" spans="18:81">
      <c r="R196" s="279">
        <v>0.68784999999999996</v>
      </c>
      <c r="S196" s="279">
        <v>0.98681909999999995</v>
      </c>
      <c r="T196" s="279">
        <v>0.98681909999999995</v>
      </c>
      <c r="U196" s="279">
        <v>2.0999999999999998E-6</v>
      </c>
      <c r="V196" s="279">
        <v>2.0999999999999998E-6</v>
      </c>
      <c r="W196" s="279">
        <v>1.3178799999999999E-2</v>
      </c>
      <c r="X196" s="279">
        <v>1.3178799999999999E-2</v>
      </c>
      <c r="Y196" s="279">
        <v>-106.325</v>
      </c>
      <c r="Z196" s="279">
        <v>-106.325</v>
      </c>
      <c r="AA196" s="279">
        <v>-161.0949</v>
      </c>
      <c r="AB196" s="279">
        <v>-161.0949</v>
      </c>
      <c r="AC196" s="279">
        <v>0</v>
      </c>
      <c r="AD196" s="279">
        <v>0</v>
      </c>
      <c r="AE196" s="279">
        <v>0</v>
      </c>
      <c r="AF196" s="279">
        <v>180</v>
      </c>
      <c r="AH196" s="279">
        <v>0.68784999999999996</v>
      </c>
      <c r="AI196" s="279">
        <v>0.98519049999999997</v>
      </c>
      <c r="AJ196" s="279">
        <v>0.98519049999999997</v>
      </c>
      <c r="AK196" s="279">
        <v>3.1E-6</v>
      </c>
      <c r="AL196" s="279">
        <v>3.1E-6</v>
      </c>
      <c r="AM196" s="279">
        <v>1.48063E-2</v>
      </c>
      <c r="AN196" s="279">
        <v>1.48063E-2</v>
      </c>
      <c r="AO196" s="279">
        <v>-96.560400000000001</v>
      </c>
      <c r="AP196" s="279">
        <v>-96.560400000000001</v>
      </c>
      <c r="AQ196" s="279">
        <v>-143.8954</v>
      </c>
      <c r="AR196" s="279">
        <v>-143.8954</v>
      </c>
      <c r="AS196" s="279">
        <v>0</v>
      </c>
      <c r="AT196" s="279">
        <v>0</v>
      </c>
      <c r="AU196" s="279">
        <v>0</v>
      </c>
      <c r="AV196" s="279">
        <v>180</v>
      </c>
      <c r="AX196" s="279">
        <v>0.68784999999999996</v>
      </c>
      <c r="AY196" s="279">
        <v>5.2176999999999996E-3</v>
      </c>
      <c r="AZ196" s="279">
        <v>5.2176999999999996E-3</v>
      </c>
      <c r="BA196" s="279">
        <v>0.99413560000000001</v>
      </c>
      <c r="BB196" s="279">
        <v>0.99413560000000001</v>
      </c>
      <c r="BC196" s="279">
        <v>6.4670000000000005E-4</v>
      </c>
      <c r="BD196" s="279">
        <v>6.4670000000000005E-4</v>
      </c>
      <c r="BE196" s="279">
        <v>23.2712</v>
      </c>
      <c r="BF196" s="279">
        <v>23.2712</v>
      </c>
      <c r="BG196" s="279">
        <v>163.74780000000001</v>
      </c>
      <c r="BH196" s="279">
        <v>163.74780000000001</v>
      </c>
      <c r="BI196" s="279">
        <v>0</v>
      </c>
      <c r="BJ196" s="279">
        <v>0</v>
      </c>
      <c r="BK196" s="279">
        <v>0</v>
      </c>
      <c r="BL196" s="279">
        <v>180</v>
      </c>
      <c r="BO196" s="279">
        <v>0.68784999999999996</v>
      </c>
      <c r="BP196" s="279">
        <v>0.89280440000000005</v>
      </c>
      <c r="BQ196" s="279">
        <v>0.89280440000000005</v>
      </c>
      <c r="BR196" s="279">
        <v>0</v>
      </c>
      <c r="BS196" s="279">
        <v>0</v>
      </c>
      <c r="BT196" s="279">
        <v>0.1071956</v>
      </c>
      <c r="BU196" s="279">
        <v>0.1071956</v>
      </c>
      <c r="BV196" s="279">
        <v>-57.193199999999997</v>
      </c>
      <c r="BW196" s="279">
        <v>-57.193199999999997</v>
      </c>
      <c r="BX196" s="279">
        <v>164.476</v>
      </c>
      <c r="BY196" s="279">
        <v>164.476</v>
      </c>
      <c r="BZ196" s="279">
        <v>0</v>
      </c>
      <c r="CA196" s="279">
        <v>0</v>
      </c>
      <c r="CB196" s="279">
        <v>0</v>
      </c>
      <c r="CC196" s="279">
        <v>180</v>
      </c>
    </row>
    <row r="197" spans="18:81">
      <c r="R197" s="279">
        <v>0.68920000000000003</v>
      </c>
      <c r="S197" s="279">
        <v>0.9868304</v>
      </c>
      <c r="T197" s="279">
        <v>0.9868304</v>
      </c>
      <c r="U197" s="279">
        <v>2.0999999999999998E-6</v>
      </c>
      <c r="V197" s="279">
        <v>2.0999999999999998E-6</v>
      </c>
      <c r="W197" s="279">
        <v>1.31675E-2</v>
      </c>
      <c r="X197" s="279">
        <v>1.31675E-2</v>
      </c>
      <c r="Y197" s="279">
        <v>-106.1232</v>
      </c>
      <c r="Z197" s="279">
        <v>-106.1232</v>
      </c>
      <c r="AA197" s="279">
        <v>-160.7859</v>
      </c>
      <c r="AB197" s="279">
        <v>-160.7859</v>
      </c>
      <c r="AC197" s="279">
        <v>0</v>
      </c>
      <c r="AD197" s="279">
        <v>0</v>
      </c>
      <c r="AE197" s="279">
        <v>0</v>
      </c>
      <c r="AF197" s="279">
        <v>180</v>
      </c>
      <c r="AH197" s="279">
        <v>0.68920000000000003</v>
      </c>
      <c r="AI197" s="279">
        <v>0.98517880000000002</v>
      </c>
      <c r="AJ197" s="279">
        <v>0.98517880000000002</v>
      </c>
      <c r="AK197" s="279">
        <v>3.1E-6</v>
      </c>
      <c r="AL197" s="279">
        <v>3.1E-6</v>
      </c>
      <c r="AM197" s="279">
        <v>1.48182E-2</v>
      </c>
      <c r="AN197" s="279">
        <v>1.48182E-2</v>
      </c>
      <c r="AO197" s="279">
        <v>-96.344399999999993</v>
      </c>
      <c r="AP197" s="279">
        <v>-96.344399999999993</v>
      </c>
      <c r="AQ197" s="279">
        <v>-143.55289999999999</v>
      </c>
      <c r="AR197" s="279">
        <v>-143.55289999999999</v>
      </c>
      <c r="AS197" s="279">
        <v>0</v>
      </c>
      <c r="AT197" s="279">
        <v>0</v>
      </c>
      <c r="AU197" s="279">
        <v>0</v>
      </c>
      <c r="AV197" s="279">
        <v>180</v>
      </c>
      <c r="AX197" s="279">
        <v>0.68920000000000003</v>
      </c>
      <c r="AY197" s="279">
        <v>5.2494999999999998E-3</v>
      </c>
      <c r="AZ197" s="279">
        <v>5.2494999999999998E-3</v>
      </c>
      <c r="BA197" s="279">
        <v>0.99410940000000003</v>
      </c>
      <c r="BB197" s="279">
        <v>0.99410940000000003</v>
      </c>
      <c r="BC197" s="279">
        <v>6.4110000000000002E-4</v>
      </c>
      <c r="BD197" s="279">
        <v>6.4110000000000002E-4</v>
      </c>
      <c r="BE197" s="279">
        <v>23.980599999999999</v>
      </c>
      <c r="BF197" s="279">
        <v>23.980599999999999</v>
      </c>
      <c r="BG197" s="279">
        <v>163.72049999999999</v>
      </c>
      <c r="BH197" s="279">
        <v>163.72049999999999</v>
      </c>
      <c r="BI197" s="279">
        <v>0</v>
      </c>
      <c r="BJ197" s="279">
        <v>0</v>
      </c>
      <c r="BK197" s="279">
        <v>0</v>
      </c>
      <c r="BL197" s="279">
        <v>180</v>
      </c>
      <c r="BO197" s="279">
        <v>0.68920000000000003</v>
      </c>
      <c r="BP197" s="279">
        <v>0.89230290000000001</v>
      </c>
      <c r="BQ197" s="279">
        <v>0.89230290000000001</v>
      </c>
      <c r="BR197" s="279">
        <v>0</v>
      </c>
      <c r="BS197" s="279">
        <v>0</v>
      </c>
      <c r="BT197" s="279">
        <v>0.1076971</v>
      </c>
      <c r="BU197" s="279">
        <v>0.1076971</v>
      </c>
      <c r="BV197" s="279">
        <v>-57.547199999999997</v>
      </c>
      <c r="BW197" s="279">
        <v>-57.547199999999997</v>
      </c>
      <c r="BX197" s="279">
        <v>164.4759</v>
      </c>
      <c r="BY197" s="279">
        <v>164.4759</v>
      </c>
      <c r="BZ197" s="279">
        <v>0</v>
      </c>
      <c r="CA197" s="279">
        <v>0</v>
      </c>
      <c r="CB197" s="279">
        <v>0</v>
      </c>
      <c r="CC197" s="279">
        <v>180</v>
      </c>
    </row>
    <row r="198" spans="18:81">
      <c r="R198" s="279">
        <v>0.69055</v>
      </c>
      <c r="S198" s="279">
        <v>0.98684119999999997</v>
      </c>
      <c r="T198" s="279">
        <v>0.98684119999999997</v>
      </c>
      <c r="U198" s="279">
        <v>2.0999999999999998E-6</v>
      </c>
      <c r="V198" s="279">
        <v>2.0999999999999998E-6</v>
      </c>
      <c r="W198" s="279">
        <v>1.31567E-2</v>
      </c>
      <c r="X198" s="279">
        <v>1.31567E-2</v>
      </c>
      <c r="Y198" s="279">
        <v>-105.9218</v>
      </c>
      <c r="Z198" s="279">
        <v>-105.9218</v>
      </c>
      <c r="AA198" s="279">
        <v>-160.47739999999999</v>
      </c>
      <c r="AB198" s="279">
        <v>-160.47739999999999</v>
      </c>
      <c r="AC198" s="279">
        <v>0</v>
      </c>
      <c r="AD198" s="279">
        <v>0</v>
      </c>
      <c r="AE198" s="279">
        <v>0</v>
      </c>
      <c r="AF198" s="279">
        <v>180</v>
      </c>
      <c r="AH198" s="279">
        <v>0.69055</v>
      </c>
      <c r="AI198" s="279">
        <v>0.98516649999999995</v>
      </c>
      <c r="AJ198" s="279">
        <v>0.98516649999999995</v>
      </c>
      <c r="AK198" s="279">
        <v>3.1E-6</v>
      </c>
      <c r="AL198" s="279">
        <v>3.1E-6</v>
      </c>
      <c r="AM198" s="279">
        <v>1.4830400000000001E-2</v>
      </c>
      <c r="AN198" s="279">
        <v>1.4830400000000001E-2</v>
      </c>
      <c r="AO198" s="279">
        <v>-96.128500000000003</v>
      </c>
      <c r="AP198" s="279">
        <v>-96.128500000000003</v>
      </c>
      <c r="AQ198" s="279">
        <v>-143.21029999999999</v>
      </c>
      <c r="AR198" s="279">
        <v>-143.21029999999999</v>
      </c>
      <c r="AS198" s="279">
        <v>0</v>
      </c>
      <c r="AT198" s="279">
        <v>0</v>
      </c>
      <c r="AU198" s="279">
        <v>0</v>
      </c>
      <c r="AV198" s="279">
        <v>180</v>
      </c>
      <c r="AX198" s="279">
        <v>0.69055</v>
      </c>
      <c r="AY198" s="279">
        <v>5.2804999999999996E-3</v>
      </c>
      <c r="AZ198" s="279">
        <v>5.2804999999999996E-3</v>
      </c>
      <c r="BA198" s="279">
        <v>0.99408399999999997</v>
      </c>
      <c r="BB198" s="279">
        <v>0.99408399999999997</v>
      </c>
      <c r="BC198" s="279">
        <v>6.355E-4</v>
      </c>
      <c r="BD198" s="279">
        <v>6.355E-4</v>
      </c>
      <c r="BE198" s="279">
        <v>24.687100000000001</v>
      </c>
      <c r="BF198" s="279">
        <v>24.687100000000001</v>
      </c>
      <c r="BG198" s="279">
        <v>163.70189999999999</v>
      </c>
      <c r="BH198" s="279">
        <v>163.70189999999999</v>
      </c>
      <c r="BI198" s="279">
        <v>0</v>
      </c>
      <c r="BJ198" s="279">
        <v>0</v>
      </c>
      <c r="BK198" s="279">
        <v>0</v>
      </c>
      <c r="BL198" s="279">
        <v>180</v>
      </c>
      <c r="BO198" s="279">
        <v>0.69055</v>
      </c>
      <c r="BP198" s="279">
        <v>0.89180139999999997</v>
      </c>
      <c r="BQ198" s="279">
        <v>0.89180139999999997</v>
      </c>
      <c r="BR198" s="279">
        <v>0</v>
      </c>
      <c r="BS198" s="279">
        <v>0</v>
      </c>
      <c r="BT198" s="279">
        <v>0.10819860000000001</v>
      </c>
      <c r="BU198" s="279">
        <v>0.10819860000000001</v>
      </c>
      <c r="BV198" s="279">
        <v>-57.9</v>
      </c>
      <c r="BW198" s="279">
        <v>-57.9</v>
      </c>
      <c r="BX198" s="279">
        <v>164.4759</v>
      </c>
      <c r="BY198" s="279">
        <v>164.4759</v>
      </c>
      <c r="BZ198" s="279">
        <v>0</v>
      </c>
      <c r="CA198" s="279">
        <v>0</v>
      </c>
      <c r="CB198" s="279">
        <v>0</v>
      </c>
      <c r="CC198" s="279">
        <v>180</v>
      </c>
    </row>
    <row r="199" spans="18:81">
      <c r="R199" s="279">
        <v>0.69189999999999996</v>
      </c>
      <c r="S199" s="279">
        <v>0.98685149999999999</v>
      </c>
      <c r="T199" s="279">
        <v>0.98685149999999999</v>
      </c>
      <c r="U199" s="279">
        <v>2.0999999999999998E-6</v>
      </c>
      <c r="V199" s="279">
        <v>2.0999999999999998E-6</v>
      </c>
      <c r="W199" s="279">
        <v>1.31465E-2</v>
      </c>
      <c r="X199" s="279">
        <v>1.31465E-2</v>
      </c>
      <c r="Y199" s="279">
        <v>-105.7208</v>
      </c>
      <c r="Z199" s="279">
        <v>-105.7208</v>
      </c>
      <c r="AA199" s="279">
        <v>-160.16929999999999</v>
      </c>
      <c r="AB199" s="279">
        <v>-160.16929999999999</v>
      </c>
      <c r="AC199" s="279">
        <v>0</v>
      </c>
      <c r="AD199" s="279">
        <v>0</v>
      </c>
      <c r="AE199" s="279">
        <v>0</v>
      </c>
      <c r="AF199" s="279">
        <v>180</v>
      </c>
      <c r="AH199" s="279">
        <v>0.69189999999999996</v>
      </c>
      <c r="AI199" s="279">
        <v>0.98515379999999997</v>
      </c>
      <c r="AJ199" s="279">
        <v>0.98515379999999997</v>
      </c>
      <c r="AK199" s="279">
        <v>3.0000000000000001E-6</v>
      </c>
      <c r="AL199" s="279">
        <v>3.0000000000000001E-6</v>
      </c>
      <c r="AM199" s="279">
        <v>1.4843200000000001E-2</v>
      </c>
      <c r="AN199" s="279">
        <v>1.4843200000000001E-2</v>
      </c>
      <c r="AO199" s="279">
        <v>-95.912700000000001</v>
      </c>
      <c r="AP199" s="279">
        <v>-95.912700000000001</v>
      </c>
      <c r="AQ199" s="279">
        <v>-142.86760000000001</v>
      </c>
      <c r="AR199" s="279">
        <v>-142.86760000000001</v>
      </c>
      <c r="AS199" s="279">
        <v>0</v>
      </c>
      <c r="AT199" s="279">
        <v>0</v>
      </c>
      <c r="AU199" s="279">
        <v>0</v>
      </c>
      <c r="AV199" s="279">
        <v>180</v>
      </c>
      <c r="AX199" s="279">
        <v>0.69189999999999996</v>
      </c>
      <c r="AY199" s="279">
        <v>5.3106999999999998E-3</v>
      </c>
      <c r="AZ199" s="279">
        <v>5.3106999999999998E-3</v>
      </c>
      <c r="BA199" s="279">
        <v>0.99405929999999998</v>
      </c>
      <c r="BB199" s="279">
        <v>0.99405929999999998</v>
      </c>
      <c r="BC199" s="279">
        <v>6.2989999999999997E-4</v>
      </c>
      <c r="BD199" s="279">
        <v>6.2989999999999997E-4</v>
      </c>
      <c r="BE199" s="279">
        <v>25.390799999999999</v>
      </c>
      <c r="BF199" s="279">
        <v>25.390799999999999</v>
      </c>
      <c r="BG199" s="279">
        <v>163.69159999999999</v>
      </c>
      <c r="BH199" s="279">
        <v>163.69159999999999</v>
      </c>
      <c r="BI199" s="279">
        <v>0</v>
      </c>
      <c r="BJ199" s="279">
        <v>0</v>
      </c>
      <c r="BK199" s="279">
        <v>0</v>
      </c>
      <c r="BL199" s="279">
        <v>180</v>
      </c>
      <c r="BO199" s="279">
        <v>0.69189999999999996</v>
      </c>
      <c r="BP199" s="279">
        <v>0.89129999999999998</v>
      </c>
      <c r="BQ199" s="279">
        <v>0.89129999999999998</v>
      </c>
      <c r="BR199" s="279">
        <v>0</v>
      </c>
      <c r="BS199" s="279">
        <v>0</v>
      </c>
      <c r="BT199" s="279">
        <v>0.1087</v>
      </c>
      <c r="BU199" s="279">
        <v>0.1087</v>
      </c>
      <c r="BV199" s="279">
        <v>-58.2517</v>
      </c>
      <c r="BW199" s="279">
        <v>-58.2517</v>
      </c>
      <c r="BX199" s="279">
        <v>164.4759</v>
      </c>
      <c r="BY199" s="279">
        <v>164.4759</v>
      </c>
      <c r="BZ199" s="279">
        <v>0</v>
      </c>
      <c r="CA199" s="279">
        <v>0</v>
      </c>
      <c r="CB199" s="279">
        <v>0</v>
      </c>
      <c r="CC199" s="279">
        <v>180</v>
      </c>
    </row>
    <row r="200" spans="18:81">
      <c r="R200" s="279">
        <v>0.69325000000000003</v>
      </c>
      <c r="S200" s="279">
        <v>0.98686119999999999</v>
      </c>
      <c r="T200" s="279">
        <v>0.98686119999999999</v>
      </c>
      <c r="U200" s="279">
        <v>2.0999999999999998E-6</v>
      </c>
      <c r="V200" s="279">
        <v>2.0999999999999998E-6</v>
      </c>
      <c r="W200" s="279">
        <v>1.3136699999999999E-2</v>
      </c>
      <c r="X200" s="279">
        <v>1.3136699999999999E-2</v>
      </c>
      <c r="Y200" s="279">
        <v>-105.5202</v>
      </c>
      <c r="Z200" s="279">
        <v>-105.5202</v>
      </c>
      <c r="AA200" s="279">
        <v>-159.86160000000001</v>
      </c>
      <c r="AB200" s="279">
        <v>-159.86160000000001</v>
      </c>
      <c r="AC200" s="279">
        <v>0</v>
      </c>
      <c r="AD200" s="279">
        <v>0</v>
      </c>
      <c r="AE200" s="279">
        <v>0</v>
      </c>
      <c r="AF200" s="279">
        <v>180</v>
      </c>
      <c r="AH200" s="279">
        <v>0.69325000000000003</v>
      </c>
      <c r="AI200" s="279">
        <v>0.98514060000000003</v>
      </c>
      <c r="AJ200" s="279">
        <v>0.98514060000000003</v>
      </c>
      <c r="AK200" s="279">
        <v>3.0000000000000001E-6</v>
      </c>
      <c r="AL200" s="279">
        <v>3.0000000000000001E-6</v>
      </c>
      <c r="AM200" s="279">
        <v>1.4856400000000001E-2</v>
      </c>
      <c r="AN200" s="279">
        <v>1.4856400000000001E-2</v>
      </c>
      <c r="AO200" s="279">
        <v>-95.697100000000006</v>
      </c>
      <c r="AP200" s="279">
        <v>-95.697100000000006</v>
      </c>
      <c r="AQ200" s="279">
        <v>-142.5248</v>
      </c>
      <c r="AR200" s="279">
        <v>-142.5248</v>
      </c>
      <c r="AS200" s="279">
        <v>0</v>
      </c>
      <c r="AT200" s="279">
        <v>0</v>
      </c>
      <c r="AU200" s="279">
        <v>0</v>
      </c>
      <c r="AV200" s="279">
        <v>180</v>
      </c>
      <c r="AX200" s="279">
        <v>0.69325000000000003</v>
      </c>
      <c r="AY200" s="279">
        <v>5.3400000000000001E-3</v>
      </c>
      <c r="AZ200" s="279">
        <v>5.3400000000000001E-3</v>
      </c>
      <c r="BA200" s="279">
        <v>0.99403560000000002</v>
      </c>
      <c r="BB200" s="279">
        <v>0.99403560000000002</v>
      </c>
      <c r="BC200" s="279">
        <v>6.244E-4</v>
      </c>
      <c r="BD200" s="279">
        <v>6.244E-4</v>
      </c>
      <c r="BE200" s="279">
        <v>26.091699999999999</v>
      </c>
      <c r="BF200" s="279">
        <v>26.091699999999999</v>
      </c>
      <c r="BG200" s="279">
        <v>163.68960000000001</v>
      </c>
      <c r="BH200" s="279">
        <v>163.68960000000001</v>
      </c>
      <c r="BI200" s="279">
        <v>0</v>
      </c>
      <c r="BJ200" s="279">
        <v>0</v>
      </c>
      <c r="BK200" s="279">
        <v>0</v>
      </c>
      <c r="BL200" s="279">
        <v>180</v>
      </c>
      <c r="BO200" s="279">
        <v>0.69325000000000003</v>
      </c>
      <c r="BP200" s="279">
        <v>0.89079870000000005</v>
      </c>
      <c r="BQ200" s="279">
        <v>0.89079870000000005</v>
      </c>
      <c r="BR200" s="279">
        <v>0</v>
      </c>
      <c r="BS200" s="279">
        <v>0</v>
      </c>
      <c r="BT200" s="279">
        <v>0.1092013</v>
      </c>
      <c r="BU200" s="279">
        <v>0.1092013</v>
      </c>
      <c r="BV200" s="279">
        <v>-58.6021</v>
      </c>
      <c r="BW200" s="279">
        <v>-58.6021</v>
      </c>
      <c r="BX200" s="279">
        <v>164.476</v>
      </c>
      <c r="BY200" s="279">
        <v>164.476</v>
      </c>
      <c r="BZ200" s="279">
        <v>0</v>
      </c>
      <c r="CA200" s="279">
        <v>0</v>
      </c>
      <c r="CB200" s="279">
        <v>0</v>
      </c>
      <c r="CC200" s="279">
        <v>180</v>
      </c>
    </row>
    <row r="201" spans="18:81">
      <c r="R201" s="279">
        <v>0.6946</v>
      </c>
      <c r="S201" s="279">
        <v>0.98687040000000004</v>
      </c>
      <c r="T201" s="279">
        <v>0.98687040000000004</v>
      </c>
      <c r="U201" s="279">
        <v>1.9999999999999999E-6</v>
      </c>
      <c r="V201" s="279">
        <v>1.9999999999999999E-6</v>
      </c>
      <c r="W201" s="279">
        <v>1.31276E-2</v>
      </c>
      <c r="X201" s="279">
        <v>1.31276E-2</v>
      </c>
      <c r="Y201" s="279">
        <v>-105.32</v>
      </c>
      <c r="Z201" s="279">
        <v>-105.32</v>
      </c>
      <c r="AA201" s="279">
        <v>-159.55420000000001</v>
      </c>
      <c r="AB201" s="279">
        <v>-159.55420000000001</v>
      </c>
      <c r="AC201" s="279">
        <v>0</v>
      </c>
      <c r="AD201" s="279">
        <v>0</v>
      </c>
      <c r="AE201" s="279">
        <v>0</v>
      </c>
      <c r="AF201" s="279">
        <v>180</v>
      </c>
      <c r="AH201" s="279">
        <v>0.6946</v>
      </c>
      <c r="AI201" s="279">
        <v>0.98512690000000003</v>
      </c>
      <c r="AJ201" s="279">
        <v>0.98512690000000003</v>
      </c>
      <c r="AK201" s="279">
        <v>3.0000000000000001E-6</v>
      </c>
      <c r="AL201" s="279">
        <v>3.0000000000000001E-6</v>
      </c>
      <c r="AM201" s="279">
        <v>1.4870100000000001E-2</v>
      </c>
      <c r="AN201" s="279">
        <v>1.4870100000000001E-2</v>
      </c>
      <c r="AO201" s="279">
        <v>-95.481700000000004</v>
      </c>
      <c r="AP201" s="279">
        <v>-95.481700000000004</v>
      </c>
      <c r="AQ201" s="279">
        <v>-142.18180000000001</v>
      </c>
      <c r="AR201" s="279">
        <v>-142.18180000000001</v>
      </c>
      <c r="AS201" s="279">
        <v>0</v>
      </c>
      <c r="AT201" s="279">
        <v>0</v>
      </c>
      <c r="AU201" s="279">
        <v>0</v>
      </c>
      <c r="AV201" s="279">
        <v>180</v>
      </c>
      <c r="AX201" s="279">
        <v>0.6946</v>
      </c>
      <c r="AY201" s="279">
        <v>5.3683000000000003E-3</v>
      </c>
      <c r="AZ201" s="279">
        <v>5.3683000000000003E-3</v>
      </c>
      <c r="BA201" s="279">
        <v>0.99401280000000003</v>
      </c>
      <c r="BB201" s="279">
        <v>0.99401280000000003</v>
      </c>
      <c r="BC201" s="279">
        <v>6.1890000000000003E-4</v>
      </c>
      <c r="BD201" s="279">
        <v>6.1890000000000003E-4</v>
      </c>
      <c r="BE201" s="279">
        <v>26.789899999999999</v>
      </c>
      <c r="BF201" s="279">
        <v>26.789899999999999</v>
      </c>
      <c r="BG201" s="279">
        <v>163.69550000000001</v>
      </c>
      <c r="BH201" s="279">
        <v>163.69550000000001</v>
      </c>
      <c r="BI201" s="279">
        <v>0</v>
      </c>
      <c r="BJ201" s="279">
        <v>0</v>
      </c>
      <c r="BK201" s="279">
        <v>0</v>
      </c>
      <c r="BL201" s="279">
        <v>180</v>
      </c>
      <c r="BO201" s="279">
        <v>0.6946</v>
      </c>
      <c r="BP201" s="279">
        <v>0.89029749999999996</v>
      </c>
      <c r="BQ201" s="279">
        <v>0.89029749999999996</v>
      </c>
      <c r="BR201" s="279">
        <v>0</v>
      </c>
      <c r="BS201" s="279">
        <v>0</v>
      </c>
      <c r="BT201" s="279">
        <v>0.10970249999999999</v>
      </c>
      <c r="BU201" s="279">
        <v>0.10970249999999999</v>
      </c>
      <c r="BV201" s="279">
        <v>-58.951500000000003</v>
      </c>
      <c r="BW201" s="279">
        <v>-58.951500000000003</v>
      </c>
      <c r="BX201" s="279">
        <v>164.476</v>
      </c>
      <c r="BY201" s="279">
        <v>164.476</v>
      </c>
      <c r="BZ201" s="279">
        <v>0</v>
      </c>
      <c r="CA201" s="279">
        <v>0</v>
      </c>
      <c r="CB201" s="279">
        <v>0</v>
      </c>
      <c r="CC201" s="279">
        <v>180</v>
      </c>
    </row>
    <row r="202" spans="18:81">
      <c r="R202" s="279">
        <v>0.69594999999999996</v>
      </c>
      <c r="S202" s="279">
        <v>0.98687910000000001</v>
      </c>
      <c r="T202" s="279">
        <v>0.98687910000000001</v>
      </c>
      <c r="U202" s="279">
        <v>1.9999999999999999E-6</v>
      </c>
      <c r="V202" s="279">
        <v>1.9999999999999999E-6</v>
      </c>
      <c r="W202" s="279">
        <v>1.3118899999999999E-2</v>
      </c>
      <c r="X202" s="279">
        <v>1.3118899999999999E-2</v>
      </c>
      <c r="Y202" s="279">
        <v>-105.1202</v>
      </c>
      <c r="Z202" s="279">
        <v>-105.1202</v>
      </c>
      <c r="AA202" s="279">
        <v>-159.2473</v>
      </c>
      <c r="AB202" s="279">
        <v>-159.2473</v>
      </c>
      <c r="AC202" s="279">
        <v>0</v>
      </c>
      <c r="AD202" s="279">
        <v>0</v>
      </c>
      <c r="AE202" s="279">
        <v>0</v>
      </c>
      <c r="AF202" s="279">
        <v>180</v>
      </c>
      <c r="AH202" s="279">
        <v>0.69594999999999996</v>
      </c>
      <c r="AI202" s="279">
        <v>0.98511280000000001</v>
      </c>
      <c r="AJ202" s="279">
        <v>0.98511280000000001</v>
      </c>
      <c r="AK202" s="279">
        <v>3.0000000000000001E-6</v>
      </c>
      <c r="AL202" s="279">
        <v>3.0000000000000001E-6</v>
      </c>
      <c r="AM202" s="279">
        <v>1.48842E-2</v>
      </c>
      <c r="AN202" s="279">
        <v>1.48842E-2</v>
      </c>
      <c r="AO202" s="279">
        <v>-95.266300000000001</v>
      </c>
      <c r="AP202" s="279">
        <v>-95.266300000000001</v>
      </c>
      <c r="AQ202" s="279">
        <v>-141.83879999999999</v>
      </c>
      <c r="AR202" s="279">
        <v>-141.83879999999999</v>
      </c>
      <c r="AS202" s="279">
        <v>0</v>
      </c>
      <c r="AT202" s="279">
        <v>0</v>
      </c>
      <c r="AU202" s="279">
        <v>0</v>
      </c>
      <c r="AV202" s="279">
        <v>180</v>
      </c>
      <c r="AX202" s="279">
        <v>0.69594999999999996</v>
      </c>
      <c r="AY202" s="279">
        <v>5.3956000000000004E-3</v>
      </c>
      <c r="AZ202" s="279">
        <v>5.3956000000000004E-3</v>
      </c>
      <c r="BA202" s="279">
        <v>0.99399099999999996</v>
      </c>
      <c r="BB202" s="279">
        <v>0.99399099999999996</v>
      </c>
      <c r="BC202" s="279">
        <v>6.1339999999999995E-4</v>
      </c>
      <c r="BD202" s="279">
        <v>6.1339999999999995E-4</v>
      </c>
      <c r="BE202" s="279">
        <v>27.485299999999999</v>
      </c>
      <c r="BF202" s="279">
        <v>27.485299999999999</v>
      </c>
      <c r="BG202" s="279">
        <v>163.70910000000001</v>
      </c>
      <c r="BH202" s="279">
        <v>163.70910000000001</v>
      </c>
      <c r="BI202" s="279">
        <v>0</v>
      </c>
      <c r="BJ202" s="279">
        <v>0</v>
      </c>
      <c r="BK202" s="279">
        <v>0</v>
      </c>
      <c r="BL202" s="279">
        <v>180</v>
      </c>
      <c r="BO202" s="279">
        <v>0.69594999999999996</v>
      </c>
      <c r="BP202" s="279">
        <v>0.88979629999999998</v>
      </c>
      <c r="BQ202" s="279">
        <v>0.88979629999999998</v>
      </c>
      <c r="BR202" s="279">
        <v>0</v>
      </c>
      <c r="BS202" s="279">
        <v>0</v>
      </c>
      <c r="BT202" s="279">
        <v>0.1102037</v>
      </c>
      <c r="BU202" s="279">
        <v>0.1102037</v>
      </c>
      <c r="BV202" s="279">
        <v>-59.299599999999998</v>
      </c>
      <c r="BW202" s="279">
        <v>-59.299599999999998</v>
      </c>
      <c r="BX202" s="279">
        <v>164.4761</v>
      </c>
      <c r="BY202" s="279">
        <v>164.4761</v>
      </c>
      <c r="BZ202" s="279">
        <v>0</v>
      </c>
      <c r="CA202" s="279">
        <v>0</v>
      </c>
      <c r="CB202" s="279">
        <v>0</v>
      </c>
      <c r="CC202" s="279">
        <v>180</v>
      </c>
    </row>
    <row r="203" spans="18:81">
      <c r="R203" s="279">
        <v>0.69730000000000003</v>
      </c>
      <c r="S203" s="279">
        <v>0.98688730000000002</v>
      </c>
      <c r="T203" s="279">
        <v>0.98688730000000002</v>
      </c>
      <c r="U203" s="279">
        <v>1.9999999999999999E-6</v>
      </c>
      <c r="V203" s="279">
        <v>1.9999999999999999E-6</v>
      </c>
      <c r="W203" s="279">
        <v>1.3110699999999999E-2</v>
      </c>
      <c r="X203" s="279">
        <v>1.3110699999999999E-2</v>
      </c>
      <c r="Y203" s="279">
        <v>-104.9208</v>
      </c>
      <c r="Z203" s="279">
        <v>-104.9208</v>
      </c>
      <c r="AA203" s="279">
        <v>-158.94069999999999</v>
      </c>
      <c r="AB203" s="279">
        <v>-158.94069999999999</v>
      </c>
      <c r="AC203" s="279">
        <v>0</v>
      </c>
      <c r="AD203" s="279">
        <v>0</v>
      </c>
      <c r="AE203" s="279">
        <v>0</v>
      </c>
      <c r="AF203" s="279">
        <v>180</v>
      </c>
      <c r="AH203" s="279">
        <v>0.69730000000000003</v>
      </c>
      <c r="AI203" s="279">
        <v>0.98509820000000003</v>
      </c>
      <c r="AJ203" s="279">
        <v>0.98509820000000003</v>
      </c>
      <c r="AK203" s="279">
        <v>3.0000000000000001E-6</v>
      </c>
      <c r="AL203" s="279">
        <v>3.0000000000000001E-6</v>
      </c>
      <c r="AM203" s="279">
        <v>1.48988E-2</v>
      </c>
      <c r="AN203" s="279">
        <v>1.48988E-2</v>
      </c>
      <c r="AO203" s="279">
        <v>-95.051199999999994</v>
      </c>
      <c r="AP203" s="279">
        <v>-95.051199999999994</v>
      </c>
      <c r="AQ203" s="279">
        <v>-141.49549999999999</v>
      </c>
      <c r="AR203" s="279">
        <v>-141.49549999999999</v>
      </c>
      <c r="AS203" s="279">
        <v>0</v>
      </c>
      <c r="AT203" s="279">
        <v>0</v>
      </c>
      <c r="AU203" s="279">
        <v>0</v>
      </c>
      <c r="AV203" s="279">
        <v>180</v>
      </c>
      <c r="AX203" s="279">
        <v>0.69730000000000003</v>
      </c>
      <c r="AY203" s="279">
        <v>5.4218000000000001E-3</v>
      </c>
      <c r="AZ203" s="279">
        <v>5.4218000000000001E-3</v>
      </c>
      <c r="BA203" s="279">
        <v>0.99397029999999997</v>
      </c>
      <c r="BB203" s="279">
        <v>0.99397029999999997</v>
      </c>
      <c r="BC203" s="279">
        <v>6.0789999999999998E-4</v>
      </c>
      <c r="BD203" s="279">
        <v>6.0789999999999998E-4</v>
      </c>
      <c r="BE203" s="279">
        <v>28.178000000000001</v>
      </c>
      <c r="BF203" s="279">
        <v>28.178000000000001</v>
      </c>
      <c r="BG203" s="279">
        <v>163.73009999999999</v>
      </c>
      <c r="BH203" s="279">
        <v>163.73009999999999</v>
      </c>
      <c r="BI203" s="279">
        <v>0</v>
      </c>
      <c r="BJ203" s="279">
        <v>0</v>
      </c>
      <c r="BK203" s="279">
        <v>0</v>
      </c>
      <c r="BL203" s="279">
        <v>180</v>
      </c>
      <c r="BO203" s="279">
        <v>0.69730000000000003</v>
      </c>
      <c r="BP203" s="279">
        <v>0.88929519999999995</v>
      </c>
      <c r="BQ203" s="279">
        <v>0.88929519999999995</v>
      </c>
      <c r="BR203" s="279">
        <v>0</v>
      </c>
      <c r="BS203" s="279">
        <v>0</v>
      </c>
      <c r="BT203" s="279">
        <v>0.11070480000000001</v>
      </c>
      <c r="BU203" s="279">
        <v>0.11070480000000001</v>
      </c>
      <c r="BV203" s="279">
        <v>-59.646599999999999</v>
      </c>
      <c r="BW203" s="279">
        <v>-59.646599999999999</v>
      </c>
      <c r="BX203" s="279">
        <v>164.47630000000001</v>
      </c>
      <c r="BY203" s="279">
        <v>164.47630000000001</v>
      </c>
      <c r="BZ203" s="279">
        <v>0</v>
      </c>
      <c r="CA203" s="279">
        <v>0</v>
      </c>
      <c r="CB203" s="279">
        <v>0</v>
      </c>
      <c r="CC203" s="279">
        <v>180</v>
      </c>
    </row>
    <row r="204" spans="18:81">
      <c r="R204" s="279">
        <v>0.69864999999999999</v>
      </c>
      <c r="S204" s="279">
        <v>0.98689490000000002</v>
      </c>
      <c r="T204" s="279">
        <v>0.98689490000000002</v>
      </c>
      <c r="U204" s="279">
        <v>1.9999999999999999E-6</v>
      </c>
      <c r="V204" s="279">
        <v>1.9999999999999999E-6</v>
      </c>
      <c r="W204" s="279">
        <v>1.3103099999999999E-2</v>
      </c>
      <c r="X204" s="279">
        <v>1.3103099999999999E-2</v>
      </c>
      <c r="Y204" s="279">
        <v>-104.7218</v>
      </c>
      <c r="Z204" s="279">
        <v>-104.7218</v>
      </c>
      <c r="AA204" s="279">
        <v>-158.6344</v>
      </c>
      <c r="AB204" s="279">
        <v>-158.6344</v>
      </c>
      <c r="AC204" s="279">
        <v>0</v>
      </c>
      <c r="AD204" s="279">
        <v>0</v>
      </c>
      <c r="AE204" s="279">
        <v>0</v>
      </c>
      <c r="AF204" s="279">
        <v>180</v>
      </c>
      <c r="AH204" s="279">
        <v>0.69864999999999999</v>
      </c>
      <c r="AI204" s="279">
        <v>0.98508320000000005</v>
      </c>
      <c r="AJ204" s="279">
        <v>0.98508320000000005</v>
      </c>
      <c r="AK204" s="279">
        <v>3.0000000000000001E-6</v>
      </c>
      <c r="AL204" s="279">
        <v>3.0000000000000001E-6</v>
      </c>
      <c r="AM204" s="279">
        <v>1.4913900000000001E-2</v>
      </c>
      <c r="AN204" s="279">
        <v>1.4913900000000001E-2</v>
      </c>
      <c r="AO204" s="279">
        <v>-94.836100000000002</v>
      </c>
      <c r="AP204" s="279">
        <v>-94.836100000000002</v>
      </c>
      <c r="AQ204" s="279">
        <v>-141.15209999999999</v>
      </c>
      <c r="AR204" s="279">
        <v>-141.15209999999999</v>
      </c>
      <c r="AS204" s="279">
        <v>0</v>
      </c>
      <c r="AT204" s="279">
        <v>0</v>
      </c>
      <c r="AU204" s="279">
        <v>0</v>
      </c>
      <c r="AV204" s="279">
        <v>180</v>
      </c>
      <c r="AX204" s="279">
        <v>0.69864999999999999</v>
      </c>
      <c r="AY204" s="279">
        <v>5.4469999999999996E-3</v>
      </c>
      <c r="AZ204" s="279">
        <v>5.4469999999999996E-3</v>
      </c>
      <c r="BA204" s="279">
        <v>0.99395060000000002</v>
      </c>
      <c r="BB204" s="279">
        <v>0.99395060000000002</v>
      </c>
      <c r="BC204" s="279">
        <v>6.0240000000000001E-4</v>
      </c>
      <c r="BD204" s="279">
        <v>6.0240000000000001E-4</v>
      </c>
      <c r="BE204" s="279">
        <v>28.867999999999999</v>
      </c>
      <c r="BF204" s="279">
        <v>28.867999999999999</v>
      </c>
      <c r="BG204" s="279">
        <v>163.75839999999999</v>
      </c>
      <c r="BH204" s="279">
        <v>163.75839999999999</v>
      </c>
      <c r="BI204" s="279">
        <v>0</v>
      </c>
      <c r="BJ204" s="279">
        <v>0</v>
      </c>
      <c r="BK204" s="279">
        <v>0</v>
      </c>
      <c r="BL204" s="279">
        <v>180</v>
      </c>
      <c r="BO204" s="279">
        <v>0.69864999999999999</v>
      </c>
      <c r="BP204" s="279">
        <v>0.88879419999999998</v>
      </c>
      <c r="BQ204" s="279">
        <v>0.88879419999999998</v>
      </c>
      <c r="BR204" s="279">
        <v>0</v>
      </c>
      <c r="BS204" s="279">
        <v>0</v>
      </c>
      <c r="BT204" s="279">
        <v>0.11120579999999999</v>
      </c>
      <c r="BU204" s="279">
        <v>0.11120579999999999</v>
      </c>
      <c r="BV204" s="279">
        <v>-59.9925</v>
      </c>
      <c r="BW204" s="279">
        <v>-59.9925</v>
      </c>
      <c r="BX204" s="279">
        <v>164.47640000000001</v>
      </c>
      <c r="BY204" s="279">
        <v>164.47640000000001</v>
      </c>
      <c r="BZ204" s="279">
        <v>0</v>
      </c>
      <c r="CA204" s="279">
        <v>0</v>
      </c>
      <c r="CB204" s="279">
        <v>0</v>
      </c>
      <c r="CC204" s="279">
        <v>180</v>
      </c>
    </row>
    <row r="205" spans="18:81">
      <c r="R205" s="279">
        <v>0.7</v>
      </c>
      <c r="S205" s="279">
        <v>0.9869021</v>
      </c>
      <c r="T205" s="279">
        <v>0.9869021</v>
      </c>
      <c r="U205" s="279">
        <v>1.9999999999999999E-6</v>
      </c>
      <c r="V205" s="279">
        <v>1.9999999999999999E-6</v>
      </c>
      <c r="W205" s="279">
        <v>1.3095900000000001E-2</v>
      </c>
      <c r="X205" s="279">
        <v>1.3095900000000001E-2</v>
      </c>
      <c r="Y205" s="279">
        <v>-104.5232</v>
      </c>
      <c r="Z205" s="279">
        <v>-104.5232</v>
      </c>
      <c r="AA205" s="279">
        <v>-158.32849999999999</v>
      </c>
      <c r="AB205" s="279">
        <v>-158.32849999999999</v>
      </c>
      <c r="AC205" s="279">
        <v>0</v>
      </c>
      <c r="AD205" s="279">
        <v>0</v>
      </c>
      <c r="AE205" s="279">
        <v>0</v>
      </c>
      <c r="AF205" s="279">
        <v>180</v>
      </c>
      <c r="AH205" s="279">
        <v>0.7</v>
      </c>
      <c r="AI205" s="279">
        <v>0.98506769999999999</v>
      </c>
      <c r="AJ205" s="279">
        <v>0.98506769999999999</v>
      </c>
      <c r="AK205" s="279">
        <v>2.9000000000000002E-6</v>
      </c>
      <c r="AL205" s="279">
        <v>2.9000000000000002E-6</v>
      </c>
      <c r="AM205" s="279">
        <v>1.4929400000000001E-2</v>
      </c>
      <c r="AN205" s="279">
        <v>1.4929400000000001E-2</v>
      </c>
      <c r="AO205" s="279">
        <v>-94.621099999999998</v>
      </c>
      <c r="AP205" s="279">
        <v>-94.621099999999998</v>
      </c>
      <c r="AQ205" s="279">
        <v>-140.80860000000001</v>
      </c>
      <c r="AR205" s="279">
        <v>-140.80860000000001</v>
      </c>
      <c r="AS205" s="279">
        <v>0</v>
      </c>
      <c r="AT205" s="279">
        <v>0</v>
      </c>
      <c r="AU205" s="279">
        <v>0</v>
      </c>
      <c r="AV205" s="279">
        <v>180</v>
      </c>
      <c r="AX205" s="279">
        <v>0.7</v>
      </c>
      <c r="AY205" s="279">
        <v>5.4708999999999999E-3</v>
      </c>
      <c r="AZ205" s="279">
        <v>5.4708999999999999E-3</v>
      </c>
      <c r="BA205" s="279">
        <v>0.99393209999999999</v>
      </c>
      <c r="BB205" s="279">
        <v>0.99393209999999999</v>
      </c>
      <c r="BC205" s="279">
        <v>5.9699999999999998E-4</v>
      </c>
      <c r="BD205" s="279">
        <v>5.9699999999999998E-4</v>
      </c>
      <c r="BE205" s="279">
        <v>29.555299999999999</v>
      </c>
      <c r="BF205" s="279">
        <v>29.555299999999999</v>
      </c>
      <c r="BG205" s="279">
        <v>163.7936</v>
      </c>
      <c r="BH205" s="279">
        <v>163.7936</v>
      </c>
      <c r="BI205" s="279">
        <v>0</v>
      </c>
      <c r="BJ205" s="279">
        <v>0</v>
      </c>
      <c r="BK205" s="279">
        <v>0</v>
      </c>
      <c r="BL205" s="279">
        <v>180</v>
      </c>
      <c r="BO205" s="279">
        <v>0.7</v>
      </c>
      <c r="BP205" s="279">
        <v>0.88829329999999995</v>
      </c>
      <c r="BQ205" s="279">
        <v>0.88829329999999995</v>
      </c>
      <c r="BR205" s="279">
        <v>0</v>
      </c>
      <c r="BS205" s="279">
        <v>0</v>
      </c>
      <c r="BT205" s="279">
        <v>0.11170670000000001</v>
      </c>
      <c r="BU205" s="279">
        <v>0.11170670000000001</v>
      </c>
      <c r="BV205" s="279">
        <v>-60.337200000000003</v>
      </c>
      <c r="BW205" s="279">
        <v>-60.337200000000003</v>
      </c>
      <c r="BX205" s="279">
        <v>164.47659999999999</v>
      </c>
      <c r="BY205" s="279">
        <v>164.47659999999999</v>
      </c>
      <c r="BZ205" s="279">
        <v>0</v>
      </c>
      <c r="CA205" s="279">
        <v>0</v>
      </c>
      <c r="CB205" s="279">
        <v>0</v>
      </c>
      <c r="CC205" s="279">
        <v>180</v>
      </c>
    </row>
    <row r="206" spans="18:81">
      <c r="R206" s="279">
        <v>0.70135000000000003</v>
      </c>
      <c r="S206" s="279">
        <v>0.98691110000000004</v>
      </c>
      <c r="T206" s="279">
        <v>0.98691110000000004</v>
      </c>
      <c r="U206" s="279">
        <v>1.9999999999999999E-6</v>
      </c>
      <c r="V206" s="279">
        <v>1.9999999999999999E-6</v>
      </c>
      <c r="W206" s="279">
        <v>1.30869E-2</v>
      </c>
      <c r="X206" s="279">
        <v>1.30869E-2</v>
      </c>
      <c r="Y206" s="279">
        <v>-104.32340000000001</v>
      </c>
      <c r="Z206" s="279">
        <v>-104.32340000000001</v>
      </c>
      <c r="AA206" s="279">
        <v>-158.02260000000001</v>
      </c>
      <c r="AB206" s="279">
        <v>-158.02260000000001</v>
      </c>
      <c r="AC206" s="279">
        <v>0</v>
      </c>
      <c r="AD206" s="279">
        <v>0</v>
      </c>
      <c r="AE206" s="279">
        <v>0</v>
      </c>
      <c r="AF206" s="279">
        <v>180</v>
      </c>
      <c r="AH206" s="279">
        <v>0.70135000000000003</v>
      </c>
      <c r="AI206" s="279">
        <v>0.98505410000000004</v>
      </c>
      <c r="AJ206" s="279">
        <v>0.98505410000000004</v>
      </c>
      <c r="AK206" s="279">
        <v>2.9000000000000002E-6</v>
      </c>
      <c r="AL206" s="279">
        <v>2.9000000000000002E-6</v>
      </c>
      <c r="AM206" s="279">
        <v>1.4943E-2</v>
      </c>
      <c r="AN206" s="279">
        <v>1.4943E-2</v>
      </c>
      <c r="AO206" s="279">
        <v>-94.404700000000005</v>
      </c>
      <c r="AP206" s="279">
        <v>-94.404700000000005</v>
      </c>
      <c r="AQ206" s="279">
        <v>-140.46369999999999</v>
      </c>
      <c r="AR206" s="279">
        <v>-140.46369999999999</v>
      </c>
      <c r="AS206" s="279">
        <v>0</v>
      </c>
      <c r="AT206" s="279">
        <v>0</v>
      </c>
      <c r="AU206" s="279">
        <v>0</v>
      </c>
      <c r="AV206" s="279">
        <v>180</v>
      </c>
      <c r="AX206" s="279">
        <v>0.70135000000000003</v>
      </c>
      <c r="AY206" s="279">
        <v>5.4942000000000003E-3</v>
      </c>
      <c r="AZ206" s="279">
        <v>5.4942000000000003E-3</v>
      </c>
      <c r="BA206" s="279">
        <v>0.99391419999999997</v>
      </c>
      <c r="BB206" s="279">
        <v>0.99391419999999997</v>
      </c>
      <c r="BC206" s="279">
        <v>5.9159999999999996E-4</v>
      </c>
      <c r="BD206" s="279">
        <v>5.9159999999999996E-4</v>
      </c>
      <c r="BE206" s="279">
        <v>30.239000000000001</v>
      </c>
      <c r="BF206" s="279">
        <v>30.239000000000001</v>
      </c>
      <c r="BG206" s="279">
        <v>163.83699999999999</v>
      </c>
      <c r="BH206" s="279">
        <v>163.83699999999999</v>
      </c>
      <c r="BI206" s="279">
        <v>0</v>
      </c>
      <c r="BJ206" s="279">
        <v>0</v>
      </c>
      <c r="BK206" s="279">
        <v>0</v>
      </c>
      <c r="BL206" s="279">
        <v>180</v>
      </c>
      <c r="BO206" s="279">
        <v>0.70135000000000003</v>
      </c>
      <c r="BP206" s="279">
        <v>0.88796799999999998</v>
      </c>
      <c r="BQ206" s="279">
        <v>0.88796799999999998</v>
      </c>
      <c r="BR206" s="279">
        <v>0</v>
      </c>
      <c r="BS206" s="279">
        <v>0</v>
      </c>
      <c r="BT206" s="279">
        <v>0.11203200000000001</v>
      </c>
      <c r="BU206" s="279">
        <v>0.11203200000000001</v>
      </c>
      <c r="BV206" s="279">
        <v>-60.656700000000001</v>
      </c>
      <c r="BW206" s="279">
        <v>-60.656700000000001</v>
      </c>
      <c r="BX206" s="279">
        <v>164.48920000000001</v>
      </c>
      <c r="BY206" s="279">
        <v>164.48920000000001</v>
      </c>
      <c r="BZ206" s="279">
        <v>0</v>
      </c>
      <c r="CA206" s="279">
        <v>0</v>
      </c>
      <c r="CB206" s="279">
        <v>0</v>
      </c>
      <c r="CC206" s="279">
        <v>180</v>
      </c>
    </row>
    <row r="207" spans="18:81">
      <c r="R207" s="279">
        <v>0.70269999999999999</v>
      </c>
      <c r="S207" s="279">
        <v>0.98692040000000003</v>
      </c>
      <c r="T207" s="279">
        <v>0.98692040000000003</v>
      </c>
      <c r="U207" s="279">
        <v>1.9E-6</v>
      </c>
      <c r="V207" s="279">
        <v>1.9E-6</v>
      </c>
      <c r="W207" s="279">
        <v>1.30776E-2</v>
      </c>
      <c r="X207" s="279">
        <v>1.30776E-2</v>
      </c>
      <c r="Y207" s="279">
        <v>-104.12390000000001</v>
      </c>
      <c r="Z207" s="279">
        <v>-104.12390000000001</v>
      </c>
      <c r="AA207" s="279">
        <v>-157.71700000000001</v>
      </c>
      <c r="AB207" s="279">
        <v>-157.71700000000001</v>
      </c>
      <c r="AC207" s="279">
        <v>0</v>
      </c>
      <c r="AD207" s="279">
        <v>0</v>
      </c>
      <c r="AE207" s="279">
        <v>0</v>
      </c>
      <c r="AF207" s="279">
        <v>180</v>
      </c>
      <c r="AH207" s="279">
        <v>0.70269999999999999</v>
      </c>
      <c r="AI207" s="279">
        <v>0.98504049999999999</v>
      </c>
      <c r="AJ207" s="279">
        <v>0.98504049999999999</v>
      </c>
      <c r="AK207" s="279">
        <v>2.9000000000000002E-6</v>
      </c>
      <c r="AL207" s="279">
        <v>2.9000000000000002E-6</v>
      </c>
      <c r="AM207" s="279">
        <v>1.49566E-2</v>
      </c>
      <c r="AN207" s="279">
        <v>1.49566E-2</v>
      </c>
      <c r="AO207" s="279">
        <v>-94.188299999999998</v>
      </c>
      <c r="AP207" s="279">
        <v>-94.188299999999998</v>
      </c>
      <c r="AQ207" s="279">
        <v>-140.11869999999999</v>
      </c>
      <c r="AR207" s="279">
        <v>-140.11869999999999</v>
      </c>
      <c r="AS207" s="279">
        <v>0</v>
      </c>
      <c r="AT207" s="279">
        <v>0</v>
      </c>
      <c r="AU207" s="279">
        <v>0</v>
      </c>
      <c r="AV207" s="279">
        <v>180</v>
      </c>
      <c r="AX207" s="279">
        <v>0.70269999999999999</v>
      </c>
      <c r="AY207" s="279">
        <v>5.5161999999999997E-3</v>
      </c>
      <c r="AZ207" s="279">
        <v>5.5161999999999997E-3</v>
      </c>
      <c r="BA207" s="279">
        <v>0.99389760000000005</v>
      </c>
      <c r="BB207" s="279">
        <v>0.99389760000000005</v>
      </c>
      <c r="BC207" s="279">
        <v>5.8620000000000005E-4</v>
      </c>
      <c r="BD207" s="279">
        <v>5.8620000000000005E-4</v>
      </c>
      <c r="BE207" s="279">
        <v>30.92</v>
      </c>
      <c r="BF207" s="279">
        <v>30.92</v>
      </c>
      <c r="BG207" s="279">
        <v>163.887</v>
      </c>
      <c r="BH207" s="279">
        <v>163.887</v>
      </c>
      <c r="BI207" s="279">
        <v>0</v>
      </c>
      <c r="BJ207" s="279">
        <v>0</v>
      </c>
      <c r="BK207" s="279">
        <v>0</v>
      </c>
      <c r="BL207" s="279">
        <v>180</v>
      </c>
      <c r="BO207" s="279">
        <v>0.70269999999999999</v>
      </c>
      <c r="BP207" s="279">
        <v>0.88764390000000004</v>
      </c>
      <c r="BQ207" s="279">
        <v>0.88764390000000004</v>
      </c>
      <c r="BR207" s="279">
        <v>0</v>
      </c>
      <c r="BS207" s="279">
        <v>0</v>
      </c>
      <c r="BT207" s="279">
        <v>0.1123561</v>
      </c>
      <c r="BU207" s="279">
        <v>0.1123561</v>
      </c>
      <c r="BV207" s="279">
        <v>-60.975099999999998</v>
      </c>
      <c r="BW207" s="279">
        <v>-60.975099999999998</v>
      </c>
      <c r="BX207" s="279">
        <v>164.5018</v>
      </c>
      <c r="BY207" s="279">
        <v>164.5018</v>
      </c>
      <c r="BZ207" s="279">
        <v>0</v>
      </c>
      <c r="CA207" s="279">
        <v>0</v>
      </c>
      <c r="CB207" s="279">
        <v>0</v>
      </c>
      <c r="CC207" s="279">
        <v>180</v>
      </c>
    </row>
    <row r="208" spans="18:81">
      <c r="R208" s="279">
        <v>0.70404999999999995</v>
      </c>
      <c r="S208" s="279">
        <v>0.98692919999999995</v>
      </c>
      <c r="T208" s="279">
        <v>0.98692919999999995</v>
      </c>
      <c r="U208" s="279">
        <v>1.9E-6</v>
      </c>
      <c r="V208" s="279">
        <v>1.9E-6</v>
      </c>
      <c r="W208" s="279">
        <v>1.30689E-2</v>
      </c>
      <c r="X208" s="279">
        <v>1.30689E-2</v>
      </c>
      <c r="Y208" s="279">
        <v>-103.9247</v>
      </c>
      <c r="Z208" s="279">
        <v>-103.9247</v>
      </c>
      <c r="AA208" s="279">
        <v>-157.4117</v>
      </c>
      <c r="AB208" s="279">
        <v>-157.4117</v>
      </c>
      <c r="AC208" s="279">
        <v>0</v>
      </c>
      <c r="AD208" s="279">
        <v>0</v>
      </c>
      <c r="AE208" s="279">
        <v>0</v>
      </c>
      <c r="AF208" s="279">
        <v>180</v>
      </c>
      <c r="AH208" s="279">
        <v>0.70404999999999995</v>
      </c>
      <c r="AI208" s="279">
        <v>0.98502650000000003</v>
      </c>
      <c r="AJ208" s="279">
        <v>0.98502650000000003</v>
      </c>
      <c r="AK208" s="279">
        <v>2.9000000000000002E-6</v>
      </c>
      <c r="AL208" s="279">
        <v>2.9000000000000002E-6</v>
      </c>
      <c r="AM208" s="279">
        <v>1.4970600000000001E-2</v>
      </c>
      <c r="AN208" s="279">
        <v>1.4970600000000001E-2</v>
      </c>
      <c r="AO208" s="279">
        <v>-93.972099999999998</v>
      </c>
      <c r="AP208" s="279">
        <v>-93.972099999999998</v>
      </c>
      <c r="AQ208" s="279">
        <v>-139.77350000000001</v>
      </c>
      <c r="AR208" s="279">
        <v>-139.77350000000001</v>
      </c>
      <c r="AS208" s="279">
        <v>0</v>
      </c>
      <c r="AT208" s="279">
        <v>0</v>
      </c>
      <c r="AU208" s="279">
        <v>0</v>
      </c>
      <c r="AV208" s="279">
        <v>180</v>
      </c>
      <c r="AX208" s="279">
        <v>0.70404999999999995</v>
      </c>
      <c r="AY208" s="279">
        <v>5.5370000000000003E-3</v>
      </c>
      <c r="AZ208" s="279">
        <v>5.5370000000000003E-3</v>
      </c>
      <c r="BA208" s="279">
        <v>0.99388220000000005</v>
      </c>
      <c r="BB208" s="279">
        <v>0.99388220000000005</v>
      </c>
      <c r="BC208" s="279">
        <v>5.8089999999999997E-4</v>
      </c>
      <c r="BD208" s="279">
        <v>5.8089999999999997E-4</v>
      </c>
      <c r="BE208" s="279">
        <v>31.598400000000002</v>
      </c>
      <c r="BF208" s="279">
        <v>31.598400000000002</v>
      </c>
      <c r="BG208" s="279">
        <v>163.94309999999999</v>
      </c>
      <c r="BH208" s="279">
        <v>163.94309999999999</v>
      </c>
      <c r="BI208" s="279">
        <v>0</v>
      </c>
      <c r="BJ208" s="279">
        <v>0</v>
      </c>
      <c r="BK208" s="279">
        <v>0</v>
      </c>
      <c r="BL208" s="279">
        <v>180</v>
      </c>
      <c r="BO208" s="279">
        <v>0.70404999999999995</v>
      </c>
      <c r="BP208" s="279">
        <v>0.88732089999999997</v>
      </c>
      <c r="BQ208" s="279">
        <v>0.88732089999999997</v>
      </c>
      <c r="BR208" s="279">
        <v>0</v>
      </c>
      <c r="BS208" s="279">
        <v>0</v>
      </c>
      <c r="BT208" s="279">
        <v>0.1126791</v>
      </c>
      <c r="BU208" s="279">
        <v>0.1126791</v>
      </c>
      <c r="BV208" s="279">
        <v>-61.292299999999997</v>
      </c>
      <c r="BW208" s="279">
        <v>-61.292299999999997</v>
      </c>
      <c r="BX208" s="279">
        <v>164.51439999999999</v>
      </c>
      <c r="BY208" s="279">
        <v>164.51439999999999</v>
      </c>
      <c r="BZ208" s="279">
        <v>0</v>
      </c>
      <c r="CA208" s="279">
        <v>0</v>
      </c>
      <c r="CB208" s="279">
        <v>0</v>
      </c>
      <c r="CC208" s="279">
        <v>180</v>
      </c>
    </row>
    <row r="209" spans="18:81">
      <c r="R209" s="279">
        <v>0.70540000000000003</v>
      </c>
      <c r="S209" s="279">
        <v>0.98693750000000002</v>
      </c>
      <c r="T209" s="279">
        <v>0.98693750000000002</v>
      </c>
      <c r="U209" s="279">
        <v>1.9E-6</v>
      </c>
      <c r="V209" s="279">
        <v>1.9E-6</v>
      </c>
      <c r="W209" s="279">
        <v>1.30606E-2</v>
      </c>
      <c r="X209" s="279">
        <v>1.30606E-2</v>
      </c>
      <c r="Y209" s="279">
        <v>-103.7259</v>
      </c>
      <c r="Z209" s="279">
        <v>-103.7259</v>
      </c>
      <c r="AA209" s="279">
        <v>-157.10669999999999</v>
      </c>
      <c r="AB209" s="279">
        <v>-157.10669999999999</v>
      </c>
      <c r="AC209" s="279">
        <v>0</v>
      </c>
      <c r="AD209" s="279">
        <v>0</v>
      </c>
      <c r="AE209" s="279">
        <v>0</v>
      </c>
      <c r="AF209" s="279">
        <v>180</v>
      </c>
      <c r="AH209" s="279">
        <v>0.70540000000000003</v>
      </c>
      <c r="AI209" s="279">
        <v>0.98501209999999995</v>
      </c>
      <c r="AJ209" s="279">
        <v>0.98501209999999995</v>
      </c>
      <c r="AK209" s="279">
        <v>2.9000000000000002E-6</v>
      </c>
      <c r="AL209" s="279">
        <v>2.9000000000000002E-6</v>
      </c>
      <c r="AM209" s="279">
        <v>1.4985E-2</v>
      </c>
      <c r="AN209" s="279">
        <v>1.4985E-2</v>
      </c>
      <c r="AO209" s="279">
        <v>-93.755899999999997</v>
      </c>
      <c r="AP209" s="279">
        <v>-93.755899999999997</v>
      </c>
      <c r="AQ209" s="279">
        <v>-139.4281</v>
      </c>
      <c r="AR209" s="279">
        <v>-139.4281</v>
      </c>
      <c r="AS209" s="279">
        <v>0</v>
      </c>
      <c r="AT209" s="279">
        <v>0</v>
      </c>
      <c r="AU209" s="279">
        <v>0</v>
      </c>
      <c r="AV209" s="279">
        <v>180</v>
      </c>
      <c r="AX209" s="279">
        <v>0.70540000000000003</v>
      </c>
      <c r="AY209" s="279">
        <v>5.5564000000000004E-3</v>
      </c>
      <c r="AZ209" s="279">
        <v>5.5564000000000004E-3</v>
      </c>
      <c r="BA209" s="279">
        <v>0.99386810000000003</v>
      </c>
      <c r="BB209" s="279">
        <v>0.99386810000000003</v>
      </c>
      <c r="BC209" s="279">
        <v>5.7549999999999995E-4</v>
      </c>
      <c r="BD209" s="279">
        <v>5.7549999999999995E-4</v>
      </c>
      <c r="BE209" s="279">
        <v>32.2742</v>
      </c>
      <c r="BF209" s="279">
        <v>32.2742</v>
      </c>
      <c r="BG209" s="279">
        <v>164.0052</v>
      </c>
      <c r="BH209" s="279">
        <v>164.0052</v>
      </c>
      <c r="BI209" s="279">
        <v>0</v>
      </c>
      <c r="BJ209" s="279">
        <v>0</v>
      </c>
      <c r="BK209" s="279">
        <v>0</v>
      </c>
      <c r="BL209" s="279">
        <v>180</v>
      </c>
      <c r="BO209" s="279">
        <v>0.70540000000000003</v>
      </c>
      <c r="BP209" s="279">
        <v>0.88699910000000004</v>
      </c>
      <c r="BQ209" s="279">
        <v>0.88699910000000004</v>
      </c>
      <c r="BR209" s="279">
        <v>0</v>
      </c>
      <c r="BS209" s="279">
        <v>0</v>
      </c>
      <c r="BT209" s="279">
        <v>0.1130009</v>
      </c>
      <c r="BU209" s="279">
        <v>0.1130009</v>
      </c>
      <c r="BV209" s="279">
        <v>-61.6083</v>
      </c>
      <c r="BW209" s="279">
        <v>-61.6083</v>
      </c>
      <c r="BX209" s="279">
        <v>164.52699999999999</v>
      </c>
      <c r="BY209" s="279">
        <v>164.52699999999999</v>
      </c>
      <c r="BZ209" s="279">
        <v>0</v>
      </c>
      <c r="CA209" s="279">
        <v>0</v>
      </c>
      <c r="CB209" s="279">
        <v>0</v>
      </c>
      <c r="CC209" s="279">
        <v>180</v>
      </c>
    </row>
    <row r="210" spans="18:81">
      <c r="R210" s="279">
        <v>0.70674999999999999</v>
      </c>
      <c r="S210" s="279">
        <v>0.98694530000000003</v>
      </c>
      <c r="T210" s="279">
        <v>0.98694530000000003</v>
      </c>
      <c r="U210" s="279">
        <v>1.9E-6</v>
      </c>
      <c r="V210" s="279">
        <v>1.9E-6</v>
      </c>
      <c r="W210" s="279">
        <v>1.30528E-2</v>
      </c>
      <c r="X210" s="279">
        <v>1.30528E-2</v>
      </c>
      <c r="Y210" s="279">
        <v>-103.5275</v>
      </c>
      <c r="Z210" s="279">
        <v>-103.5275</v>
      </c>
      <c r="AA210" s="279">
        <v>-156.80189999999999</v>
      </c>
      <c r="AB210" s="279">
        <v>-156.80189999999999</v>
      </c>
      <c r="AC210" s="279">
        <v>0</v>
      </c>
      <c r="AD210" s="279">
        <v>0</v>
      </c>
      <c r="AE210" s="279">
        <v>0</v>
      </c>
      <c r="AF210" s="279">
        <v>180</v>
      </c>
      <c r="AH210" s="279">
        <v>0.70674999999999999</v>
      </c>
      <c r="AI210" s="279">
        <v>0.98499729999999996</v>
      </c>
      <c r="AJ210" s="279">
        <v>0.98499729999999996</v>
      </c>
      <c r="AK210" s="279">
        <v>2.7999999999999999E-6</v>
      </c>
      <c r="AL210" s="279">
        <v>2.7999999999999999E-6</v>
      </c>
      <c r="AM210" s="279">
        <v>1.49999E-2</v>
      </c>
      <c r="AN210" s="279">
        <v>1.49999E-2</v>
      </c>
      <c r="AO210" s="279">
        <v>-93.539900000000003</v>
      </c>
      <c r="AP210" s="279">
        <v>-93.539900000000003</v>
      </c>
      <c r="AQ210" s="279">
        <v>-139.08250000000001</v>
      </c>
      <c r="AR210" s="279">
        <v>-139.08250000000001</v>
      </c>
      <c r="AS210" s="279">
        <v>0</v>
      </c>
      <c r="AT210" s="279">
        <v>0</v>
      </c>
      <c r="AU210" s="279">
        <v>0</v>
      </c>
      <c r="AV210" s="279">
        <v>180</v>
      </c>
      <c r="AX210" s="279">
        <v>0.70674999999999999</v>
      </c>
      <c r="AY210" s="279">
        <v>5.5744000000000002E-3</v>
      </c>
      <c r="AZ210" s="279">
        <v>5.5744000000000002E-3</v>
      </c>
      <c r="BA210" s="279">
        <v>0.99385540000000006</v>
      </c>
      <c r="BB210" s="279">
        <v>0.99385540000000006</v>
      </c>
      <c r="BC210" s="279">
        <v>5.7019999999999998E-4</v>
      </c>
      <c r="BD210" s="279">
        <v>5.7019999999999998E-4</v>
      </c>
      <c r="BE210" s="279">
        <v>32.947299999999998</v>
      </c>
      <c r="BF210" s="279">
        <v>32.947299999999998</v>
      </c>
      <c r="BG210" s="279">
        <v>164.07310000000001</v>
      </c>
      <c r="BH210" s="279">
        <v>164.07310000000001</v>
      </c>
      <c r="BI210" s="279">
        <v>0</v>
      </c>
      <c r="BJ210" s="279">
        <v>0</v>
      </c>
      <c r="BK210" s="279">
        <v>0</v>
      </c>
      <c r="BL210" s="279">
        <v>180</v>
      </c>
      <c r="BO210" s="279">
        <v>0.70674999999999999</v>
      </c>
      <c r="BP210" s="279">
        <v>0.88667839999999998</v>
      </c>
      <c r="BQ210" s="279">
        <v>0.88667839999999998</v>
      </c>
      <c r="BR210" s="279">
        <v>0</v>
      </c>
      <c r="BS210" s="279">
        <v>0</v>
      </c>
      <c r="BT210" s="279">
        <v>0.11332159999999999</v>
      </c>
      <c r="BU210" s="279">
        <v>0.11332159999999999</v>
      </c>
      <c r="BV210" s="279">
        <v>-61.923200000000001</v>
      </c>
      <c r="BW210" s="279">
        <v>-61.923200000000001</v>
      </c>
      <c r="BX210" s="279">
        <v>164.53960000000001</v>
      </c>
      <c r="BY210" s="279">
        <v>164.53960000000001</v>
      </c>
      <c r="BZ210" s="279">
        <v>0</v>
      </c>
      <c r="CA210" s="279">
        <v>0</v>
      </c>
      <c r="CB210" s="279">
        <v>0</v>
      </c>
      <c r="CC210" s="279">
        <v>180</v>
      </c>
    </row>
    <row r="211" spans="18:81">
      <c r="R211" s="279">
        <v>0.70809999999999995</v>
      </c>
      <c r="S211" s="279">
        <v>0.98695259999999996</v>
      </c>
      <c r="T211" s="279">
        <v>0.98695259999999996</v>
      </c>
      <c r="U211" s="279">
        <v>1.9E-6</v>
      </c>
      <c r="V211" s="279">
        <v>1.9E-6</v>
      </c>
      <c r="W211" s="279">
        <v>1.30455E-2</v>
      </c>
      <c r="X211" s="279">
        <v>1.30455E-2</v>
      </c>
      <c r="Y211" s="279">
        <v>-103.3295</v>
      </c>
      <c r="Z211" s="279">
        <v>-103.3295</v>
      </c>
      <c r="AA211" s="279">
        <v>-156.4975</v>
      </c>
      <c r="AB211" s="279">
        <v>-156.4975</v>
      </c>
      <c r="AC211" s="279">
        <v>0</v>
      </c>
      <c r="AD211" s="279">
        <v>0</v>
      </c>
      <c r="AE211" s="279">
        <v>0</v>
      </c>
      <c r="AF211" s="279">
        <v>180</v>
      </c>
      <c r="AH211" s="279">
        <v>0.70809999999999995</v>
      </c>
      <c r="AI211" s="279">
        <v>0.98498189999999997</v>
      </c>
      <c r="AJ211" s="279">
        <v>0.98498189999999997</v>
      </c>
      <c r="AK211" s="279">
        <v>2.7999999999999999E-6</v>
      </c>
      <c r="AL211" s="279">
        <v>2.7999999999999999E-6</v>
      </c>
      <c r="AM211" s="279">
        <v>1.5015199999999999E-2</v>
      </c>
      <c r="AN211" s="279">
        <v>1.5015199999999999E-2</v>
      </c>
      <c r="AO211" s="279">
        <v>-93.324200000000005</v>
      </c>
      <c r="AP211" s="279">
        <v>-93.324200000000005</v>
      </c>
      <c r="AQ211" s="279">
        <v>-138.73699999999999</v>
      </c>
      <c r="AR211" s="279">
        <v>-138.73699999999999</v>
      </c>
      <c r="AS211" s="279">
        <v>0</v>
      </c>
      <c r="AT211" s="279">
        <v>0</v>
      </c>
      <c r="AU211" s="279">
        <v>0</v>
      </c>
      <c r="AV211" s="279">
        <v>180</v>
      </c>
      <c r="AX211" s="279">
        <v>0.70809999999999995</v>
      </c>
      <c r="AY211" s="279">
        <v>5.5910999999999999E-3</v>
      </c>
      <c r="AZ211" s="279">
        <v>5.5910999999999999E-3</v>
      </c>
      <c r="BA211" s="279">
        <v>0.99384399999999995</v>
      </c>
      <c r="BB211" s="279">
        <v>0.99384399999999995</v>
      </c>
      <c r="BC211" s="279">
        <v>5.6490000000000002E-4</v>
      </c>
      <c r="BD211" s="279">
        <v>5.6490000000000002E-4</v>
      </c>
      <c r="BE211" s="279">
        <v>33.617899999999999</v>
      </c>
      <c r="BF211" s="279">
        <v>33.617899999999999</v>
      </c>
      <c r="BG211" s="279">
        <v>164.1465</v>
      </c>
      <c r="BH211" s="279">
        <v>164.1465</v>
      </c>
      <c r="BI211" s="279">
        <v>0</v>
      </c>
      <c r="BJ211" s="279">
        <v>0</v>
      </c>
      <c r="BK211" s="279">
        <v>0</v>
      </c>
      <c r="BL211" s="279">
        <v>180</v>
      </c>
      <c r="BO211" s="279">
        <v>0.70809999999999995</v>
      </c>
      <c r="BP211" s="279">
        <v>0.8863588</v>
      </c>
      <c r="BQ211" s="279">
        <v>0.8863588</v>
      </c>
      <c r="BR211" s="279">
        <v>0</v>
      </c>
      <c r="BS211" s="279">
        <v>0</v>
      </c>
      <c r="BT211" s="279">
        <v>0.1136412</v>
      </c>
      <c r="BU211" s="279">
        <v>0.1136412</v>
      </c>
      <c r="BV211" s="279">
        <v>-62.237000000000002</v>
      </c>
      <c r="BW211" s="279">
        <v>-62.237000000000002</v>
      </c>
      <c r="BX211" s="279">
        <v>164.5522</v>
      </c>
      <c r="BY211" s="279">
        <v>164.5522</v>
      </c>
      <c r="BZ211" s="279">
        <v>0</v>
      </c>
      <c r="CA211" s="279">
        <v>0</v>
      </c>
      <c r="CB211" s="279">
        <v>0</v>
      </c>
      <c r="CC211" s="279">
        <v>180</v>
      </c>
    </row>
    <row r="212" spans="18:81">
      <c r="R212" s="279">
        <v>0.70945000000000003</v>
      </c>
      <c r="S212" s="279">
        <v>0.98695940000000004</v>
      </c>
      <c r="T212" s="279">
        <v>0.98695940000000004</v>
      </c>
      <c r="U212" s="279">
        <v>1.9E-6</v>
      </c>
      <c r="V212" s="279">
        <v>1.9E-6</v>
      </c>
      <c r="W212" s="279">
        <v>1.30387E-2</v>
      </c>
      <c r="X212" s="279">
        <v>1.30387E-2</v>
      </c>
      <c r="Y212" s="279">
        <v>-103.1318</v>
      </c>
      <c r="Z212" s="279">
        <v>-103.1318</v>
      </c>
      <c r="AA212" s="279">
        <v>-156.19329999999999</v>
      </c>
      <c r="AB212" s="279">
        <v>-156.19329999999999</v>
      </c>
      <c r="AC212" s="279">
        <v>0</v>
      </c>
      <c r="AD212" s="279">
        <v>0</v>
      </c>
      <c r="AE212" s="279">
        <v>0</v>
      </c>
      <c r="AF212" s="279">
        <v>180</v>
      </c>
      <c r="AH212" s="279">
        <v>0.70945000000000003</v>
      </c>
      <c r="AI212" s="279">
        <v>0.98496620000000001</v>
      </c>
      <c r="AJ212" s="279">
        <v>0.98496620000000001</v>
      </c>
      <c r="AK212" s="279">
        <v>2.7999999999999999E-6</v>
      </c>
      <c r="AL212" s="279">
        <v>2.7999999999999999E-6</v>
      </c>
      <c r="AM212" s="279">
        <v>1.5030999999999999E-2</v>
      </c>
      <c r="AN212" s="279">
        <v>1.5030999999999999E-2</v>
      </c>
      <c r="AO212" s="279">
        <v>-93.108599999999996</v>
      </c>
      <c r="AP212" s="279">
        <v>-93.108599999999996</v>
      </c>
      <c r="AQ212" s="279">
        <v>-138.3913</v>
      </c>
      <c r="AR212" s="279">
        <v>-138.3913</v>
      </c>
      <c r="AS212" s="279">
        <v>0</v>
      </c>
      <c r="AT212" s="279">
        <v>0</v>
      </c>
      <c r="AU212" s="279">
        <v>0</v>
      </c>
      <c r="AV212" s="279">
        <v>180</v>
      </c>
      <c r="AX212" s="279">
        <v>0.70945000000000003</v>
      </c>
      <c r="AY212" s="279">
        <v>5.6062999999999998E-3</v>
      </c>
      <c r="AZ212" s="279">
        <v>5.6062999999999998E-3</v>
      </c>
      <c r="BA212" s="279">
        <v>0.99383410000000005</v>
      </c>
      <c r="BB212" s="279">
        <v>0.99383410000000005</v>
      </c>
      <c r="BC212" s="279">
        <v>5.5960000000000005E-4</v>
      </c>
      <c r="BD212" s="279">
        <v>5.5960000000000005E-4</v>
      </c>
      <c r="BE212" s="279">
        <v>34.285899999999998</v>
      </c>
      <c r="BF212" s="279">
        <v>34.285899999999998</v>
      </c>
      <c r="BG212" s="279">
        <v>164.2252</v>
      </c>
      <c r="BH212" s="279">
        <v>164.2252</v>
      </c>
      <c r="BI212" s="279">
        <v>0</v>
      </c>
      <c r="BJ212" s="279">
        <v>0</v>
      </c>
      <c r="BK212" s="279">
        <v>0</v>
      </c>
      <c r="BL212" s="279">
        <v>180</v>
      </c>
      <c r="BO212" s="279">
        <v>0.70945000000000003</v>
      </c>
      <c r="BP212" s="279">
        <v>0.88604039999999995</v>
      </c>
      <c r="BQ212" s="279">
        <v>0.88604039999999995</v>
      </c>
      <c r="BR212" s="279">
        <v>0</v>
      </c>
      <c r="BS212" s="279">
        <v>0</v>
      </c>
      <c r="BT212" s="279">
        <v>0.11395959999999999</v>
      </c>
      <c r="BU212" s="279">
        <v>0.11395959999999999</v>
      </c>
      <c r="BV212" s="279">
        <v>-62.549700000000001</v>
      </c>
      <c r="BW212" s="279">
        <v>-62.549700000000001</v>
      </c>
      <c r="BX212" s="279">
        <v>164.56479999999999</v>
      </c>
      <c r="BY212" s="279">
        <v>164.56479999999999</v>
      </c>
      <c r="BZ212" s="279">
        <v>0</v>
      </c>
      <c r="CA212" s="279">
        <v>0</v>
      </c>
      <c r="CB212" s="279">
        <v>0</v>
      </c>
      <c r="CC212" s="279">
        <v>180</v>
      </c>
    </row>
    <row r="213" spans="18:81">
      <c r="R213" s="279">
        <v>0.71079999999999999</v>
      </c>
      <c r="S213" s="279">
        <v>0.9869658</v>
      </c>
      <c r="T213" s="279">
        <v>0.9869658</v>
      </c>
      <c r="U213" s="279">
        <v>1.9E-6</v>
      </c>
      <c r="V213" s="279">
        <v>1.9E-6</v>
      </c>
      <c r="W213" s="279">
        <v>1.30324E-2</v>
      </c>
      <c r="X213" s="279">
        <v>1.30324E-2</v>
      </c>
      <c r="Y213" s="279">
        <v>-102.9345</v>
      </c>
      <c r="Z213" s="279">
        <v>-102.9345</v>
      </c>
      <c r="AA213" s="279">
        <v>-155.88939999999999</v>
      </c>
      <c r="AB213" s="279">
        <v>-155.88939999999999</v>
      </c>
      <c r="AC213" s="279">
        <v>0</v>
      </c>
      <c r="AD213" s="279">
        <v>0</v>
      </c>
      <c r="AE213" s="279">
        <v>0</v>
      </c>
      <c r="AF213" s="279">
        <v>180</v>
      </c>
      <c r="AH213" s="279">
        <v>0.71079999999999999</v>
      </c>
      <c r="AI213" s="279">
        <v>0.98495010000000005</v>
      </c>
      <c r="AJ213" s="279">
        <v>0.98495010000000005</v>
      </c>
      <c r="AK213" s="279">
        <v>2.7999999999999999E-6</v>
      </c>
      <c r="AL213" s="279">
        <v>2.7999999999999999E-6</v>
      </c>
      <c r="AM213" s="279">
        <v>1.50472E-2</v>
      </c>
      <c r="AN213" s="279">
        <v>1.50472E-2</v>
      </c>
      <c r="AO213" s="279">
        <v>-92.893000000000001</v>
      </c>
      <c r="AP213" s="279">
        <v>-92.893000000000001</v>
      </c>
      <c r="AQ213" s="279">
        <v>-138.0453</v>
      </c>
      <c r="AR213" s="279">
        <v>-138.0453</v>
      </c>
      <c r="AS213" s="279">
        <v>0</v>
      </c>
      <c r="AT213" s="279">
        <v>0</v>
      </c>
      <c r="AU213" s="279">
        <v>0</v>
      </c>
      <c r="AV213" s="279">
        <v>180</v>
      </c>
      <c r="AX213" s="279">
        <v>0.71079999999999999</v>
      </c>
      <c r="AY213" s="279">
        <v>5.62E-3</v>
      </c>
      <c r="AZ213" s="279">
        <v>5.62E-3</v>
      </c>
      <c r="BA213" s="279">
        <v>0.99382570000000003</v>
      </c>
      <c r="BB213" s="279">
        <v>0.99382570000000003</v>
      </c>
      <c r="BC213" s="279">
        <v>5.5440000000000003E-4</v>
      </c>
      <c r="BD213" s="279">
        <v>5.5440000000000003E-4</v>
      </c>
      <c r="BE213" s="279">
        <v>34.9514</v>
      </c>
      <c r="BF213" s="279">
        <v>34.9514</v>
      </c>
      <c r="BG213" s="279">
        <v>164.309</v>
      </c>
      <c r="BH213" s="279">
        <v>164.309</v>
      </c>
      <c r="BI213" s="279">
        <v>0</v>
      </c>
      <c r="BJ213" s="279">
        <v>0</v>
      </c>
      <c r="BK213" s="279">
        <v>0</v>
      </c>
      <c r="BL213" s="279">
        <v>180</v>
      </c>
      <c r="BO213" s="279">
        <v>0.71079999999999999</v>
      </c>
      <c r="BP213" s="279">
        <v>0.88572320000000004</v>
      </c>
      <c r="BQ213" s="279">
        <v>0.88572320000000004</v>
      </c>
      <c r="BR213" s="279">
        <v>0</v>
      </c>
      <c r="BS213" s="279">
        <v>0</v>
      </c>
      <c r="BT213" s="279">
        <v>0.1142768</v>
      </c>
      <c r="BU213" s="279">
        <v>0.1142768</v>
      </c>
      <c r="BV213" s="279">
        <v>-62.8613</v>
      </c>
      <c r="BW213" s="279">
        <v>-62.8613</v>
      </c>
      <c r="BX213" s="279">
        <v>164.57740000000001</v>
      </c>
      <c r="BY213" s="279">
        <v>164.57740000000001</v>
      </c>
      <c r="BZ213" s="279">
        <v>0</v>
      </c>
      <c r="CA213" s="279">
        <v>0</v>
      </c>
      <c r="CB213" s="279">
        <v>0</v>
      </c>
      <c r="CC213" s="279">
        <v>180</v>
      </c>
    </row>
    <row r="214" spans="18:81">
      <c r="R214" s="279">
        <v>0.71214999999999995</v>
      </c>
      <c r="S214" s="279">
        <v>0.98697170000000001</v>
      </c>
      <c r="T214" s="279">
        <v>0.98697170000000001</v>
      </c>
      <c r="U214" s="279">
        <v>1.7999999999999999E-6</v>
      </c>
      <c r="V214" s="279">
        <v>1.7999999999999999E-6</v>
      </c>
      <c r="W214" s="279">
        <v>1.30265E-2</v>
      </c>
      <c r="X214" s="279">
        <v>1.30265E-2</v>
      </c>
      <c r="Y214" s="279">
        <v>-102.7375</v>
      </c>
      <c r="Z214" s="279">
        <v>-102.7375</v>
      </c>
      <c r="AA214" s="279">
        <v>-155.5857</v>
      </c>
      <c r="AB214" s="279">
        <v>-155.5857</v>
      </c>
      <c r="AC214" s="279">
        <v>0</v>
      </c>
      <c r="AD214" s="279">
        <v>0</v>
      </c>
      <c r="AE214" s="279">
        <v>0</v>
      </c>
      <c r="AF214" s="279">
        <v>180</v>
      </c>
      <c r="AH214" s="279">
        <v>0.71214999999999995</v>
      </c>
      <c r="AI214" s="279">
        <v>0.98493350000000002</v>
      </c>
      <c r="AJ214" s="279">
        <v>0.98493350000000002</v>
      </c>
      <c r="AK214" s="279">
        <v>2.7999999999999999E-6</v>
      </c>
      <c r="AL214" s="279">
        <v>2.7999999999999999E-6</v>
      </c>
      <c r="AM214" s="279">
        <v>1.50638E-2</v>
      </c>
      <c r="AN214" s="279">
        <v>1.50638E-2</v>
      </c>
      <c r="AO214" s="279">
        <v>-92.677599999999998</v>
      </c>
      <c r="AP214" s="279">
        <v>-92.677599999999998</v>
      </c>
      <c r="AQ214" s="279">
        <v>-137.69909999999999</v>
      </c>
      <c r="AR214" s="279">
        <v>-137.69909999999999</v>
      </c>
      <c r="AS214" s="279">
        <v>0</v>
      </c>
      <c r="AT214" s="279">
        <v>0</v>
      </c>
      <c r="AU214" s="279">
        <v>0</v>
      </c>
      <c r="AV214" s="279">
        <v>180</v>
      </c>
      <c r="AX214" s="279">
        <v>0.71214999999999995</v>
      </c>
      <c r="AY214" s="279">
        <v>5.6321000000000001E-3</v>
      </c>
      <c r="AZ214" s="279">
        <v>5.6321000000000001E-3</v>
      </c>
      <c r="BA214" s="279">
        <v>0.99381870000000005</v>
      </c>
      <c r="BB214" s="279">
        <v>0.99381870000000005</v>
      </c>
      <c r="BC214" s="279">
        <v>5.4909999999999996E-4</v>
      </c>
      <c r="BD214" s="279">
        <v>5.4909999999999996E-4</v>
      </c>
      <c r="BE214" s="279">
        <v>35.6143</v>
      </c>
      <c r="BF214" s="279">
        <v>35.6143</v>
      </c>
      <c r="BG214" s="279">
        <v>164.39769999999999</v>
      </c>
      <c r="BH214" s="279">
        <v>164.39769999999999</v>
      </c>
      <c r="BI214" s="279">
        <v>0</v>
      </c>
      <c r="BJ214" s="279">
        <v>0</v>
      </c>
      <c r="BK214" s="279">
        <v>0</v>
      </c>
      <c r="BL214" s="279">
        <v>180</v>
      </c>
      <c r="BO214" s="279">
        <v>0.71214999999999995</v>
      </c>
      <c r="BP214" s="279">
        <v>0.8854071</v>
      </c>
      <c r="BQ214" s="279">
        <v>0.8854071</v>
      </c>
      <c r="BR214" s="279">
        <v>0</v>
      </c>
      <c r="BS214" s="279">
        <v>0</v>
      </c>
      <c r="BT214" s="279">
        <v>0.1145929</v>
      </c>
      <c r="BU214" s="279">
        <v>0.1145929</v>
      </c>
      <c r="BV214" s="279">
        <v>-63.171700000000001</v>
      </c>
      <c r="BW214" s="279">
        <v>-63.171700000000001</v>
      </c>
      <c r="BX214" s="279">
        <v>164.59</v>
      </c>
      <c r="BY214" s="279">
        <v>164.59</v>
      </c>
      <c r="BZ214" s="279">
        <v>0</v>
      </c>
      <c r="CA214" s="279">
        <v>0</v>
      </c>
      <c r="CB214" s="279">
        <v>0</v>
      </c>
      <c r="CC214" s="279">
        <v>180</v>
      </c>
    </row>
    <row r="215" spans="18:81">
      <c r="R215" s="279">
        <v>0.71350000000000002</v>
      </c>
      <c r="S215" s="279">
        <v>0.98697710000000005</v>
      </c>
      <c r="T215" s="279">
        <v>0.98697710000000005</v>
      </c>
      <c r="U215" s="279">
        <v>1.7999999999999999E-6</v>
      </c>
      <c r="V215" s="279">
        <v>1.7999999999999999E-6</v>
      </c>
      <c r="W215" s="279">
        <v>1.3021E-2</v>
      </c>
      <c r="X215" s="279">
        <v>1.3021E-2</v>
      </c>
      <c r="Y215" s="279">
        <v>-102.5408</v>
      </c>
      <c r="Z215" s="279">
        <v>-102.5408</v>
      </c>
      <c r="AA215" s="279">
        <v>-155.28229999999999</v>
      </c>
      <c r="AB215" s="279">
        <v>-155.28229999999999</v>
      </c>
      <c r="AC215" s="279">
        <v>0</v>
      </c>
      <c r="AD215" s="279">
        <v>0</v>
      </c>
      <c r="AE215" s="279">
        <v>0</v>
      </c>
      <c r="AF215" s="279">
        <v>180</v>
      </c>
      <c r="AH215" s="279">
        <v>0.71350000000000002</v>
      </c>
      <c r="AI215" s="279">
        <v>0.98491649999999997</v>
      </c>
      <c r="AJ215" s="279">
        <v>0.98491649999999997</v>
      </c>
      <c r="AK215" s="279">
        <v>2.7E-6</v>
      </c>
      <c r="AL215" s="279">
        <v>2.7E-6</v>
      </c>
      <c r="AM215" s="279">
        <v>1.50808E-2</v>
      </c>
      <c r="AN215" s="279">
        <v>1.50808E-2</v>
      </c>
      <c r="AO215" s="279">
        <v>-92.462199999999996</v>
      </c>
      <c r="AP215" s="279">
        <v>-92.462199999999996</v>
      </c>
      <c r="AQ215" s="279">
        <v>-137.3526</v>
      </c>
      <c r="AR215" s="279">
        <v>-137.3526</v>
      </c>
      <c r="AS215" s="279">
        <v>0</v>
      </c>
      <c r="AT215" s="279">
        <v>0</v>
      </c>
      <c r="AU215" s="279">
        <v>0</v>
      </c>
      <c r="AV215" s="279">
        <v>180</v>
      </c>
      <c r="AX215" s="279">
        <v>0.71350000000000002</v>
      </c>
      <c r="AY215" s="279">
        <v>5.6427999999999999E-3</v>
      </c>
      <c r="AZ215" s="279">
        <v>5.6427999999999999E-3</v>
      </c>
      <c r="BA215" s="279">
        <v>0.99381330000000001</v>
      </c>
      <c r="BB215" s="279">
        <v>0.99381330000000001</v>
      </c>
      <c r="BC215" s="279">
        <v>5.4390000000000005E-4</v>
      </c>
      <c r="BD215" s="279">
        <v>5.4390000000000005E-4</v>
      </c>
      <c r="BE215" s="279">
        <v>36.2746</v>
      </c>
      <c r="BF215" s="279">
        <v>36.2746</v>
      </c>
      <c r="BG215" s="279">
        <v>164.49109999999999</v>
      </c>
      <c r="BH215" s="279">
        <v>164.49109999999999</v>
      </c>
      <c r="BI215" s="279">
        <v>0</v>
      </c>
      <c r="BJ215" s="279">
        <v>0</v>
      </c>
      <c r="BK215" s="279">
        <v>0</v>
      </c>
      <c r="BL215" s="279">
        <v>180</v>
      </c>
      <c r="BO215" s="279">
        <v>0.71350000000000002</v>
      </c>
      <c r="BP215" s="279">
        <v>0.88509210000000005</v>
      </c>
      <c r="BQ215" s="279">
        <v>0.88509210000000005</v>
      </c>
      <c r="BR215" s="279">
        <v>0</v>
      </c>
      <c r="BS215" s="279">
        <v>0</v>
      </c>
      <c r="BT215" s="279">
        <v>0.11490789999999999</v>
      </c>
      <c r="BU215" s="279">
        <v>0.11490789999999999</v>
      </c>
      <c r="BV215" s="279">
        <v>-63.481000000000002</v>
      </c>
      <c r="BW215" s="279">
        <v>-63.481000000000002</v>
      </c>
      <c r="BX215" s="279">
        <v>164.6026</v>
      </c>
      <c r="BY215" s="279">
        <v>164.6026</v>
      </c>
      <c r="BZ215" s="279">
        <v>0</v>
      </c>
      <c r="CA215" s="279">
        <v>0</v>
      </c>
      <c r="CB215" s="279">
        <v>0</v>
      </c>
      <c r="CC215" s="279">
        <v>180</v>
      </c>
    </row>
    <row r="216" spans="18:81">
      <c r="R216" s="279">
        <v>0.71484999999999999</v>
      </c>
      <c r="S216" s="279">
        <v>0.98698209999999997</v>
      </c>
      <c r="T216" s="279">
        <v>0.98698209999999997</v>
      </c>
      <c r="U216" s="279">
        <v>1.7999999999999999E-6</v>
      </c>
      <c r="V216" s="279">
        <v>1.7999999999999999E-6</v>
      </c>
      <c r="W216" s="279">
        <v>1.3016099999999999E-2</v>
      </c>
      <c r="X216" s="279">
        <v>1.3016099999999999E-2</v>
      </c>
      <c r="Y216" s="279">
        <v>-102.3445</v>
      </c>
      <c r="Z216" s="279">
        <v>-102.3445</v>
      </c>
      <c r="AA216" s="279">
        <v>-154.97909999999999</v>
      </c>
      <c r="AB216" s="279">
        <v>-154.97909999999999</v>
      </c>
      <c r="AC216" s="279">
        <v>0</v>
      </c>
      <c r="AD216" s="279">
        <v>0</v>
      </c>
      <c r="AE216" s="279">
        <v>0</v>
      </c>
      <c r="AF216" s="279">
        <v>180</v>
      </c>
      <c r="AH216" s="279">
        <v>0.71484999999999999</v>
      </c>
      <c r="AI216" s="279">
        <v>0.98489910000000003</v>
      </c>
      <c r="AJ216" s="279">
        <v>0.98489910000000003</v>
      </c>
      <c r="AK216" s="279">
        <v>2.7E-6</v>
      </c>
      <c r="AL216" s="279">
        <v>2.7E-6</v>
      </c>
      <c r="AM216" s="279">
        <v>1.5098200000000001E-2</v>
      </c>
      <c r="AN216" s="279">
        <v>1.5098200000000001E-2</v>
      </c>
      <c r="AO216" s="279">
        <v>-92.246799999999993</v>
      </c>
      <c r="AP216" s="279">
        <v>-92.246799999999993</v>
      </c>
      <c r="AQ216" s="279">
        <v>-137.0059</v>
      </c>
      <c r="AR216" s="279">
        <v>-137.0059</v>
      </c>
      <c r="AS216" s="279">
        <v>0</v>
      </c>
      <c r="AT216" s="279">
        <v>0</v>
      </c>
      <c r="AU216" s="279">
        <v>0</v>
      </c>
      <c r="AV216" s="279">
        <v>180</v>
      </c>
      <c r="AX216" s="279">
        <v>0.71484999999999999</v>
      </c>
      <c r="AY216" s="279">
        <v>5.6518999999999996E-3</v>
      </c>
      <c r="AZ216" s="279">
        <v>5.6518999999999996E-3</v>
      </c>
      <c r="BA216" s="279">
        <v>0.99380939999999995</v>
      </c>
      <c r="BB216" s="279">
        <v>0.99380939999999995</v>
      </c>
      <c r="BC216" s="279">
        <v>5.3870000000000003E-4</v>
      </c>
      <c r="BD216" s="279">
        <v>5.3870000000000003E-4</v>
      </c>
      <c r="BE216" s="279">
        <v>36.932499999999997</v>
      </c>
      <c r="BF216" s="279">
        <v>36.932499999999997</v>
      </c>
      <c r="BG216" s="279">
        <v>164.5889</v>
      </c>
      <c r="BH216" s="279">
        <v>164.5889</v>
      </c>
      <c r="BI216" s="279">
        <v>0</v>
      </c>
      <c r="BJ216" s="279">
        <v>0</v>
      </c>
      <c r="BK216" s="279">
        <v>0</v>
      </c>
      <c r="BL216" s="279">
        <v>180</v>
      </c>
      <c r="BO216" s="279">
        <v>0.71484999999999999</v>
      </c>
      <c r="BP216" s="279">
        <v>0.88477819999999996</v>
      </c>
      <c r="BQ216" s="279">
        <v>0.88477819999999996</v>
      </c>
      <c r="BR216" s="279">
        <v>0</v>
      </c>
      <c r="BS216" s="279">
        <v>0</v>
      </c>
      <c r="BT216" s="279">
        <v>0.1152217</v>
      </c>
      <c r="BU216" s="279">
        <v>0.1152217</v>
      </c>
      <c r="BV216" s="279">
        <v>-63.789299999999997</v>
      </c>
      <c r="BW216" s="279">
        <v>-63.789299999999997</v>
      </c>
      <c r="BX216" s="279">
        <v>164.61519999999999</v>
      </c>
      <c r="BY216" s="279">
        <v>164.61519999999999</v>
      </c>
      <c r="BZ216" s="279">
        <v>0</v>
      </c>
      <c r="CA216" s="279">
        <v>0</v>
      </c>
      <c r="CB216" s="279">
        <v>0</v>
      </c>
      <c r="CC216" s="279">
        <v>180</v>
      </c>
    </row>
    <row r="217" spans="18:81">
      <c r="R217" s="279">
        <v>0.71619999999999995</v>
      </c>
      <c r="S217" s="279">
        <v>0.98698669999999999</v>
      </c>
      <c r="T217" s="279">
        <v>0.98698669999999999</v>
      </c>
      <c r="U217" s="279">
        <v>1.7999999999999999E-6</v>
      </c>
      <c r="V217" s="279">
        <v>1.7999999999999999E-6</v>
      </c>
      <c r="W217" s="279">
        <v>1.30115E-2</v>
      </c>
      <c r="X217" s="279">
        <v>1.30115E-2</v>
      </c>
      <c r="Y217" s="279">
        <v>-102.1484</v>
      </c>
      <c r="Z217" s="279">
        <v>-102.1484</v>
      </c>
      <c r="AA217" s="279">
        <v>-154.67609999999999</v>
      </c>
      <c r="AB217" s="279">
        <v>-154.67609999999999</v>
      </c>
      <c r="AC217" s="279">
        <v>0</v>
      </c>
      <c r="AD217" s="279">
        <v>0</v>
      </c>
      <c r="AE217" s="279">
        <v>0</v>
      </c>
      <c r="AF217" s="279">
        <v>180</v>
      </c>
      <c r="AH217" s="279">
        <v>0.71619999999999995</v>
      </c>
      <c r="AI217" s="279">
        <v>0.98488359999999997</v>
      </c>
      <c r="AJ217" s="279">
        <v>0.98488359999999997</v>
      </c>
      <c r="AK217" s="279">
        <v>2.7E-6</v>
      </c>
      <c r="AL217" s="279">
        <v>2.7E-6</v>
      </c>
      <c r="AM217" s="279">
        <v>1.5113700000000001E-2</v>
      </c>
      <c r="AN217" s="279">
        <v>1.5113700000000001E-2</v>
      </c>
      <c r="AO217" s="279">
        <v>-92.036199999999994</v>
      </c>
      <c r="AP217" s="279">
        <v>-92.036199999999994</v>
      </c>
      <c r="AQ217" s="279">
        <v>-136.66810000000001</v>
      </c>
      <c r="AR217" s="279">
        <v>-136.66810000000001</v>
      </c>
      <c r="AS217" s="279">
        <v>0</v>
      </c>
      <c r="AT217" s="279">
        <v>0</v>
      </c>
      <c r="AU217" s="279">
        <v>0</v>
      </c>
      <c r="AV217" s="279">
        <v>180</v>
      </c>
      <c r="AX217" s="279">
        <v>0.71619999999999995</v>
      </c>
      <c r="AY217" s="279">
        <v>5.6592999999999999E-3</v>
      </c>
      <c r="AZ217" s="279">
        <v>5.6592999999999999E-3</v>
      </c>
      <c r="BA217" s="279">
        <v>0.99380710000000005</v>
      </c>
      <c r="BB217" s="279">
        <v>0.99380710000000005</v>
      </c>
      <c r="BC217" s="279">
        <v>5.3350000000000001E-4</v>
      </c>
      <c r="BD217" s="279">
        <v>5.3350000000000001E-4</v>
      </c>
      <c r="BE217" s="279">
        <v>37.587899999999998</v>
      </c>
      <c r="BF217" s="279">
        <v>37.587899999999998</v>
      </c>
      <c r="BG217" s="279">
        <v>164.691</v>
      </c>
      <c r="BH217" s="279">
        <v>164.691</v>
      </c>
      <c r="BI217" s="279">
        <v>0</v>
      </c>
      <c r="BJ217" s="279">
        <v>0</v>
      </c>
      <c r="BK217" s="279">
        <v>0</v>
      </c>
      <c r="BL217" s="279">
        <v>180</v>
      </c>
      <c r="BO217" s="279">
        <v>0.71619999999999995</v>
      </c>
      <c r="BP217" s="279">
        <v>0.88446550000000002</v>
      </c>
      <c r="BQ217" s="279">
        <v>0.88446550000000002</v>
      </c>
      <c r="BR217" s="279">
        <v>0</v>
      </c>
      <c r="BS217" s="279">
        <v>0</v>
      </c>
      <c r="BT217" s="279">
        <v>0.1155345</v>
      </c>
      <c r="BU217" s="279">
        <v>0.1155345</v>
      </c>
      <c r="BV217" s="279">
        <v>-64.096400000000003</v>
      </c>
      <c r="BW217" s="279">
        <v>-64.096400000000003</v>
      </c>
      <c r="BX217" s="279">
        <v>164.62780000000001</v>
      </c>
      <c r="BY217" s="279">
        <v>164.62780000000001</v>
      </c>
      <c r="BZ217" s="279">
        <v>0</v>
      </c>
      <c r="CA217" s="279">
        <v>0</v>
      </c>
      <c r="CB217" s="279">
        <v>0</v>
      </c>
      <c r="CC217" s="279">
        <v>180</v>
      </c>
    </row>
    <row r="218" spans="18:81">
      <c r="R218" s="279">
        <v>0.71755000000000002</v>
      </c>
      <c r="S218" s="279">
        <v>0.98699079999999995</v>
      </c>
      <c r="T218" s="279">
        <v>0.98699079999999995</v>
      </c>
      <c r="U218" s="279">
        <v>1.7999999999999999E-6</v>
      </c>
      <c r="V218" s="279">
        <v>1.7999999999999999E-6</v>
      </c>
      <c r="W218" s="279">
        <v>1.3007400000000001E-2</v>
      </c>
      <c r="X218" s="279">
        <v>1.3007400000000001E-2</v>
      </c>
      <c r="Y218" s="279">
        <v>-101.95269999999999</v>
      </c>
      <c r="Z218" s="279">
        <v>-101.95269999999999</v>
      </c>
      <c r="AA218" s="279">
        <v>-154.3734</v>
      </c>
      <c r="AB218" s="279">
        <v>-154.3734</v>
      </c>
      <c r="AC218" s="279">
        <v>0</v>
      </c>
      <c r="AD218" s="279">
        <v>0</v>
      </c>
      <c r="AE218" s="279">
        <v>0</v>
      </c>
      <c r="AF218" s="279">
        <v>180</v>
      </c>
      <c r="AH218" s="279">
        <v>0.71755000000000002</v>
      </c>
      <c r="AI218" s="279">
        <v>0.98486810000000002</v>
      </c>
      <c r="AJ218" s="279">
        <v>0.98486810000000002</v>
      </c>
      <c r="AK218" s="279">
        <v>2.7E-6</v>
      </c>
      <c r="AL218" s="279">
        <v>2.7E-6</v>
      </c>
      <c r="AM218" s="279">
        <v>1.5129200000000001E-2</v>
      </c>
      <c r="AN218" s="279">
        <v>1.5129200000000001E-2</v>
      </c>
      <c r="AO218" s="279">
        <v>-91.826300000000003</v>
      </c>
      <c r="AP218" s="279">
        <v>-91.826300000000003</v>
      </c>
      <c r="AQ218" s="279">
        <v>-136.33150000000001</v>
      </c>
      <c r="AR218" s="279">
        <v>-136.33150000000001</v>
      </c>
      <c r="AS218" s="279">
        <v>0</v>
      </c>
      <c r="AT218" s="279">
        <v>0</v>
      </c>
      <c r="AU218" s="279">
        <v>0</v>
      </c>
      <c r="AV218" s="279">
        <v>180</v>
      </c>
      <c r="AX218" s="279">
        <v>0.71755000000000002</v>
      </c>
      <c r="AY218" s="279">
        <v>5.6651999999999996E-3</v>
      </c>
      <c r="AZ218" s="279">
        <v>5.6651999999999996E-3</v>
      </c>
      <c r="BA218" s="279">
        <v>0.99380639999999998</v>
      </c>
      <c r="BB218" s="279">
        <v>0.99380639999999998</v>
      </c>
      <c r="BC218" s="279">
        <v>5.2840000000000005E-4</v>
      </c>
      <c r="BD218" s="279">
        <v>5.2840000000000005E-4</v>
      </c>
      <c r="BE218" s="279">
        <v>38.2408</v>
      </c>
      <c r="BF218" s="279">
        <v>38.2408</v>
      </c>
      <c r="BG218" s="279">
        <v>164.7971</v>
      </c>
      <c r="BH218" s="279">
        <v>164.7971</v>
      </c>
      <c r="BI218" s="279">
        <v>0</v>
      </c>
      <c r="BJ218" s="279">
        <v>0</v>
      </c>
      <c r="BK218" s="279">
        <v>0</v>
      </c>
      <c r="BL218" s="279">
        <v>180</v>
      </c>
      <c r="BO218" s="279">
        <v>0.71755000000000002</v>
      </c>
      <c r="BP218" s="279">
        <v>0.88415390000000005</v>
      </c>
      <c r="BQ218" s="279">
        <v>0.88415390000000005</v>
      </c>
      <c r="BR218" s="279">
        <v>0</v>
      </c>
      <c r="BS218" s="279">
        <v>0</v>
      </c>
      <c r="BT218" s="279">
        <v>0.11584609999999999</v>
      </c>
      <c r="BU218" s="279">
        <v>0.11584609999999999</v>
      </c>
      <c r="BV218" s="279">
        <v>-64.4024</v>
      </c>
      <c r="BW218" s="279">
        <v>-64.4024</v>
      </c>
      <c r="BX218" s="279">
        <v>164.6404</v>
      </c>
      <c r="BY218" s="279">
        <v>164.6404</v>
      </c>
      <c r="BZ218" s="279">
        <v>0</v>
      </c>
      <c r="CA218" s="279">
        <v>0</v>
      </c>
      <c r="CB218" s="279">
        <v>0</v>
      </c>
      <c r="CC218" s="279">
        <v>180</v>
      </c>
    </row>
    <row r="219" spans="18:81">
      <c r="R219" s="279">
        <v>0.71889999999999998</v>
      </c>
      <c r="S219" s="279">
        <v>0.98699440000000005</v>
      </c>
      <c r="T219" s="279">
        <v>0.98699440000000005</v>
      </c>
      <c r="U219" s="279">
        <v>1.7999999999999999E-6</v>
      </c>
      <c r="V219" s="279">
        <v>1.7999999999999999E-6</v>
      </c>
      <c r="W219" s="279">
        <v>1.3003799999999999E-2</v>
      </c>
      <c r="X219" s="279">
        <v>1.3003799999999999E-2</v>
      </c>
      <c r="Y219" s="279">
        <v>-101.7573</v>
      </c>
      <c r="Z219" s="279">
        <v>-101.7573</v>
      </c>
      <c r="AA219" s="279">
        <v>-154.07079999999999</v>
      </c>
      <c r="AB219" s="279">
        <v>-154.07079999999999</v>
      </c>
      <c r="AC219" s="279">
        <v>0</v>
      </c>
      <c r="AD219" s="279">
        <v>0</v>
      </c>
      <c r="AE219" s="279">
        <v>0</v>
      </c>
      <c r="AF219" s="279">
        <v>180</v>
      </c>
      <c r="AH219" s="279">
        <v>0.71889999999999998</v>
      </c>
      <c r="AI219" s="279">
        <v>0.98485210000000001</v>
      </c>
      <c r="AJ219" s="279">
        <v>0.98485210000000001</v>
      </c>
      <c r="AK219" s="279">
        <v>2.7E-6</v>
      </c>
      <c r="AL219" s="279">
        <v>2.7E-6</v>
      </c>
      <c r="AM219" s="279">
        <v>1.5145199999999999E-2</v>
      </c>
      <c r="AN219" s="279">
        <v>1.5145199999999999E-2</v>
      </c>
      <c r="AO219" s="279">
        <v>-91.616500000000002</v>
      </c>
      <c r="AP219" s="279">
        <v>-91.616500000000002</v>
      </c>
      <c r="AQ219" s="279">
        <v>-135.99469999999999</v>
      </c>
      <c r="AR219" s="279">
        <v>-135.99469999999999</v>
      </c>
      <c r="AS219" s="279">
        <v>0</v>
      </c>
      <c r="AT219" s="279">
        <v>0</v>
      </c>
      <c r="AU219" s="279">
        <v>0</v>
      </c>
      <c r="AV219" s="279">
        <v>180</v>
      </c>
      <c r="AX219" s="279">
        <v>0.71889999999999998</v>
      </c>
      <c r="AY219" s="279">
        <v>5.6693999999999998E-3</v>
      </c>
      <c r="AZ219" s="279">
        <v>5.6693999999999998E-3</v>
      </c>
      <c r="BA219" s="279">
        <v>0.99380740000000001</v>
      </c>
      <c r="BB219" s="279">
        <v>0.99380740000000001</v>
      </c>
      <c r="BC219" s="279">
        <v>5.2329999999999998E-4</v>
      </c>
      <c r="BD219" s="279">
        <v>5.2329999999999998E-4</v>
      </c>
      <c r="BE219" s="279">
        <v>38.891300000000001</v>
      </c>
      <c r="BF219" s="279">
        <v>38.891300000000001</v>
      </c>
      <c r="BG219" s="279">
        <v>164.90700000000001</v>
      </c>
      <c r="BH219" s="279">
        <v>164.90700000000001</v>
      </c>
      <c r="BI219" s="279">
        <v>0</v>
      </c>
      <c r="BJ219" s="279">
        <v>0</v>
      </c>
      <c r="BK219" s="279">
        <v>0</v>
      </c>
      <c r="BL219" s="279">
        <v>180</v>
      </c>
      <c r="BO219" s="279">
        <v>0.71889999999999998</v>
      </c>
      <c r="BP219" s="279">
        <v>0.8838435</v>
      </c>
      <c r="BQ219" s="279">
        <v>0.8838435</v>
      </c>
      <c r="BR219" s="279">
        <v>0</v>
      </c>
      <c r="BS219" s="279">
        <v>0</v>
      </c>
      <c r="BT219" s="279">
        <v>0.1161565</v>
      </c>
      <c r="BU219" s="279">
        <v>0.1161565</v>
      </c>
      <c r="BV219" s="279">
        <v>-64.707300000000004</v>
      </c>
      <c r="BW219" s="279">
        <v>-64.707300000000004</v>
      </c>
      <c r="BX219" s="279">
        <v>164.65299999999999</v>
      </c>
      <c r="BY219" s="279">
        <v>164.65299999999999</v>
      </c>
      <c r="BZ219" s="279">
        <v>0</v>
      </c>
      <c r="CA219" s="279">
        <v>0</v>
      </c>
      <c r="CB219" s="279">
        <v>0</v>
      </c>
      <c r="CC219" s="279">
        <v>180</v>
      </c>
    </row>
    <row r="220" spans="18:81">
      <c r="R220" s="279">
        <v>0.72024999999999995</v>
      </c>
      <c r="S220" s="279">
        <v>0.98699769999999998</v>
      </c>
      <c r="T220" s="279">
        <v>0.98699769999999998</v>
      </c>
      <c r="U220" s="279">
        <v>1.7999999999999999E-6</v>
      </c>
      <c r="V220" s="279">
        <v>1.7999999999999999E-6</v>
      </c>
      <c r="W220" s="279">
        <v>1.3000599999999999E-2</v>
      </c>
      <c r="X220" s="279">
        <v>1.3000599999999999E-2</v>
      </c>
      <c r="Y220" s="279">
        <v>-101.5621</v>
      </c>
      <c r="Z220" s="279">
        <v>-101.5621</v>
      </c>
      <c r="AA220" s="279">
        <v>-153.76840000000001</v>
      </c>
      <c r="AB220" s="279">
        <v>-153.76840000000001</v>
      </c>
      <c r="AC220" s="279">
        <v>0</v>
      </c>
      <c r="AD220" s="279">
        <v>0</v>
      </c>
      <c r="AE220" s="279">
        <v>0</v>
      </c>
      <c r="AF220" s="279">
        <v>180</v>
      </c>
      <c r="AH220" s="279">
        <v>0.72024999999999995</v>
      </c>
      <c r="AI220" s="279">
        <v>0.98483580000000004</v>
      </c>
      <c r="AJ220" s="279">
        <v>0.98483580000000004</v>
      </c>
      <c r="AK220" s="279">
        <v>2.7E-6</v>
      </c>
      <c r="AL220" s="279">
        <v>2.7E-6</v>
      </c>
      <c r="AM220" s="279">
        <v>1.51615E-2</v>
      </c>
      <c r="AN220" s="279">
        <v>1.51615E-2</v>
      </c>
      <c r="AO220" s="279">
        <v>-91.406800000000004</v>
      </c>
      <c r="AP220" s="279">
        <v>-91.406800000000004</v>
      </c>
      <c r="AQ220" s="279">
        <v>-135.6576</v>
      </c>
      <c r="AR220" s="279">
        <v>-135.6576</v>
      </c>
      <c r="AS220" s="279">
        <v>0</v>
      </c>
      <c r="AT220" s="279">
        <v>0</v>
      </c>
      <c r="AU220" s="279">
        <v>0</v>
      </c>
      <c r="AV220" s="279">
        <v>180</v>
      </c>
      <c r="AX220" s="279">
        <v>0.72024999999999995</v>
      </c>
      <c r="AY220" s="279">
        <v>5.6718999999999997E-3</v>
      </c>
      <c r="AZ220" s="279">
        <v>5.6718999999999997E-3</v>
      </c>
      <c r="BA220" s="279">
        <v>0.99380990000000002</v>
      </c>
      <c r="BB220" s="279">
        <v>0.99380990000000002</v>
      </c>
      <c r="BC220" s="279">
        <v>5.1820000000000002E-4</v>
      </c>
      <c r="BD220" s="279">
        <v>5.1820000000000002E-4</v>
      </c>
      <c r="BE220" s="279">
        <v>39.539299999999997</v>
      </c>
      <c r="BF220" s="279">
        <v>39.539299999999997</v>
      </c>
      <c r="BG220" s="279">
        <v>165.0206</v>
      </c>
      <c r="BH220" s="279">
        <v>165.0206</v>
      </c>
      <c r="BI220" s="279">
        <v>0</v>
      </c>
      <c r="BJ220" s="279">
        <v>0</v>
      </c>
      <c r="BK220" s="279">
        <v>0</v>
      </c>
      <c r="BL220" s="279">
        <v>180</v>
      </c>
      <c r="BO220" s="279">
        <v>0.72024999999999995</v>
      </c>
      <c r="BP220" s="279">
        <v>0.88353409999999999</v>
      </c>
      <c r="BQ220" s="279">
        <v>0.88353409999999999</v>
      </c>
      <c r="BR220" s="279">
        <v>0</v>
      </c>
      <c r="BS220" s="279">
        <v>0</v>
      </c>
      <c r="BT220" s="279">
        <v>0.1164659</v>
      </c>
      <c r="BU220" s="279">
        <v>0.1164659</v>
      </c>
      <c r="BV220" s="279">
        <v>-65.011200000000002</v>
      </c>
      <c r="BW220" s="279">
        <v>-65.011200000000002</v>
      </c>
      <c r="BX220" s="279">
        <v>164.66560000000001</v>
      </c>
      <c r="BY220" s="279">
        <v>164.66560000000001</v>
      </c>
      <c r="BZ220" s="279">
        <v>0</v>
      </c>
      <c r="CA220" s="279">
        <v>0</v>
      </c>
      <c r="CB220" s="279">
        <v>0</v>
      </c>
      <c r="CC220" s="279">
        <v>180</v>
      </c>
    </row>
    <row r="221" spans="18:81">
      <c r="R221" s="279">
        <v>0.72160000000000002</v>
      </c>
      <c r="S221" s="279">
        <v>0.98700049999999995</v>
      </c>
      <c r="T221" s="279">
        <v>0.98700049999999995</v>
      </c>
      <c r="U221" s="279">
        <v>1.7E-6</v>
      </c>
      <c r="V221" s="279">
        <v>1.7E-6</v>
      </c>
      <c r="W221" s="279">
        <v>1.29978E-2</v>
      </c>
      <c r="X221" s="279">
        <v>1.29978E-2</v>
      </c>
      <c r="Y221" s="279">
        <v>-101.3673</v>
      </c>
      <c r="Z221" s="279">
        <v>-101.3673</v>
      </c>
      <c r="AA221" s="279">
        <v>-153.46619999999999</v>
      </c>
      <c r="AB221" s="279">
        <v>-153.46619999999999</v>
      </c>
      <c r="AC221" s="279">
        <v>0</v>
      </c>
      <c r="AD221" s="279">
        <v>0</v>
      </c>
      <c r="AE221" s="279">
        <v>0</v>
      </c>
      <c r="AF221" s="279">
        <v>180</v>
      </c>
      <c r="AH221" s="279">
        <v>0.72160000000000002</v>
      </c>
      <c r="AI221" s="279">
        <v>0.98481920000000001</v>
      </c>
      <c r="AJ221" s="279">
        <v>0.98481920000000001</v>
      </c>
      <c r="AK221" s="279">
        <v>2.6000000000000001E-6</v>
      </c>
      <c r="AL221" s="279">
        <v>2.6000000000000001E-6</v>
      </c>
      <c r="AM221" s="279">
        <v>1.5178199999999999E-2</v>
      </c>
      <c r="AN221" s="279">
        <v>1.5178199999999999E-2</v>
      </c>
      <c r="AO221" s="279">
        <v>-91.197199999999995</v>
      </c>
      <c r="AP221" s="279">
        <v>-91.197199999999995</v>
      </c>
      <c r="AQ221" s="279">
        <v>-135.32040000000001</v>
      </c>
      <c r="AR221" s="279">
        <v>-135.32040000000001</v>
      </c>
      <c r="AS221" s="279">
        <v>0</v>
      </c>
      <c r="AT221" s="279">
        <v>0</v>
      </c>
      <c r="AU221" s="279">
        <v>0</v>
      </c>
      <c r="AV221" s="279">
        <v>180</v>
      </c>
      <c r="AX221" s="279">
        <v>0.72160000000000002</v>
      </c>
      <c r="AY221" s="279">
        <v>5.6728000000000004E-3</v>
      </c>
      <c r="AZ221" s="279">
        <v>5.6728000000000004E-3</v>
      </c>
      <c r="BA221" s="279">
        <v>0.99381419999999998</v>
      </c>
      <c r="BB221" s="279">
        <v>0.99381419999999998</v>
      </c>
      <c r="BC221" s="279">
        <v>5.1309999999999995E-4</v>
      </c>
      <c r="BD221" s="279">
        <v>5.1309999999999995E-4</v>
      </c>
      <c r="BE221" s="279">
        <v>40.184800000000003</v>
      </c>
      <c r="BF221" s="279">
        <v>40.184800000000003</v>
      </c>
      <c r="BG221" s="279">
        <v>165.13759999999999</v>
      </c>
      <c r="BH221" s="279">
        <v>165.13759999999999</v>
      </c>
      <c r="BI221" s="279">
        <v>0</v>
      </c>
      <c r="BJ221" s="279">
        <v>0</v>
      </c>
      <c r="BK221" s="279">
        <v>0</v>
      </c>
      <c r="BL221" s="279">
        <v>180</v>
      </c>
      <c r="BO221" s="279">
        <v>0.72160000000000002</v>
      </c>
      <c r="BP221" s="279">
        <v>0.88322590000000001</v>
      </c>
      <c r="BQ221" s="279">
        <v>0.88322590000000001</v>
      </c>
      <c r="BR221" s="279">
        <v>0</v>
      </c>
      <c r="BS221" s="279">
        <v>0</v>
      </c>
      <c r="BT221" s="279">
        <v>0.11677410000000001</v>
      </c>
      <c r="BU221" s="279">
        <v>0.11677410000000001</v>
      </c>
      <c r="BV221" s="279">
        <v>-65.313999999999993</v>
      </c>
      <c r="BW221" s="279">
        <v>-65.313999999999993</v>
      </c>
      <c r="BX221" s="279">
        <v>164.6782</v>
      </c>
      <c r="BY221" s="279">
        <v>164.6782</v>
      </c>
      <c r="BZ221" s="279">
        <v>0</v>
      </c>
      <c r="CA221" s="279">
        <v>0</v>
      </c>
      <c r="CB221" s="279">
        <v>0</v>
      </c>
      <c r="CC221" s="279">
        <v>180</v>
      </c>
    </row>
    <row r="222" spans="18:81">
      <c r="R222" s="279">
        <v>0.72294999999999998</v>
      </c>
      <c r="S222" s="279">
        <v>0.98700279999999996</v>
      </c>
      <c r="T222" s="279">
        <v>0.98700279999999996</v>
      </c>
      <c r="U222" s="279">
        <v>1.7E-6</v>
      </c>
      <c r="V222" s="279">
        <v>1.7E-6</v>
      </c>
      <c r="W222" s="279">
        <v>1.2995400000000001E-2</v>
      </c>
      <c r="X222" s="279">
        <v>1.2995400000000001E-2</v>
      </c>
      <c r="Y222" s="279">
        <v>-101.17270000000001</v>
      </c>
      <c r="Z222" s="279">
        <v>-101.17270000000001</v>
      </c>
      <c r="AA222" s="279">
        <v>-153.16419999999999</v>
      </c>
      <c r="AB222" s="279">
        <v>-153.16419999999999</v>
      </c>
      <c r="AC222" s="279">
        <v>0</v>
      </c>
      <c r="AD222" s="279">
        <v>0</v>
      </c>
      <c r="AE222" s="279">
        <v>0</v>
      </c>
      <c r="AF222" s="279">
        <v>180</v>
      </c>
      <c r="AH222" s="279">
        <v>0.72294999999999998</v>
      </c>
      <c r="AI222" s="279">
        <v>0.98480210000000001</v>
      </c>
      <c r="AJ222" s="279">
        <v>0.98480210000000001</v>
      </c>
      <c r="AK222" s="279">
        <v>2.6000000000000001E-6</v>
      </c>
      <c r="AL222" s="279">
        <v>2.6000000000000001E-6</v>
      </c>
      <c r="AM222" s="279">
        <v>1.51953E-2</v>
      </c>
      <c r="AN222" s="279">
        <v>1.51953E-2</v>
      </c>
      <c r="AO222" s="279">
        <v>-90.987700000000004</v>
      </c>
      <c r="AP222" s="279">
        <v>-90.987700000000004</v>
      </c>
      <c r="AQ222" s="279">
        <v>-134.983</v>
      </c>
      <c r="AR222" s="279">
        <v>-134.983</v>
      </c>
      <c r="AS222" s="279">
        <v>0</v>
      </c>
      <c r="AT222" s="279">
        <v>0</v>
      </c>
      <c r="AU222" s="279">
        <v>0</v>
      </c>
      <c r="AV222" s="279">
        <v>180</v>
      </c>
      <c r="AX222" s="279">
        <v>0.72294999999999998</v>
      </c>
      <c r="AY222" s="279">
        <v>5.6718999999999997E-3</v>
      </c>
      <c r="AZ222" s="279">
        <v>5.6718999999999997E-3</v>
      </c>
      <c r="BA222" s="279">
        <v>0.99382009999999998</v>
      </c>
      <c r="BB222" s="279">
        <v>0.99382009999999998</v>
      </c>
      <c r="BC222" s="279">
        <v>5.0799999999999999E-4</v>
      </c>
      <c r="BD222" s="279">
        <v>5.0799999999999999E-4</v>
      </c>
      <c r="BE222" s="279">
        <v>40.828000000000003</v>
      </c>
      <c r="BF222" s="279">
        <v>40.828000000000003</v>
      </c>
      <c r="BG222" s="279">
        <v>165.25790000000001</v>
      </c>
      <c r="BH222" s="279">
        <v>165.25790000000001</v>
      </c>
      <c r="BI222" s="279">
        <v>0</v>
      </c>
      <c r="BJ222" s="279">
        <v>0</v>
      </c>
      <c r="BK222" s="279">
        <v>0</v>
      </c>
      <c r="BL222" s="279">
        <v>180</v>
      </c>
      <c r="BO222" s="279">
        <v>0.72294999999999998</v>
      </c>
      <c r="BP222" s="279">
        <v>0.8829188</v>
      </c>
      <c r="BQ222" s="279">
        <v>0.8829188</v>
      </c>
      <c r="BR222" s="279">
        <v>0</v>
      </c>
      <c r="BS222" s="279">
        <v>0</v>
      </c>
      <c r="BT222" s="279">
        <v>0.1170812</v>
      </c>
      <c r="BU222" s="279">
        <v>0.1170812</v>
      </c>
      <c r="BV222" s="279">
        <v>-65.615700000000004</v>
      </c>
      <c r="BW222" s="279">
        <v>-65.615700000000004</v>
      </c>
      <c r="BX222" s="279">
        <v>164.6908</v>
      </c>
      <c r="BY222" s="279">
        <v>164.6908</v>
      </c>
      <c r="BZ222" s="279">
        <v>0</v>
      </c>
      <c r="CA222" s="279">
        <v>0</v>
      </c>
      <c r="CB222" s="279">
        <v>0</v>
      </c>
      <c r="CC222" s="279">
        <v>180</v>
      </c>
    </row>
    <row r="223" spans="18:81">
      <c r="R223" s="279">
        <v>0.72430000000000005</v>
      </c>
      <c r="S223" s="279">
        <v>0.98700480000000002</v>
      </c>
      <c r="T223" s="279">
        <v>0.98700480000000002</v>
      </c>
      <c r="U223" s="279">
        <v>1.7E-6</v>
      </c>
      <c r="V223" s="279">
        <v>1.7E-6</v>
      </c>
      <c r="W223" s="279">
        <v>1.29935E-2</v>
      </c>
      <c r="X223" s="279">
        <v>1.29935E-2</v>
      </c>
      <c r="Y223" s="279">
        <v>-100.9785</v>
      </c>
      <c r="Z223" s="279">
        <v>-100.9785</v>
      </c>
      <c r="AA223" s="279">
        <v>-152.86240000000001</v>
      </c>
      <c r="AB223" s="279">
        <v>-152.86240000000001</v>
      </c>
      <c r="AC223" s="279">
        <v>0</v>
      </c>
      <c r="AD223" s="279">
        <v>0</v>
      </c>
      <c r="AE223" s="279">
        <v>0</v>
      </c>
      <c r="AF223" s="279">
        <v>180</v>
      </c>
      <c r="AH223" s="279">
        <v>0.72430000000000005</v>
      </c>
      <c r="AI223" s="279">
        <v>0.98478469999999996</v>
      </c>
      <c r="AJ223" s="279">
        <v>0.98478469999999996</v>
      </c>
      <c r="AK223" s="279">
        <v>2.6000000000000001E-6</v>
      </c>
      <c r="AL223" s="279">
        <v>2.6000000000000001E-6</v>
      </c>
      <c r="AM223" s="279">
        <v>1.5212699999999999E-2</v>
      </c>
      <c r="AN223" s="279">
        <v>1.5212699999999999E-2</v>
      </c>
      <c r="AO223" s="279">
        <v>-90.778300000000002</v>
      </c>
      <c r="AP223" s="279">
        <v>-90.778300000000002</v>
      </c>
      <c r="AQ223" s="279">
        <v>-134.6454</v>
      </c>
      <c r="AR223" s="279">
        <v>-134.6454</v>
      </c>
      <c r="AS223" s="279">
        <v>0</v>
      </c>
      <c r="AT223" s="279">
        <v>0</v>
      </c>
      <c r="AU223" s="279">
        <v>0</v>
      </c>
      <c r="AV223" s="279">
        <v>180</v>
      </c>
      <c r="AX223" s="279">
        <v>0.72430000000000005</v>
      </c>
      <c r="AY223" s="279">
        <v>5.6693000000000004E-3</v>
      </c>
      <c r="AZ223" s="279">
        <v>5.6693000000000004E-3</v>
      </c>
      <c r="BA223" s="279">
        <v>0.99382769999999998</v>
      </c>
      <c r="BB223" s="279">
        <v>0.99382769999999998</v>
      </c>
      <c r="BC223" s="279">
        <v>5.0290000000000003E-4</v>
      </c>
      <c r="BD223" s="279">
        <v>5.0290000000000003E-4</v>
      </c>
      <c r="BE223" s="279">
        <v>41.468800000000002</v>
      </c>
      <c r="BF223" s="279">
        <v>41.468800000000002</v>
      </c>
      <c r="BG223" s="279">
        <v>165.38120000000001</v>
      </c>
      <c r="BH223" s="279">
        <v>165.38120000000001</v>
      </c>
      <c r="BI223" s="279">
        <v>0</v>
      </c>
      <c r="BJ223" s="279">
        <v>0</v>
      </c>
      <c r="BK223" s="279">
        <v>0</v>
      </c>
      <c r="BL223" s="279">
        <v>180</v>
      </c>
      <c r="BO223" s="279">
        <v>0.72430000000000005</v>
      </c>
      <c r="BP223" s="279">
        <v>0.88261279999999998</v>
      </c>
      <c r="BQ223" s="279">
        <v>0.88261279999999998</v>
      </c>
      <c r="BR223" s="279">
        <v>0</v>
      </c>
      <c r="BS223" s="279">
        <v>0</v>
      </c>
      <c r="BT223" s="279">
        <v>0.1173872</v>
      </c>
      <c r="BU223" s="279">
        <v>0.1173872</v>
      </c>
      <c r="BV223" s="279">
        <v>-65.916300000000007</v>
      </c>
      <c r="BW223" s="279">
        <v>-65.916300000000007</v>
      </c>
      <c r="BX223" s="279">
        <v>164.70339999999999</v>
      </c>
      <c r="BY223" s="279">
        <v>164.70339999999999</v>
      </c>
      <c r="BZ223" s="279">
        <v>0</v>
      </c>
      <c r="CA223" s="279">
        <v>0</v>
      </c>
      <c r="CB223" s="279">
        <v>0</v>
      </c>
      <c r="CC223" s="279">
        <v>180</v>
      </c>
    </row>
    <row r="224" spans="18:81">
      <c r="R224" s="279">
        <v>0.72565000000000002</v>
      </c>
      <c r="S224" s="279">
        <v>0.9870063</v>
      </c>
      <c r="T224" s="279">
        <v>0.9870063</v>
      </c>
      <c r="U224" s="279">
        <v>1.7E-6</v>
      </c>
      <c r="V224" s="279">
        <v>1.7E-6</v>
      </c>
      <c r="W224" s="279">
        <v>1.2991900000000001E-2</v>
      </c>
      <c r="X224" s="279">
        <v>1.2991900000000001E-2</v>
      </c>
      <c r="Y224" s="279">
        <v>-100.78449999999999</v>
      </c>
      <c r="Z224" s="279">
        <v>-100.78449999999999</v>
      </c>
      <c r="AA224" s="279">
        <v>-152.5607</v>
      </c>
      <c r="AB224" s="279">
        <v>-152.5607</v>
      </c>
      <c r="AC224" s="279">
        <v>0</v>
      </c>
      <c r="AD224" s="279">
        <v>0</v>
      </c>
      <c r="AE224" s="279">
        <v>0</v>
      </c>
      <c r="AF224" s="279">
        <v>180</v>
      </c>
      <c r="AH224" s="279">
        <v>0.72565000000000002</v>
      </c>
      <c r="AI224" s="279">
        <v>0.9847669</v>
      </c>
      <c r="AJ224" s="279">
        <v>0.9847669</v>
      </c>
      <c r="AK224" s="279">
        <v>2.6000000000000001E-6</v>
      </c>
      <c r="AL224" s="279">
        <v>2.6000000000000001E-6</v>
      </c>
      <c r="AM224" s="279">
        <v>1.5230499999999999E-2</v>
      </c>
      <c r="AN224" s="279">
        <v>1.5230499999999999E-2</v>
      </c>
      <c r="AO224" s="279">
        <v>-90.568899999999999</v>
      </c>
      <c r="AP224" s="279">
        <v>-90.568899999999999</v>
      </c>
      <c r="AQ224" s="279">
        <v>-134.30760000000001</v>
      </c>
      <c r="AR224" s="279">
        <v>-134.30760000000001</v>
      </c>
      <c r="AS224" s="279">
        <v>0</v>
      </c>
      <c r="AT224" s="279">
        <v>0</v>
      </c>
      <c r="AU224" s="279">
        <v>0</v>
      </c>
      <c r="AV224" s="279">
        <v>180</v>
      </c>
      <c r="AX224" s="279">
        <v>0.72565000000000002</v>
      </c>
      <c r="AY224" s="279">
        <v>5.6651000000000002E-3</v>
      </c>
      <c r="AZ224" s="279">
        <v>5.6651000000000002E-3</v>
      </c>
      <c r="BA224" s="279">
        <v>0.99383699999999997</v>
      </c>
      <c r="BB224" s="279">
        <v>0.99383699999999997</v>
      </c>
      <c r="BC224" s="279">
        <v>4.9790000000000001E-4</v>
      </c>
      <c r="BD224" s="279">
        <v>4.9790000000000001E-4</v>
      </c>
      <c r="BE224" s="279">
        <v>42.107100000000003</v>
      </c>
      <c r="BF224" s="279">
        <v>42.107100000000003</v>
      </c>
      <c r="BG224" s="279">
        <v>165.50739999999999</v>
      </c>
      <c r="BH224" s="279">
        <v>165.50739999999999</v>
      </c>
      <c r="BI224" s="279">
        <v>0</v>
      </c>
      <c r="BJ224" s="279">
        <v>0</v>
      </c>
      <c r="BK224" s="279">
        <v>0</v>
      </c>
      <c r="BL224" s="279">
        <v>180</v>
      </c>
      <c r="BO224" s="279">
        <v>0.72565000000000002</v>
      </c>
      <c r="BP224" s="279">
        <v>0.88230790000000003</v>
      </c>
      <c r="BQ224" s="279">
        <v>0.88230790000000003</v>
      </c>
      <c r="BR224" s="279">
        <v>0</v>
      </c>
      <c r="BS224" s="279">
        <v>0</v>
      </c>
      <c r="BT224" s="279">
        <v>0.11769209999999999</v>
      </c>
      <c r="BU224" s="279">
        <v>0.11769209999999999</v>
      </c>
      <c r="BV224" s="279">
        <v>-66.215900000000005</v>
      </c>
      <c r="BW224" s="279">
        <v>-66.215900000000005</v>
      </c>
      <c r="BX224" s="279">
        <v>164.71600000000001</v>
      </c>
      <c r="BY224" s="279">
        <v>164.71600000000001</v>
      </c>
      <c r="BZ224" s="279">
        <v>0</v>
      </c>
      <c r="CA224" s="279">
        <v>0</v>
      </c>
      <c r="CB224" s="279">
        <v>0</v>
      </c>
      <c r="CC224" s="279">
        <v>180</v>
      </c>
    </row>
    <row r="225" spans="18:81">
      <c r="R225" s="279">
        <v>0.72699999999999998</v>
      </c>
      <c r="S225" s="279">
        <v>0.98700750000000004</v>
      </c>
      <c r="T225" s="279">
        <v>0.98700750000000004</v>
      </c>
      <c r="U225" s="279">
        <v>1.7E-6</v>
      </c>
      <c r="V225" s="279">
        <v>1.7E-6</v>
      </c>
      <c r="W225" s="279">
        <v>1.29908E-2</v>
      </c>
      <c r="X225" s="279">
        <v>1.29908E-2</v>
      </c>
      <c r="Y225" s="279">
        <v>-100.5907</v>
      </c>
      <c r="Z225" s="279">
        <v>-100.5907</v>
      </c>
      <c r="AA225" s="279">
        <v>-152.25909999999999</v>
      </c>
      <c r="AB225" s="279">
        <v>-152.25909999999999</v>
      </c>
      <c r="AC225" s="279">
        <v>0</v>
      </c>
      <c r="AD225" s="279">
        <v>0</v>
      </c>
      <c r="AE225" s="279">
        <v>0</v>
      </c>
      <c r="AF225" s="279">
        <v>180</v>
      </c>
      <c r="AH225" s="279">
        <v>0.72699999999999998</v>
      </c>
      <c r="AI225" s="279">
        <v>0.98474879999999998</v>
      </c>
      <c r="AJ225" s="279">
        <v>0.98474879999999998</v>
      </c>
      <c r="AK225" s="279">
        <v>2.6000000000000001E-6</v>
      </c>
      <c r="AL225" s="279">
        <v>2.6000000000000001E-6</v>
      </c>
      <c r="AM225" s="279">
        <v>1.5248599999999999E-2</v>
      </c>
      <c r="AN225" s="279">
        <v>1.5248599999999999E-2</v>
      </c>
      <c r="AO225" s="279">
        <v>-90.3596</v>
      </c>
      <c r="AP225" s="279">
        <v>-90.3596</v>
      </c>
      <c r="AQ225" s="279">
        <v>-133.96950000000001</v>
      </c>
      <c r="AR225" s="279">
        <v>-133.96950000000001</v>
      </c>
      <c r="AS225" s="279">
        <v>0</v>
      </c>
      <c r="AT225" s="279">
        <v>0</v>
      </c>
      <c r="AU225" s="279">
        <v>0</v>
      </c>
      <c r="AV225" s="279">
        <v>180</v>
      </c>
      <c r="AX225" s="279">
        <v>0.72699999999999998</v>
      </c>
      <c r="AY225" s="279">
        <v>5.6594999999999996E-3</v>
      </c>
      <c r="AZ225" s="279">
        <v>5.6594999999999996E-3</v>
      </c>
      <c r="BA225" s="279">
        <v>0.9938515</v>
      </c>
      <c r="BB225" s="279">
        <v>0.9938515</v>
      </c>
      <c r="BC225" s="279">
        <v>4.8899999999999996E-4</v>
      </c>
      <c r="BD225" s="279">
        <v>4.8899999999999996E-4</v>
      </c>
      <c r="BE225" s="279">
        <v>42.767699999999998</v>
      </c>
      <c r="BF225" s="279">
        <v>42.767699999999998</v>
      </c>
      <c r="BG225" s="279">
        <v>165.69030000000001</v>
      </c>
      <c r="BH225" s="279">
        <v>165.69030000000001</v>
      </c>
      <c r="BI225" s="279">
        <v>0</v>
      </c>
      <c r="BJ225" s="279">
        <v>0</v>
      </c>
      <c r="BK225" s="279">
        <v>0</v>
      </c>
      <c r="BL225" s="279">
        <v>180</v>
      </c>
      <c r="BO225" s="279">
        <v>0.72699999999999998</v>
      </c>
      <c r="BP225" s="279">
        <v>0.88200409999999996</v>
      </c>
      <c r="BQ225" s="279">
        <v>0.88200409999999996</v>
      </c>
      <c r="BR225" s="279">
        <v>0</v>
      </c>
      <c r="BS225" s="279">
        <v>0</v>
      </c>
      <c r="BT225" s="279">
        <v>0.1179959</v>
      </c>
      <c r="BU225" s="279">
        <v>0.1179959</v>
      </c>
      <c r="BV225" s="279">
        <v>-66.514399999999995</v>
      </c>
      <c r="BW225" s="279">
        <v>-66.514399999999995</v>
      </c>
      <c r="BX225" s="279">
        <v>164.7286</v>
      </c>
      <c r="BY225" s="279">
        <v>164.7286</v>
      </c>
      <c r="BZ225" s="279">
        <v>0</v>
      </c>
      <c r="CA225" s="279">
        <v>0</v>
      </c>
      <c r="CB225" s="279">
        <v>0</v>
      </c>
      <c r="CC225" s="279">
        <v>180</v>
      </c>
    </row>
    <row r="226" spans="18:81">
      <c r="R226" s="279">
        <v>0.72835000000000005</v>
      </c>
      <c r="S226" s="279">
        <v>0.9870082</v>
      </c>
      <c r="T226" s="279">
        <v>0.9870082</v>
      </c>
      <c r="U226" s="279">
        <v>1.7E-6</v>
      </c>
      <c r="V226" s="279">
        <v>1.7E-6</v>
      </c>
      <c r="W226" s="279">
        <v>1.2990099999999999E-2</v>
      </c>
      <c r="X226" s="279">
        <v>1.2990099999999999E-2</v>
      </c>
      <c r="Y226" s="279">
        <v>-100.3972</v>
      </c>
      <c r="Z226" s="279">
        <v>-100.3972</v>
      </c>
      <c r="AA226" s="279">
        <v>-151.95769999999999</v>
      </c>
      <c r="AB226" s="279">
        <v>-151.95769999999999</v>
      </c>
      <c r="AC226" s="279">
        <v>0</v>
      </c>
      <c r="AD226" s="279">
        <v>0</v>
      </c>
      <c r="AE226" s="279">
        <v>0</v>
      </c>
      <c r="AF226" s="279">
        <v>180</v>
      </c>
      <c r="AH226" s="279">
        <v>0.72835000000000005</v>
      </c>
      <c r="AI226" s="279">
        <v>0.98473029999999995</v>
      </c>
      <c r="AJ226" s="279">
        <v>0.98473029999999995</v>
      </c>
      <c r="AK226" s="279">
        <v>2.6000000000000001E-6</v>
      </c>
      <c r="AL226" s="279">
        <v>2.6000000000000001E-6</v>
      </c>
      <c r="AM226" s="279">
        <v>1.52671E-2</v>
      </c>
      <c r="AN226" s="279">
        <v>1.52671E-2</v>
      </c>
      <c r="AO226" s="279">
        <v>-90.150400000000005</v>
      </c>
      <c r="AP226" s="279">
        <v>-90.150400000000005</v>
      </c>
      <c r="AQ226" s="279">
        <v>-133.63120000000001</v>
      </c>
      <c r="AR226" s="279">
        <v>-133.63120000000001</v>
      </c>
      <c r="AS226" s="279">
        <v>0</v>
      </c>
      <c r="AT226" s="279">
        <v>0</v>
      </c>
      <c r="AU226" s="279">
        <v>0</v>
      </c>
      <c r="AV226" s="279">
        <v>180</v>
      </c>
      <c r="AX226" s="279">
        <v>0.72835000000000005</v>
      </c>
      <c r="AY226" s="279">
        <v>5.6519999999999999E-3</v>
      </c>
      <c r="AZ226" s="279">
        <v>5.6519999999999999E-3</v>
      </c>
      <c r="BA226" s="279">
        <v>0.99386929999999996</v>
      </c>
      <c r="BB226" s="279">
        <v>0.99386929999999996</v>
      </c>
      <c r="BC226" s="279">
        <v>4.7869999999999998E-4</v>
      </c>
      <c r="BD226" s="279">
        <v>4.7869999999999998E-4</v>
      </c>
      <c r="BE226" s="279">
        <v>43.434399999999997</v>
      </c>
      <c r="BF226" s="279">
        <v>43.434399999999997</v>
      </c>
      <c r="BG226" s="279">
        <v>165.8947</v>
      </c>
      <c r="BH226" s="279">
        <v>165.8947</v>
      </c>
      <c r="BI226" s="279">
        <v>0</v>
      </c>
      <c r="BJ226" s="279">
        <v>0</v>
      </c>
      <c r="BK226" s="279">
        <v>0</v>
      </c>
      <c r="BL226" s="279">
        <v>180</v>
      </c>
      <c r="BO226" s="279">
        <v>0.72835000000000005</v>
      </c>
      <c r="BP226" s="279">
        <v>0.88170139999999997</v>
      </c>
      <c r="BQ226" s="279">
        <v>0.88170139999999997</v>
      </c>
      <c r="BR226" s="279">
        <v>0</v>
      </c>
      <c r="BS226" s="279">
        <v>0</v>
      </c>
      <c r="BT226" s="279">
        <v>0.1182986</v>
      </c>
      <c r="BU226" s="279">
        <v>0.1182986</v>
      </c>
      <c r="BV226" s="279">
        <v>-66.811899999999994</v>
      </c>
      <c r="BW226" s="279">
        <v>-66.811899999999994</v>
      </c>
      <c r="BX226" s="279">
        <v>164.74119999999999</v>
      </c>
      <c r="BY226" s="279">
        <v>164.74119999999999</v>
      </c>
      <c r="BZ226" s="279">
        <v>0</v>
      </c>
      <c r="CA226" s="279">
        <v>0</v>
      </c>
      <c r="CB226" s="279">
        <v>0</v>
      </c>
      <c r="CC226" s="279">
        <v>180</v>
      </c>
    </row>
    <row r="227" spans="18:81">
      <c r="R227" s="279">
        <v>0.72970000000000002</v>
      </c>
      <c r="S227" s="279">
        <v>0.98700849999999996</v>
      </c>
      <c r="T227" s="279">
        <v>0.98700849999999996</v>
      </c>
      <c r="U227" s="279">
        <v>1.7E-6</v>
      </c>
      <c r="V227" s="279">
        <v>1.7E-6</v>
      </c>
      <c r="W227" s="279">
        <v>1.2989799999999999E-2</v>
      </c>
      <c r="X227" s="279">
        <v>1.2989799999999999E-2</v>
      </c>
      <c r="Y227" s="279">
        <v>-100.20399999999999</v>
      </c>
      <c r="Z227" s="279">
        <v>-100.20399999999999</v>
      </c>
      <c r="AA227" s="279">
        <v>-151.65639999999999</v>
      </c>
      <c r="AB227" s="279">
        <v>-151.65639999999999</v>
      </c>
      <c r="AC227" s="279">
        <v>0</v>
      </c>
      <c r="AD227" s="279">
        <v>0</v>
      </c>
      <c r="AE227" s="279">
        <v>0</v>
      </c>
      <c r="AF227" s="279">
        <v>180</v>
      </c>
      <c r="AH227" s="279">
        <v>0.72970000000000002</v>
      </c>
      <c r="AI227" s="279">
        <v>0.98471149999999996</v>
      </c>
      <c r="AJ227" s="279">
        <v>0.98471149999999996</v>
      </c>
      <c r="AK227" s="279">
        <v>2.5000000000000002E-6</v>
      </c>
      <c r="AL227" s="279">
        <v>2.5000000000000002E-6</v>
      </c>
      <c r="AM227" s="279">
        <v>1.5285999999999999E-2</v>
      </c>
      <c r="AN227" s="279">
        <v>1.5285999999999999E-2</v>
      </c>
      <c r="AO227" s="279">
        <v>-89.941299999999998</v>
      </c>
      <c r="AP227" s="279">
        <v>-89.941299999999998</v>
      </c>
      <c r="AQ227" s="279">
        <v>-133.2927</v>
      </c>
      <c r="AR227" s="279">
        <v>-133.2927</v>
      </c>
      <c r="AS227" s="279">
        <v>0</v>
      </c>
      <c r="AT227" s="279">
        <v>0</v>
      </c>
      <c r="AU227" s="279">
        <v>0</v>
      </c>
      <c r="AV227" s="279">
        <v>180</v>
      </c>
      <c r="AX227" s="279">
        <v>0.72970000000000002</v>
      </c>
      <c r="AY227" s="279">
        <v>5.6423999999999997E-3</v>
      </c>
      <c r="AZ227" s="279">
        <v>5.6423999999999997E-3</v>
      </c>
      <c r="BA227" s="279">
        <v>0.99388909999999997</v>
      </c>
      <c r="BB227" s="279">
        <v>0.99388909999999997</v>
      </c>
      <c r="BC227" s="279">
        <v>4.685E-4</v>
      </c>
      <c r="BD227" s="279">
        <v>4.685E-4</v>
      </c>
      <c r="BE227" s="279">
        <v>44.098500000000001</v>
      </c>
      <c r="BF227" s="279">
        <v>44.098500000000001</v>
      </c>
      <c r="BG227" s="279">
        <v>166.10140000000001</v>
      </c>
      <c r="BH227" s="279">
        <v>166.10140000000001</v>
      </c>
      <c r="BI227" s="279">
        <v>0</v>
      </c>
      <c r="BJ227" s="279">
        <v>0</v>
      </c>
      <c r="BK227" s="279">
        <v>0</v>
      </c>
      <c r="BL227" s="279">
        <v>180</v>
      </c>
      <c r="BO227" s="279">
        <v>0.72970000000000002</v>
      </c>
      <c r="BP227" s="279">
        <v>0.88139979999999996</v>
      </c>
      <c r="BQ227" s="279">
        <v>0.88139979999999996</v>
      </c>
      <c r="BR227" s="279">
        <v>0</v>
      </c>
      <c r="BS227" s="279">
        <v>0</v>
      </c>
      <c r="BT227" s="279">
        <v>0.1186002</v>
      </c>
      <c r="BU227" s="279">
        <v>0.1186002</v>
      </c>
      <c r="BV227" s="279">
        <v>-67.1083</v>
      </c>
      <c r="BW227" s="279">
        <v>-67.1083</v>
      </c>
      <c r="BX227" s="279">
        <v>164.75380000000001</v>
      </c>
      <c r="BY227" s="279">
        <v>164.75380000000001</v>
      </c>
      <c r="BZ227" s="279">
        <v>0</v>
      </c>
      <c r="CA227" s="279">
        <v>0</v>
      </c>
      <c r="CB227" s="279">
        <v>0</v>
      </c>
      <c r="CC227" s="279">
        <v>180</v>
      </c>
    </row>
    <row r="228" spans="18:81">
      <c r="R228" s="279">
        <v>0.73104999999999998</v>
      </c>
      <c r="S228" s="279">
        <v>0.98700849999999996</v>
      </c>
      <c r="T228" s="279">
        <v>0.98700849999999996</v>
      </c>
      <c r="U228" s="279">
        <v>1.7E-6</v>
      </c>
      <c r="V228" s="279">
        <v>1.7E-6</v>
      </c>
      <c r="W228" s="279">
        <v>1.29899E-2</v>
      </c>
      <c r="X228" s="279">
        <v>1.29899E-2</v>
      </c>
      <c r="Y228" s="279">
        <v>-100.011</v>
      </c>
      <c r="Z228" s="279">
        <v>-100.011</v>
      </c>
      <c r="AA228" s="279">
        <v>-151.3553</v>
      </c>
      <c r="AB228" s="279">
        <v>-151.3553</v>
      </c>
      <c r="AC228" s="279">
        <v>0</v>
      </c>
      <c r="AD228" s="279">
        <v>0</v>
      </c>
      <c r="AE228" s="279">
        <v>0</v>
      </c>
      <c r="AF228" s="279">
        <v>180</v>
      </c>
      <c r="AH228" s="279">
        <v>0.73104999999999998</v>
      </c>
      <c r="AI228" s="279">
        <v>0.98469229999999996</v>
      </c>
      <c r="AJ228" s="279">
        <v>0.98469229999999996</v>
      </c>
      <c r="AK228" s="279">
        <v>2.5000000000000002E-6</v>
      </c>
      <c r="AL228" s="279">
        <v>2.5000000000000002E-6</v>
      </c>
      <c r="AM228" s="279">
        <v>1.53051E-2</v>
      </c>
      <c r="AN228" s="279">
        <v>1.53051E-2</v>
      </c>
      <c r="AO228" s="279">
        <v>-89.732200000000006</v>
      </c>
      <c r="AP228" s="279">
        <v>-89.732200000000006</v>
      </c>
      <c r="AQ228" s="279">
        <v>-132.95400000000001</v>
      </c>
      <c r="AR228" s="279">
        <v>-132.95400000000001</v>
      </c>
      <c r="AS228" s="279">
        <v>0</v>
      </c>
      <c r="AT228" s="279">
        <v>0</v>
      </c>
      <c r="AU228" s="279">
        <v>0</v>
      </c>
      <c r="AV228" s="279">
        <v>180</v>
      </c>
      <c r="AX228" s="279">
        <v>0.73104999999999998</v>
      </c>
      <c r="AY228" s="279">
        <v>5.6306999999999998E-3</v>
      </c>
      <c r="AZ228" s="279">
        <v>5.6306999999999998E-3</v>
      </c>
      <c r="BA228" s="279">
        <v>0.99391110000000005</v>
      </c>
      <c r="BB228" s="279">
        <v>0.99391110000000005</v>
      </c>
      <c r="BC228" s="279">
        <v>4.5830000000000003E-4</v>
      </c>
      <c r="BD228" s="279">
        <v>4.5830000000000003E-4</v>
      </c>
      <c r="BE228" s="279">
        <v>44.760300000000001</v>
      </c>
      <c r="BF228" s="279">
        <v>44.760300000000001</v>
      </c>
      <c r="BG228" s="279">
        <v>166.31010000000001</v>
      </c>
      <c r="BH228" s="279">
        <v>166.31010000000001</v>
      </c>
      <c r="BI228" s="279">
        <v>0</v>
      </c>
      <c r="BJ228" s="279">
        <v>0</v>
      </c>
      <c r="BK228" s="279">
        <v>0</v>
      </c>
      <c r="BL228" s="279">
        <v>180</v>
      </c>
      <c r="BO228" s="279">
        <v>0.73104999999999998</v>
      </c>
      <c r="BP228" s="279">
        <v>0.88109930000000003</v>
      </c>
      <c r="BQ228" s="279">
        <v>0.88109930000000003</v>
      </c>
      <c r="BR228" s="279">
        <v>0</v>
      </c>
      <c r="BS228" s="279">
        <v>0</v>
      </c>
      <c r="BT228" s="279">
        <v>0.1189007</v>
      </c>
      <c r="BU228" s="279">
        <v>0.1189007</v>
      </c>
      <c r="BV228" s="279">
        <v>-67.403700000000001</v>
      </c>
      <c r="BW228" s="279">
        <v>-67.403700000000001</v>
      </c>
      <c r="BX228" s="279">
        <v>164.7664</v>
      </c>
      <c r="BY228" s="279">
        <v>164.7664</v>
      </c>
      <c r="BZ228" s="279">
        <v>0</v>
      </c>
      <c r="CA228" s="279">
        <v>0</v>
      </c>
      <c r="CB228" s="279">
        <v>0</v>
      </c>
      <c r="CC228" s="279">
        <v>180</v>
      </c>
    </row>
    <row r="229" spans="18:81">
      <c r="R229" s="279">
        <v>0.73240000000000005</v>
      </c>
      <c r="S229" s="279">
        <v>0.987008</v>
      </c>
      <c r="T229" s="279">
        <v>0.987008</v>
      </c>
      <c r="U229" s="279">
        <v>1.7E-6</v>
      </c>
      <c r="V229" s="279">
        <v>1.7E-6</v>
      </c>
      <c r="W229" s="279">
        <v>1.29903E-2</v>
      </c>
      <c r="X229" s="279">
        <v>1.29903E-2</v>
      </c>
      <c r="Y229" s="279">
        <v>-99.818299999999994</v>
      </c>
      <c r="Z229" s="279">
        <v>-99.818299999999994</v>
      </c>
      <c r="AA229" s="279">
        <v>-151.05430000000001</v>
      </c>
      <c r="AB229" s="279">
        <v>-151.05430000000001</v>
      </c>
      <c r="AC229" s="279">
        <v>0</v>
      </c>
      <c r="AD229" s="279">
        <v>0</v>
      </c>
      <c r="AE229" s="279">
        <v>0</v>
      </c>
      <c r="AF229" s="279">
        <v>180</v>
      </c>
      <c r="AH229" s="279">
        <v>0.73240000000000005</v>
      </c>
      <c r="AI229" s="279">
        <v>0.98467280000000001</v>
      </c>
      <c r="AJ229" s="279">
        <v>0.98467280000000001</v>
      </c>
      <c r="AK229" s="279">
        <v>2.5000000000000002E-6</v>
      </c>
      <c r="AL229" s="279">
        <v>2.5000000000000002E-6</v>
      </c>
      <c r="AM229" s="279">
        <v>1.53247E-2</v>
      </c>
      <c r="AN229" s="279">
        <v>1.53247E-2</v>
      </c>
      <c r="AO229" s="279">
        <v>-89.523099999999999</v>
      </c>
      <c r="AP229" s="279">
        <v>-89.523099999999999</v>
      </c>
      <c r="AQ229" s="279">
        <v>-132.61500000000001</v>
      </c>
      <c r="AR229" s="279">
        <v>-132.61500000000001</v>
      </c>
      <c r="AS229" s="279">
        <v>0</v>
      </c>
      <c r="AT229" s="279">
        <v>0</v>
      </c>
      <c r="AU229" s="279">
        <v>0</v>
      </c>
      <c r="AV229" s="279">
        <v>180</v>
      </c>
      <c r="AX229" s="279">
        <v>0.73240000000000005</v>
      </c>
      <c r="AY229" s="279">
        <v>5.6167999999999999E-3</v>
      </c>
      <c r="AZ229" s="279">
        <v>5.6167999999999999E-3</v>
      </c>
      <c r="BA229" s="279">
        <v>0.99393509999999996</v>
      </c>
      <c r="BB229" s="279">
        <v>0.99393509999999996</v>
      </c>
      <c r="BC229" s="279">
        <v>4.481E-4</v>
      </c>
      <c r="BD229" s="279">
        <v>4.481E-4</v>
      </c>
      <c r="BE229" s="279">
        <v>45.419600000000003</v>
      </c>
      <c r="BF229" s="279">
        <v>45.419600000000003</v>
      </c>
      <c r="BG229" s="279">
        <v>166.52070000000001</v>
      </c>
      <c r="BH229" s="279">
        <v>166.52070000000001</v>
      </c>
      <c r="BI229" s="279">
        <v>0</v>
      </c>
      <c r="BJ229" s="279">
        <v>0</v>
      </c>
      <c r="BK229" s="279">
        <v>0</v>
      </c>
      <c r="BL229" s="279">
        <v>180</v>
      </c>
      <c r="BO229" s="279">
        <v>0.73240000000000005</v>
      </c>
      <c r="BP229" s="279">
        <v>0.88079989999999997</v>
      </c>
      <c r="BQ229" s="279">
        <v>0.88079989999999997</v>
      </c>
      <c r="BR229" s="279">
        <v>0</v>
      </c>
      <c r="BS229" s="279">
        <v>0</v>
      </c>
      <c r="BT229" s="279">
        <v>0.1192001</v>
      </c>
      <c r="BU229" s="279">
        <v>0.1192001</v>
      </c>
      <c r="BV229" s="279">
        <v>-67.698099999999997</v>
      </c>
      <c r="BW229" s="279">
        <v>-67.698099999999997</v>
      </c>
      <c r="BX229" s="279">
        <v>164.779</v>
      </c>
      <c r="BY229" s="279">
        <v>164.779</v>
      </c>
      <c r="BZ229" s="279">
        <v>0</v>
      </c>
      <c r="CA229" s="279">
        <v>0</v>
      </c>
      <c r="CB229" s="279">
        <v>0</v>
      </c>
      <c r="CC229" s="279">
        <v>180</v>
      </c>
    </row>
    <row r="230" spans="18:81">
      <c r="R230" s="279">
        <v>0.73375000000000001</v>
      </c>
      <c r="S230" s="279">
        <v>0.98700719999999997</v>
      </c>
      <c r="T230" s="279">
        <v>0.98700719999999997</v>
      </c>
      <c r="U230" s="279">
        <v>1.5999999999999999E-6</v>
      </c>
      <c r="V230" s="279">
        <v>1.5999999999999999E-6</v>
      </c>
      <c r="W230" s="279">
        <v>1.29912E-2</v>
      </c>
      <c r="X230" s="279">
        <v>1.29912E-2</v>
      </c>
      <c r="Y230" s="279">
        <v>-99.625799999999998</v>
      </c>
      <c r="Z230" s="279">
        <v>-99.625799999999998</v>
      </c>
      <c r="AA230" s="279">
        <v>-150.7534</v>
      </c>
      <c r="AB230" s="279">
        <v>-150.7534</v>
      </c>
      <c r="AC230" s="279">
        <v>0</v>
      </c>
      <c r="AD230" s="279">
        <v>0</v>
      </c>
      <c r="AE230" s="279">
        <v>0</v>
      </c>
      <c r="AF230" s="279">
        <v>180</v>
      </c>
      <c r="AH230" s="279">
        <v>0.73375000000000001</v>
      </c>
      <c r="AI230" s="279">
        <v>0.98465290000000005</v>
      </c>
      <c r="AJ230" s="279">
        <v>0.98465290000000005</v>
      </c>
      <c r="AK230" s="279">
        <v>2.5000000000000002E-6</v>
      </c>
      <c r="AL230" s="279">
        <v>2.5000000000000002E-6</v>
      </c>
      <c r="AM230" s="279">
        <v>1.53446E-2</v>
      </c>
      <c r="AN230" s="279">
        <v>1.53446E-2</v>
      </c>
      <c r="AO230" s="279">
        <v>-89.314099999999996</v>
      </c>
      <c r="AP230" s="279">
        <v>-89.314099999999996</v>
      </c>
      <c r="AQ230" s="279">
        <v>-132.2757</v>
      </c>
      <c r="AR230" s="279">
        <v>-132.2757</v>
      </c>
      <c r="AS230" s="279">
        <v>0</v>
      </c>
      <c r="AT230" s="279">
        <v>0</v>
      </c>
      <c r="AU230" s="279">
        <v>0</v>
      </c>
      <c r="AV230" s="279">
        <v>180</v>
      </c>
      <c r="AX230" s="279">
        <v>0.73375000000000001</v>
      </c>
      <c r="AY230" s="279">
        <v>5.6008000000000004E-3</v>
      </c>
      <c r="AZ230" s="279">
        <v>5.6008000000000004E-3</v>
      </c>
      <c r="BA230" s="279">
        <v>0.99396119999999999</v>
      </c>
      <c r="BB230" s="279">
        <v>0.99396119999999999</v>
      </c>
      <c r="BC230" s="279">
        <v>4.3800000000000002E-4</v>
      </c>
      <c r="BD230" s="279">
        <v>4.3800000000000002E-4</v>
      </c>
      <c r="BE230" s="279">
        <v>46.076500000000003</v>
      </c>
      <c r="BF230" s="279">
        <v>46.076500000000003</v>
      </c>
      <c r="BG230" s="279">
        <v>166.7329</v>
      </c>
      <c r="BH230" s="279">
        <v>166.7329</v>
      </c>
      <c r="BI230" s="279">
        <v>0</v>
      </c>
      <c r="BJ230" s="279">
        <v>0</v>
      </c>
      <c r="BK230" s="279">
        <v>0</v>
      </c>
      <c r="BL230" s="279">
        <v>180</v>
      </c>
      <c r="BO230" s="279">
        <v>0.73375000000000001</v>
      </c>
      <c r="BP230" s="279">
        <v>0.8805016</v>
      </c>
      <c r="BQ230" s="279">
        <v>0.8805016</v>
      </c>
      <c r="BR230" s="279">
        <v>0</v>
      </c>
      <c r="BS230" s="279">
        <v>0</v>
      </c>
      <c r="BT230" s="279">
        <v>0.1194984</v>
      </c>
      <c r="BU230" s="279">
        <v>0.1194984</v>
      </c>
      <c r="BV230" s="279">
        <v>-67.991399999999999</v>
      </c>
      <c r="BW230" s="279">
        <v>-67.991399999999999</v>
      </c>
      <c r="BX230" s="279">
        <v>164.79159999999999</v>
      </c>
      <c r="BY230" s="279">
        <v>164.79159999999999</v>
      </c>
      <c r="BZ230" s="279">
        <v>0</v>
      </c>
      <c r="CA230" s="279">
        <v>0</v>
      </c>
      <c r="CB230" s="279">
        <v>0</v>
      </c>
      <c r="CC230" s="279">
        <v>180</v>
      </c>
    </row>
    <row r="231" spans="18:81">
      <c r="R231" s="279">
        <v>0.73509999999999998</v>
      </c>
      <c r="S231" s="279">
        <v>0.98700600000000005</v>
      </c>
      <c r="T231" s="279">
        <v>0.98700600000000005</v>
      </c>
      <c r="U231" s="279">
        <v>1.5999999999999999E-6</v>
      </c>
      <c r="V231" s="279">
        <v>1.5999999999999999E-6</v>
      </c>
      <c r="W231" s="279">
        <v>1.2992399999999999E-2</v>
      </c>
      <c r="X231" s="279">
        <v>1.2992399999999999E-2</v>
      </c>
      <c r="Y231" s="279">
        <v>-99.433599999999998</v>
      </c>
      <c r="Z231" s="279">
        <v>-99.433599999999998</v>
      </c>
      <c r="AA231" s="279">
        <v>-150.45249999999999</v>
      </c>
      <c r="AB231" s="279">
        <v>-150.45249999999999</v>
      </c>
      <c r="AC231" s="279">
        <v>0</v>
      </c>
      <c r="AD231" s="279">
        <v>0</v>
      </c>
      <c r="AE231" s="279">
        <v>0</v>
      </c>
      <c r="AF231" s="279">
        <v>180</v>
      </c>
      <c r="AH231" s="279">
        <v>0.73509999999999998</v>
      </c>
      <c r="AI231" s="279">
        <v>0.98463270000000003</v>
      </c>
      <c r="AJ231" s="279">
        <v>0.98463270000000003</v>
      </c>
      <c r="AK231" s="279">
        <v>2.5000000000000002E-6</v>
      </c>
      <c r="AL231" s="279">
        <v>2.5000000000000002E-6</v>
      </c>
      <c r="AM231" s="279">
        <v>1.53648E-2</v>
      </c>
      <c r="AN231" s="279">
        <v>1.53648E-2</v>
      </c>
      <c r="AO231" s="279">
        <v>-89.105199999999996</v>
      </c>
      <c r="AP231" s="279">
        <v>-89.105199999999996</v>
      </c>
      <c r="AQ231" s="279">
        <v>-131.93620000000001</v>
      </c>
      <c r="AR231" s="279">
        <v>-131.93620000000001</v>
      </c>
      <c r="AS231" s="279">
        <v>0</v>
      </c>
      <c r="AT231" s="279">
        <v>0</v>
      </c>
      <c r="AU231" s="279">
        <v>0</v>
      </c>
      <c r="AV231" s="279">
        <v>180</v>
      </c>
      <c r="AX231" s="279">
        <v>0.73509999999999998</v>
      </c>
      <c r="AY231" s="279">
        <v>5.5827000000000003E-3</v>
      </c>
      <c r="AZ231" s="279">
        <v>5.5827000000000003E-3</v>
      </c>
      <c r="BA231" s="279">
        <v>0.99398929999999996</v>
      </c>
      <c r="BB231" s="279">
        <v>0.99398929999999996</v>
      </c>
      <c r="BC231" s="279">
        <v>4.28E-4</v>
      </c>
      <c r="BD231" s="279">
        <v>4.28E-4</v>
      </c>
      <c r="BE231" s="279">
        <v>46.730899999999998</v>
      </c>
      <c r="BF231" s="279">
        <v>46.730899999999998</v>
      </c>
      <c r="BG231" s="279">
        <v>166.94659999999999</v>
      </c>
      <c r="BH231" s="279">
        <v>166.94659999999999</v>
      </c>
      <c r="BI231" s="279">
        <v>0</v>
      </c>
      <c r="BJ231" s="279">
        <v>0</v>
      </c>
      <c r="BK231" s="279">
        <v>0</v>
      </c>
      <c r="BL231" s="279">
        <v>180</v>
      </c>
      <c r="BO231" s="279">
        <v>0.73509999999999998</v>
      </c>
      <c r="BP231" s="279">
        <v>0.8802044</v>
      </c>
      <c r="BQ231" s="279">
        <v>0.8802044</v>
      </c>
      <c r="BR231" s="279">
        <v>0</v>
      </c>
      <c r="BS231" s="279">
        <v>0</v>
      </c>
      <c r="BT231" s="279">
        <v>0.1197956</v>
      </c>
      <c r="BU231" s="279">
        <v>0.1197956</v>
      </c>
      <c r="BV231" s="279">
        <v>-68.283699999999996</v>
      </c>
      <c r="BW231" s="279">
        <v>-68.283699999999996</v>
      </c>
      <c r="BX231" s="279">
        <v>164.80420000000001</v>
      </c>
      <c r="BY231" s="279">
        <v>164.80420000000001</v>
      </c>
      <c r="BZ231" s="279">
        <v>0</v>
      </c>
      <c r="CA231" s="279">
        <v>0</v>
      </c>
      <c r="CB231" s="279">
        <v>0</v>
      </c>
      <c r="CC231" s="279">
        <v>180</v>
      </c>
    </row>
    <row r="232" spans="18:81">
      <c r="R232" s="279">
        <v>0.73645000000000005</v>
      </c>
      <c r="S232" s="279">
        <v>0.98700429999999995</v>
      </c>
      <c r="T232" s="279">
        <v>0.98700429999999995</v>
      </c>
      <c r="U232" s="279">
        <v>1.5999999999999999E-6</v>
      </c>
      <c r="V232" s="279">
        <v>1.5999999999999999E-6</v>
      </c>
      <c r="W232" s="279">
        <v>1.2994E-2</v>
      </c>
      <c r="X232" s="279">
        <v>1.2994E-2</v>
      </c>
      <c r="Y232" s="279">
        <v>-99.241600000000005</v>
      </c>
      <c r="Z232" s="279">
        <v>-99.241600000000005</v>
      </c>
      <c r="AA232" s="279">
        <v>-150.15180000000001</v>
      </c>
      <c r="AB232" s="279">
        <v>-150.15180000000001</v>
      </c>
      <c r="AC232" s="279">
        <v>0</v>
      </c>
      <c r="AD232" s="279">
        <v>0</v>
      </c>
      <c r="AE232" s="279">
        <v>0</v>
      </c>
      <c r="AF232" s="279">
        <v>180</v>
      </c>
      <c r="AH232" s="279">
        <v>0.73645000000000005</v>
      </c>
      <c r="AI232" s="279">
        <v>0.98461220000000005</v>
      </c>
      <c r="AJ232" s="279">
        <v>0.98461220000000005</v>
      </c>
      <c r="AK232" s="279">
        <v>2.5000000000000002E-6</v>
      </c>
      <c r="AL232" s="279">
        <v>2.5000000000000002E-6</v>
      </c>
      <c r="AM232" s="279">
        <v>1.5385299999999999E-2</v>
      </c>
      <c r="AN232" s="279">
        <v>1.5385299999999999E-2</v>
      </c>
      <c r="AO232" s="279">
        <v>-88.896299999999997</v>
      </c>
      <c r="AP232" s="279">
        <v>-88.896299999999997</v>
      </c>
      <c r="AQ232" s="279">
        <v>-131.59639999999999</v>
      </c>
      <c r="AR232" s="279">
        <v>-131.59639999999999</v>
      </c>
      <c r="AS232" s="279">
        <v>0</v>
      </c>
      <c r="AT232" s="279">
        <v>0</v>
      </c>
      <c r="AU232" s="279">
        <v>0</v>
      </c>
      <c r="AV232" s="279">
        <v>180</v>
      </c>
      <c r="AX232" s="279">
        <v>0.73645000000000005</v>
      </c>
      <c r="AY232" s="279">
        <v>5.5624999999999997E-3</v>
      </c>
      <c r="AZ232" s="279">
        <v>5.5624999999999997E-3</v>
      </c>
      <c r="BA232" s="279">
        <v>0.9940196</v>
      </c>
      <c r="BB232" s="279">
        <v>0.9940196</v>
      </c>
      <c r="BC232" s="279">
        <v>4.1790000000000002E-4</v>
      </c>
      <c r="BD232" s="279">
        <v>4.1790000000000002E-4</v>
      </c>
      <c r="BE232" s="279">
        <v>47.383000000000003</v>
      </c>
      <c r="BF232" s="279">
        <v>47.383000000000003</v>
      </c>
      <c r="BG232" s="279">
        <v>167.16149999999999</v>
      </c>
      <c r="BH232" s="279">
        <v>167.16149999999999</v>
      </c>
      <c r="BI232" s="279">
        <v>0</v>
      </c>
      <c r="BJ232" s="279">
        <v>0</v>
      </c>
      <c r="BK232" s="279">
        <v>0</v>
      </c>
      <c r="BL232" s="279">
        <v>180</v>
      </c>
      <c r="BO232" s="279">
        <v>0.73645000000000005</v>
      </c>
      <c r="BP232" s="279">
        <v>0.87990829999999998</v>
      </c>
      <c r="BQ232" s="279">
        <v>0.87990829999999998</v>
      </c>
      <c r="BR232" s="279">
        <v>0</v>
      </c>
      <c r="BS232" s="279">
        <v>0</v>
      </c>
      <c r="BT232" s="279">
        <v>0.1200917</v>
      </c>
      <c r="BU232" s="279">
        <v>0.1200917</v>
      </c>
      <c r="BV232" s="279">
        <v>-68.575000000000003</v>
      </c>
      <c r="BW232" s="279">
        <v>-68.575000000000003</v>
      </c>
      <c r="BX232" s="279">
        <v>164.8168</v>
      </c>
      <c r="BY232" s="279">
        <v>164.8168</v>
      </c>
      <c r="BZ232" s="279">
        <v>0</v>
      </c>
      <c r="CA232" s="279">
        <v>0</v>
      </c>
      <c r="CB232" s="279">
        <v>0</v>
      </c>
      <c r="CC232" s="279">
        <v>180</v>
      </c>
    </row>
    <row r="233" spans="18:81">
      <c r="R233" s="279">
        <v>0.73780000000000001</v>
      </c>
      <c r="S233" s="279">
        <v>0.98700239999999995</v>
      </c>
      <c r="T233" s="279">
        <v>0.98700239999999995</v>
      </c>
      <c r="U233" s="279">
        <v>1.5999999999999999E-6</v>
      </c>
      <c r="V233" s="279">
        <v>1.5999999999999999E-6</v>
      </c>
      <c r="W233" s="279">
        <v>1.2996000000000001E-2</v>
      </c>
      <c r="X233" s="279">
        <v>1.2996000000000001E-2</v>
      </c>
      <c r="Y233" s="279">
        <v>-99.049800000000005</v>
      </c>
      <c r="Z233" s="279">
        <v>-99.049800000000005</v>
      </c>
      <c r="AA233" s="279">
        <v>-149.85120000000001</v>
      </c>
      <c r="AB233" s="279">
        <v>-149.85120000000001</v>
      </c>
      <c r="AC233" s="279">
        <v>0</v>
      </c>
      <c r="AD233" s="279">
        <v>0</v>
      </c>
      <c r="AE233" s="279">
        <v>0</v>
      </c>
      <c r="AF233" s="279">
        <v>180</v>
      </c>
      <c r="AH233" s="279">
        <v>0.73780000000000001</v>
      </c>
      <c r="AI233" s="279">
        <v>0.98459129999999995</v>
      </c>
      <c r="AJ233" s="279">
        <v>0.98459129999999995</v>
      </c>
      <c r="AK233" s="279">
        <v>2.5000000000000002E-6</v>
      </c>
      <c r="AL233" s="279">
        <v>2.5000000000000002E-6</v>
      </c>
      <c r="AM233" s="279">
        <v>1.54062E-2</v>
      </c>
      <c r="AN233" s="279">
        <v>1.54062E-2</v>
      </c>
      <c r="AO233" s="279">
        <v>-88.6875</v>
      </c>
      <c r="AP233" s="279">
        <v>-88.6875</v>
      </c>
      <c r="AQ233" s="279">
        <v>-131.25640000000001</v>
      </c>
      <c r="AR233" s="279">
        <v>-131.25640000000001</v>
      </c>
      <c r="AS233" s="279">
        <v>0</v>
      </c>
      <c r="AT233" s="279">
        <v>0</v>
      </c>
      <c r="AU233" s="279">
        <v>0</v>
      </c>
      <c r="AV233" s="279">
        <v>180</v>
      </c>
      <c r="AX233" s="279">
        <v>0.73780000000000001</v>
      </c>
      <c r="AY233" s="279">
        <v>5.5402000000000003E-3</v>
      </c>
      <c r="AZ233" s="279">
        <v>5.5402000000000003E-3</v>
      </c>
      <c r="BA233" s="279">
        <v>0.99405189999999999</v>
      </c>
      <c r="BB233" s="279">
        <v>0.99405189999999999</v>
      </c>
      <c r="BC233" s="279">
        <v>4.08E-4</v>
      </c>
      <c r="BD233" s="279">
        <v>4.08E-4</v>
      </c>
      <c r="BE233" s="279">
        <v>48.032699999999998</v>
      </c>
      <c r="BF233" s="279">
        <v>48.032699999999998</v>
      </c>
      <c r="BG233" s="279">
        <v>167.3775</v>
      </c>
      <c r="BH233" s="279">
        <v>167.3775</v>
      </c>
      <c r="BI233" s="279">
        <v>0</v>
      </c>
      <c r="BJ233" s="279">
        <v>0</v>
      </c>
      <c r="BK233" s="279">
        <v>0</v>
      </c>
      <c r="BL233" s="279">
        <v>180</v>
      </c>
      <c r="BO233" s="279">
        <v>0.73780000000000001</v>
      </c>
      <c r="BP233" s="279">
        <v>0.87961319999999998</v>
      </c>
      <c r="BQ233" s="279">
        <v>0.87961319999999998</v>
      </c>
      <c r="BR233" s="279">
        <v>0</v>
      </c>
      <c r="BS233" s="279">
        <v>0</v>
      </c>
      <c r="BT233" s="279">
        <v>0.1203868</v>
      </c>
      <c r="BU233" s="279">
        <v>0.1203868</v>
      </c>
      <c r="BV233" s="279">
        <v>-68.865300000000005</v>
      </c>
      <c r="BW233" s="279">
        <v>-68.865300000000005</v>
      </c>
      <c r="BX233" s="279">
        <v>164.82939999999999</v>
      </c>
      <c r="BY233" s="279">
        <v>164.82939999999999</v>
      </c>
      <c r="BZ233" s="279">
        <v>0</v>
      </c>
      <c r="CA233" s="279">
        <v>0</v>
      </c>
      <c r="CB233" s="279">
        <v>0</v>
      </c>
      <c r="CC233" s="279">
        <v>180</v>
      </c>
    </row>
    <row r="234" spans="18:81">
      <c r="R234" s="279">
        <v>0.73914999999999997</v>
      </c>
      <c r="S234" s="279">
        <v>0.98699999999999999</v>
      </c>
      <c r="T234" s="279">
        <v>0.98699999999999999</v>
      </c>
      <c r="U234" s="279">
        <v>1.5999999999999999E-6</v>
      </c>
      <c r="V234" s="279">
        <v>1.5999999999999999E-6</v>
      </c>
      <c r="W234" s="279">
        <v>1.29984E-2</v>
      </c>
      <c r="X234" s="279">
        <v>1.29984E-2</v>
      </c>
      <c r="Y234" s="279">
        <v>-98.858199999999997</v>
      </c>
      <c r="Z234" s="279">
        <v>-98.858199999999997</v>
      </c>
      <c r="AA234" s="279">
        <v>-149.5506</v>
      </c>
      <c r="AB234" s="279">
        <v>-149.5506</v>
      </c>
      <c r="AC234" s="279">
        <v>0</v>
      </c>
      <c r="AD234" s="279">
        <v>0</v>
      </c>
      <c r="AE234" s="279">
        <v>0</v>
      </c>
      <c r="AF234" s="279">
        <v>180</v>
      </c>
      <c r="AH234" s="279">
        <v>0.73914999999999997</v>
      </c>
      <c r="AI234" s="279">
        <v>0.98457019999999995</v>
      </c>
      <c r="AJ234" s="279">
        <v>0.98457019999999995</v>
      </c>
      <c r="AK234" s="279">
        <v>2.3999999999999999E-6</v>
      </c>
      <c r="AL234" s="279">
        <v>2.3999999999999999E-6</v>
      </c>
      <c r="AM234" s="279">
        <v>1.5427400000000001E-2</v>
      </c>
      <c r="AN234" s="279">
        <v>1.5427400000000001E-2</v>
      </c>
      <c r="AO234" s="279">
        <v>-88.4786</v>
      </c>
      <c r="AP234" s="279">
        <v>-88.4786</v>
      </c>
      <c r="AQ234" s="279">
        <v>-130.9161</v>
      </c>
      <c r="AR234" s="279">
        <v>-130.9161</v>
      </c>
      <c r="AS234" s="279">
        <v>0</v>
      </c>
      <c r="AT234" s="279">
        <v>0</v>
      </c>
      <c r="AU234" s="279">
        <v>0</v>
      </c>
      <c r="AV234" s="279">
        <v>180</v>
      </c>
      <c r="AX234" s="279">
        <v>0.73914999999999997</v>
      </c>
      <c r="AY234" s="279">
        <v>5.5158000000000004E-3</v>
      </c>
      <c r="AZ234" s="279">
        <v>5.5158000000000004E-3</v>
      </c>
      <c r="BA234" s="279">
        <v>0.99408620000000003</v>
      </c>
      <c r="BB234" s="279">
        <v>0.99408620000000003</v>
      </c>
      <c r="BC234" s="279">
        <v>3.9800000000000002E-4</v>
      </c>
      <c r="BD234" s="279">
        <v>3.9800000000000002E-4</v>
      </c>
      <c r="BE234" s="279">
        <v>48.68</v>
      </c>
      <c r="BF234" s="279">
        <v>48.68</v>
      </c>
      <c r="BG234" s="279">
        <v>167.59440000000001</v>
      </c>
      <c r="BH234" s="279">
        <v>167.59440000000001</v>
      </c>
      <c r="BI234" s="279">
        <v>0</v>
      </c>
      <c r="BJ234" s="279">
        <v>0</v>
      </c>
      <c r="BK234" s="279">
        <v>0</v>
      </c>
      <c r="BL234" s="279">
        <v>180</v>
      </c>
      <c r="BO234" s="279">
        <v>0.73914999999999997</v>
      </c>
      <c r="BP234" s="279">
        <v>0.87931930000000003</v>
      </c>
      <c r="BQ234" s="279">
        <v>0.87931930000000003</v>
      </c>
      <c r="BR234" s="279">
        <v>0</v>
      </c>
      <c r="BS234" s="279">
        <v>0</v>
      </c>
      <c r="BT234" s="279">
        <v>0.1206807</v>
      </c>
      <c r="BU234" s="279">
        <v>0.1206807</v>
      </c>
      <c r="BV234" s="279">
        <v>-69.154600000000002</v>
      </c>
      <c r="BW234" s="279">
        <v>-69.154600000000002</v>
      </c>
      <c r="BX234" s="279">
        <v>164.84200000000001</v>
      </c>
      <c r="BY234" s="279">
        <v>164.84200000000001</v>
      </c>
      <c r="BZ234" s="279">
        <v>0</v>
      </c>
      <c r="CA234" s="279">
        <v>0</v>
      </c>
      <c r="CB234" s="279">
        <v>0</v>
      </c>
      <c r="CC234" s="279">
        <v>180</v>
      </c>
    </row>
    <row r="235" spans="18:81">
      <c r="R235" s="279">
        <v>0.74050000000000005</v>
      </c>
      <c r="S235" s="279">
        <v>0.98699729999999997</v>
      </c>
      <c r="T235" s="279">
        <v>0.98699729999999997</v>
      </c>
      <c r="U235" s="279">
        <v>1.5999999999999999E-6</v>
      </c>
      <c r="V235" s="279">
        <v>1.5999999999999999E-6</v>
      </c>
      <c r="W235" s="279">
        <v>1.30011E-2</v>
      </c>
      <c r="X235" s="279">
        <v>1.30011E-2</v>
      </c>
      <c r="Y235" s="279">
        <v>-98.666899999999998</v>
      </c>
      <c r="Z235" s="279">
        <v>-98.666899999999998</v>
      </c>
      <c r="AA235" s="279">
        <v>-149.2501</v>
      </c>
      <c r="AB235" s="279">
        <v>-149.2501</v>
      </c>
      <c r="AC235" s="279">
        <v>0</v>
      </c>
      <c r="AD235" s="279">
        <v>0</v>
      </c>
      <c r="AE235" s="279">
        <v>0</v>
      </c>
      <c r="AF235" s="279">
        <v>180</v>
      </c>
      <c r="AH235" s="279">
        <v>0.74050000000000005</v>
      </c>
      <c r="AI235" s="279">
        <v>0.9845486</v>
      </c>
      <c r="AJ235" s="279">
        <v>0.9845486</v>
      </c>
      <c r="AK235" s="279">
        <v>2.3999999999999999E-6</v>
      </c>
      <c r="AL235" s="279">
        <v>2.3999999999999999E-6</v>
      </c>
      <c r="AM235" s="279">
        <v>1.54489E-2</v>
      </c>
      <c r="AN235" s="279">
        <v>1.54489E-2</v>
      </c>
      <c r="AO235" s="279">
        <v>-88.269900000000007</v>
      </c>
      <c r="AP235" s="279">
        <v>-88.269900000000007</v>
      </c>
      <c r="AQ235" s="279">
        <v>-130.57550000000001</v>
      </c>
      <c r="AR235" s="279">
        <v>-130.57550000000001</v>
      </c>
      <c r="AS235" s="279">
        <v>0</v>
      </c>
      <c r="AT235" s="279">
        <v>0</v>
      </c>
      <c r="AU235" s="279">
        <v>0</v>
      </c>
      <c r="AV235" s="279">
        <v>180</v>
      </c>
      <c r="AX235" s="279">
        <v>0.74050000000000005</v>
      </c>
      <c r="AY235" s="279">
        <v>5.4892999999999999E-3</v>
      </c>
      <c r="AZ235" s="279">
        <v>5.4892999999999999E-3</v>
      </c>
      <c r="BA235" s="279">
        <v>0.99412259999999997</v>
      </c>
      <c r="BB235" s="279">
        <v>0.99412259999999997</v>
      </c>
      <c r="BC235" s="279">
        <v>3.881E-4</v>
      </c>
      <c r="BD235" s="279">
        <v>3.881E-4</v>
      </c>
      <c r="BE235" s="279">
        <v>49.325000000000003</v>
      </c>
      <c r="BF235" s="279">
        <v>49.325000000000003</v>
      </c>
      <c r="BG235" s="279">
        <v>167.81190000000001</v>
      </c>
      <c r="BH235" s="279">
        <v>167.81190000000001</v>
      </c>
      <c r="BI235" s="279">
        <v>0</v>
      </c>
      <c r="BJ235" s="279">
        <v>0</v>
      </c>
      <c r="BK235" s="279">
        <v>0</v>
      </c>
      <c r="BL235" s="279">
        <v>180</v>
      </c>
      <c r="BO235" s="279">
        <v>0.74050000000000005</v>
      </c>
      <c r="BP235" s="279">
        <v>0.87902639999999999</v>
      </c>
      <c r="BQ235" s="279">
        <v>0.87902639999999999</v>
      </c>
      <c r="BR235" s="279">
        <v>0</v>
      </c>
      <c r="BS235" s="279">
        <v>0</v>
      </c>
      <c r="BT235" s="279">
        <v>0.1209736</v>
      </c>
      <c r="BU235" s="279">
        <v>0.1209736</v>
      </c>
      <c r="BV235" s="279">
        <v>-69.442899999999995</v>
      </c>
      <c r="BW235" s="279">
        <v>-69.442899999999995</v>
      </c>
      <c r="BX235" s="279">
        <v>164.8546</v>
      </c>
      <c r="BY235" s="279">
        <v>164.8546</v>
      </c>
      <c r="BZ235" s="279">
        <v>0</v>
      </c>
      <c r="CA235" s="279">
        <v>0</v>
      </c>
      <c r="CB235" s="279">
        <v>0</v>
      </c>
      <c r="CC235" s="279">
        <v>180</v>
      </c>
    </row>
    <row r="236" spans="18:81">
      <c r="R236" s="279">
        <v>0.74185000000000001</v>
      </c>
      <c r="S236" s="279">
        <v>0.98699420000000004</v>
      </c>
      <c r="T236" s="279">
        <v>0.98699420000000004</v>
      </c>
      <c r="U236" s="279">
        <v>1.5999999999999999E-6</v>
      </c>
      <c r="V236" s="279">
        <v>1.5999999999999999E-6</v>
      </c>
      <c r="W236" s="279">
        <v>1.30042E-2</v>
      </c>
      <c r="X236" s="279">
        <v>1.30042E-2</v>
      </c>
      <c r="Y236" s="279">
        <v>-98.475800000000007</v>
      </c>
      <c r="Z236" s="279">
        <v>-98.475800000000007</v>
      </c>
      <c r="AA236" s="279">
        <v>-148.94970000000001</v>
      </c>
      <c r="AB236" s="279">
        <v>-148.94970000000001</v>
      </c>
      <c r="AC236" s="279">
        <v>0</v>
      </c>
      <c r="AD236" s="279">
        <v>0</v>
      </c>
      <c r="AE236" s="279">
        <v>0</v>
      </c>
      <c r="AF236" s="279">
        <v>180</v>
      </c>
      <c r="AH236" s="279">
        <v>0.74185000000000001</v>
      </c>
      <c r="AI236" s="279">
        <v>0.98452680000000004</v>
      </c>
      <c r="AJ236" s="279">
        <v>0.98452680000000004</v>
      </c>
      <c r="AK236" s="279">
        <v>2.3999999999999999E-6</v>
      </c>
      <c r="AL236" s="279">
        <v>2.3999999999999999E-6</v>
      </c>
      <c r="AM236" s="279">
        <v>1.54708E-2</v>
      </c>
      <c r="AN236" s="279">
        <v>1.54708E-2</v>
      </c>
      <c r="AO236" s="279">
        <v>-88.061099999999996</v>
      </c>
      <c r="AP236" s="279">
        <v>-88.061099999999996</v>
      </c>
      <c r="AQ236" s="279">
        <v>-130.2346</v>
      </c>
      <c r="AR236" s="279">
        <v>-130.2346</v>
      </c>
      <c r="AS236" s="279">
        <v>0</v>
      </c>
      <c r="AT236" s="279">
        <v>0</v>
      </c>
      <c r="AU236" s="279">
        <v>0</v>
      </c>
      <c r="AV236" s="279">
        <v>180</v>
      </c>
      <c r="AX236" s="279">
        <v>0.74185000000000001</v>
      </c>
      <c r="AY236" s="279">
        <v>5.4608E-3</v>
      </c>
      <c r="AZ236" s="279">
        <v>5.4608E-3</v>
      </c>
      <c r="BA236" s="279">
        <v>0.99416090000000001</v>
      </c>
      <c r="BB236" s="279">
        <v>0.99416090000000001</v>
      </c>
      <c r="BC236" s="279">
        <v>3.7819999999999998E-4</v>
      </c>
      <c r="BD236" s="279">
        <v>3.7819999999999998E-4</v>
      </c>
      <c r="BE236" s="279">
        <v>49.967700000000001</v>
      </c>
      <c r="BF236" s="279">
        <v>49.967700000000001</v>
      </c>
      <c r="BG236" s="279">
        <v>168.0299</v>
      </c>
      <c r="BH236" s="279">
        <v>168.0299</v>
      </c>
      <c r="BI236" s="279">
        <v>0</v>
      </c>
      <c r="BJ236" s="279">
        <v>0</v>
      </c>
      <c r="BK236" s="279">
        <v>0</v>
      </c>
      <c r="BL236" s="279">
        <v>180</v>
      </c>
      <c r="BO236" s="279">
        <v>0.74185000000000001</v>
      </c>
      <c r="BP236" s="279">
        <v>0.87873449999999997</v>
      </c>
      <c r="BQ236" s="279">
        <v>0.87873449999999997</v>
      </c>
      <c r="BR236" s="279">
        <v>0</v>
      </c>
      <c r="BS236" s="279">
        <v>0</v>
      </c>
      <c r="BT236" s="279">
        <v>0.1212655</v>
      </c>
      <c r="BU236" s="279">
        <v>0.1212655</v>
      </c>
      <c r="BV236" s="279">
        <v>-69.730199999999996</v>
      </c>
      <c r="BW236" s="279">
        <v>-69.730199999999996</v>
      </c>
      <c r="BX236" s="279">
        <v>164.8672</v>
      </c>
      <c r="BY236" s="279">
        <v>164.8672</v>
      </c>
      <c r="BZ236" s="279">
        <v>0</v>
      </c>
      <c r="CA236" s="279">
        <v>0</v>
      </c>
      <c r="CB236" s="279">
        <v>0</v>
      </c>
      <c r="CC236" s="279">
        <v>180</v>
      </c>
    </row>
    <row r="237" spans="18:81">
      <c r="R237" s="279">
        <v>0.74319999999999997</v>
      </c>
      <c r="S237" s="279">
        <v>0.98699079999999995</v>
      </c>
      <c r="T237" s="279">
        <v>0.98699079999999995</v>
      </c>
      <c r="U237" s="279">
        <v>1.5999999999999999E-6</v>
      </c>
      <c r="V237" s="279">
        <v>1.5999999999999999E-6</v>
      </c>
      <c r="W237" s="279">
        <v>1.3007700000000001E-2</v>
      </c>
      <c r="X237" s="279">
        <v>1.3007700000000001E-2</v>
      </c>
      <c r="Y237" s="279">
        <v>-98.284800000000004</v>
      </c>
      <c r="Z237" s="279">
        <v>-98.284800000000004</v>
      </c>
      <c r="AA237" s="279">
        <v>-148.64930000000001</v>
      </c>
      <c r="AB237" s="279">
        <v>-148.64930000000001</v>
      </c>
      <c r="AC237" s="279">
        <v>0</v>
      </c>
      <c r="AD237" s="279">
        <v>0</v>
      </c>
      <c r="AE237" s="279">
        <v>0</v>
      </c>
      <c r="AF237" s="279">
        <v>180</v>
      </c>
      <c r="AH237" s="279">
        <v>0.74319999999999997</v>
      </c>
      <c r="AI237" s="279">
        <v>0.98450470000000001</v>
      </c>
      <c r="AJ237" s="279">
        <v>0.98450470000000001</v>
      </c>
      <c r="AK237" s="279">
        <v>2.3999999999999999E-6</v>
      </c>
      <c r="AL237" s="279">
        <v>2.3999999999999999E-6</v>
      </c>
      <c r="AM237" s="279">
        <v>1.54929E-2</v>
      </c>
      <c r="AN237" s="279">
        <v>1.54929E-2</v>
      </c>
      <c r="AO237" s="279">
        <v>-87.852400000000003</v>
      </c>
      <c r="AP237" s="279">
        <v>-87.852400000000003</v>
      </c>
      <c r="AQ237" s="279">
        <v>-129.89340000000001</v>
      </c>
      <c r="AR237" s="279">
        <v>-129.89340000000001</v>
      </c>
      <c r="AS237" s="279">
        <v>0</v>
      </c>
      <c r="AT237" s="279">
        <v>0</v>
      </c>
      <c r="AU237" s="279">
        <v>0</v>
      </c>
      <c r="AV237" s="279">
        <v>180</v>
      </c>
      <c r="AX237" s="279">
        <v>0.74319999999999997</v>
      </c>
      <c r="AY237" s="279">
        <v>5.4302999999999999E-3</v>
      </c>
      <c r="AZ237" s="279">
        <v>5.4302999999999999E-3</v>
      </c>
      <c r="BA237" s="279">
        <v>0.99420129999999995</v>
      </c>
      <c r="BB237" s="279">
        <v>0.99420129999999995</v>
      </c>
      <c r="BC237" s="279">
        <v>3.6840000000000001E-4</v>
      </c>
      <c r="BD237" s="279">
        <v>3.6840000000000001E-4</v>
      </c>
      <c r="BE237" s="279">
        <v>50.607999999999997</v>
      </c>
      <c r="BF237" s="279">
        <v>50.607999999999997</v>
      </c>
      <c r="BG237" s="279">
        <v>168.2482</v>
      </c>
      <c r="BH237" s="279">
        <v>168.2482</v>
      </c>
      <c r="BI237" s="279">
        <v>0</v>
      </c>
      <c r="BJ237" s="279">
        <v>0</v>
      </c>
      <c r="BK237" s="279">
        <v>0</v>
      </c>
      <c r="BL237" s="279">
        <v>180</v>
      </c>
      <c r="BO237" s="279">
        <v>0.74319999999999997</v>
      </c>
      <c r="BP237" s="279">
        <v>0.8784438</v>
      </c>
      <c r="BQ237" s="279">
        <v>0.8784438</v>
      </c>
      <c r="BR237" s="279">
        <v>0</v>
      </c>
      <c r="BS237" s="279">
        <v>0</v>
      </c>
      <c r="BT237" s="279">
        <v>0.1215562</v>
      </c>
      <c r="BU237" s="279">
        <v>0.1215562</v>
      </c>
      <c r="BV237" s="279">
        <v>-70.016499999999994</v>
      </c>
      <c r="BW237" s="279">
        <v>-70.016499999999994</v>
      </c>
      <c r="BX237" s="279">
        <v>164.87979999999999</v>
      </c>
      <c r="BY237" s="279">
        <v>164.87979999999999</v>
      </c>
      <c r="BZ237" s="279">
        <v>0</v>
      </c>
      <c r="CA237" s="279">
        <v>0</v>
      </c>
      <c r="CB237" s="279">
        <v>0</v>
      </c>
      <c r="CC237" s="279">
        <v>180</v>
      </c>
    </row>
    <row r="238" spans="18:81">
      <c r="R238" s="279">
        <v>0.74455000000000005</v>
      </c>
      <c r="S238" s="279">
        <v>0.98698699999999995</v>
      </c>
      <c r="T238" s="279">
        <v>0.98698699999999995</v>
      </c>
      <c r="U238" s="279">
        <v>1.5999999999999999E-6</v>
      </c>
      <c r="V238" s="279">
        <v>1.5999999999999999E-6</v>
      </c>
      <c r="W238" s="279">
        <v>1.30115E-2</v>
      </c>
      <c r="X238" s="279">
        <v>1.30115E-2</v>
      </c>
      <c r="Y238" s="279">
        <v>-98.094099999999997</v>
      </c>
      <c r="Z238" s="279">
        <v>-98.094099999999997</v>
      </c>
      <c r="AA238" s="279">
        <v>-148.34899999999999</v>
      </c>
      <c r="AB238" s="279">
        <v>-148.34899999999999</v>
      </c>
      <c r="AC238" s="279">
        <v>0</v>
      </c>
      <c r="AD238" s="279">
        <v>0</v>
      </c>
      <c r="AE238" s="279">
        <v>0</v>
      </c>
      <c r="AF238" s="279">
        <v>180</v>
      </c>
      <c r="AH238" s="279">
        <v>0.74455000000000005</v>
      </c>
      <c r="AI238" s="279">
        <v>0.98448219999999997</v>
      </c>
      <c r="AJ238" s="279">
        <v>0.98448219999999997</v>
      </c>
      <c r="AK238" s="279">
        <v>2.3999999999999999E-6</v>
      </c>
      <c r="AL238" s="279">
        <v>2.3999999999999999E-6</v>
      </c>
      <c r="AM238" s="279">
        <v>1.55154E-2</v>
      </c>
      <c r="AN238" s="279">
        <v>1.55154E-2</v>
      </c>
      <c r="AO238" s="279">
        <v>-87.643600000000006</v>
      </c>
      <c r="AP238" s="279">
        <v>-87.643600000000006</v>
      </c>
      <c r="AQ238" s="279">
        <v>-129.55199999999999</v>
      </c>
      <c r="AR238" s="279">
        <v>-129.55199999999999</v>
      </c>
      <c r="AS238" s="279">
        <v>0</v>
      </c>
      <c r="AT238" s="279">
        <v>0</v>
      </c>
      <c r="AU238" s="279">
        <v>0</v>
      </c>
      <c r="AV238" s="279">
        <v>180</v>
      </c>
      <c r="AX238" s="279">
        <v>0.74455000000000005</v>
      </c>
      <c r="AY238" s="279">
        <v>5.3978000000000003E-3</v>
      </c>
      <c r="AZ238" s="279">
        <v>5.3978000000000003E-3</v>
      </c>
      <c r="BA238" s="279">
        <v>0.99424360000000001</v>
      </c>
      <c r="BB238" s="279">
        <v>0.99424360000000001</v>
      </c>
      <c r="BC238" s="279">
        <v>3.5859999999999999E-4</v>
      </c>
      <c r="BD238" s="279">
        <v>3.5859999999999999E-4</v>
      </c>
      <c r="BE238" s="279">
        <v>51.246099999999998</v>
      </c>
      <c r="BF238" s="279">
        <v>51.246099999999998</v>
      </c>
      <c r="BG238" s="279">
        <v>168.4665</v>
      </c>
      <c r="BH238" s="279">
        <v>168.4665</v>
      </c>
      <c r="BI238" s="279">
        <v>0</v>
      </c>
      <c r="BJ238" s="279">
        <v>0</v>
      </c>
      <c r="BK238" s="279">
        <v>0</v>
      </c>
      <c r="BL238" s="279">
        <v>180</v>
      </c>
      <c r="BO238" s="279">
        <v>0.74455000000000005</v>
      </c>
      <c r="BP238" s="279">
        <v>0.87815410000000005</v>
      </c>
      <c r="BQ238" s="279">
        <v>0.87815410000000005</v>
      </c>
      <c r="BR238" s="279">
        <v>0</v>
      </c>
      <c r="BS238" s="279">
        <v>0</v>
      </c>
      <c r="BT238" s="279">
        <v>0.12184589999999999</v>
      </c>
      <c r="BU238" s="279">
        <v>0.12184589999999999</v>
      </c>
      <c r="BV238" s="279">
        <v>-70.301900000000003</v>
      </c>
      <c r="BW238" s="279">
        <v>-70.301900000000003</v>
      </c>
      <c r="BX238" s="279">
        <v>164.89240000000001</v>
      </c>
      <c r="BY238" s="279">
        <v>164.89240000000001</v>
      </c>
      <c r="BZ238" s="279">
        <v>0</v>
      </c>
      <c r="CA238" s="279">
        <v>0</v>
      </c>
      <c r="CB238" s="279">
        <v>0</v>
      </c>
      <c r="CC238" s="279">
        <v>180</v>
      </c>
    </row>
    <row r="239" spans="18:81">
      <c r="R239" s="279">
        <v>0.74590000000000001</v>
      </c>
      <c r="S239" s="279">
        <v>0.98698280000000005</v>
      </c>
      <c r="T239" s="279">
        <v>0.98698280000000005</v>
      </c>
      <c r="U239" s="279">
        <v>1.5E-6</v>
      </c>
      <c r="V239" s="279">
        <v>1.5E-6</v>
      </c>
      <c r="W239" s="279">
        <v>1.30156E-2</v>
      </c>
      <c r="X239" s="279">
        <v>1.30156E-2</v>
      </c>
      <c r="Y239" s="279">
        <v>-97.903599999999997</v>
      </c>
      <c r="Z239" s="279">
        <v>-97.903599999999997</v>
      </c>
      <c r="AA239" s="279">
        <v>-148.0488</v>
      </c>
      <c r="AB239" s="279">
        <v>-148.0488</v>
      </c>
      <c r="AC239" s="279">
        <v>0</v>
      </c>
      <c r="AD239" s="279">
        <v>0</v>
      </c>
      <c r="AE239" s="279">
        <v>0</v>
      </c>
      <c r="AF239" s="279">
        <v>180</v>
      </c>
      <c r="AH239" s="279">
        <v>0.74590000000000001</v>
      </c>
      <c r="AI239" s="279">
        <v>0.98445939999999998</v>
      </c>
      <c r="AJ239" s="279">
        <v>0.98445939999999998</v>
      </c>
      <c r="AK239" s="279">
        <v>2.3999999999999999E-6</v>
      </c>
      <c r="AL239" s="279">
        <v>2.3999999999999999E-6</v>
      </c>
      <c r="AM239" s="279">
        <v>1.55382E-2</v>
      </c>
      <c r="AN239" s="279">
        <v>1.55382E-2</v>
      </c>
      <c r="AO239" s="279">
        <v>-87.434899999999999</v>
      </c>
      <c r="AP239" s="279">
        <v>-87.434899999999999</v>
      </c>
      <c r="AQ239" s="279">
        <v>-129.21019999999999</v>
      </c>
      <c r="AR239" s="279">
        <v>-129.21019999999999</v>
      </c>
      <c r="AS239" s="279">
        <v>0</v>
      </c>
      <c r="AT239" s="279">
        <v>0</v>
      </c>
      <c r="AU239" s="279">
        <v>0</v>
      </c>
      <c r="AV239" s="279">
        <v>180</v>
      </c>
      <c r="AX239" s="279">
        <v>0.74590000000000001</v>
      </c>
      <c r="AY239" s="279">
        <v>5.3632999999999997E-3</v>
      </c>
      <c r="AZ239" s="279">
        <v>5.3632999999999997E-3</v>
      </c>
      <c r="BA239" s="279">
        <v>0.9942879</v>
      </c>
      <c r="BB239" s="279">
        <v>0.9942879</v>
      </c>
      <c r="BC239" s="279">
        <v>3.4890000000000002E-4</v>
      </c>
      <c r="BD239" s="279">
        <v>3.4890000000000002E-4</v>
      </c>
      <c r="BE239" s="279">
        <v>51.881799999999998</v>
      </c>
      <c r="BF239" s="279">
        <v>51.881799999999998</v>
      </c>
      <c r="BG239" s="279">
        <v>168.6848</v>
      </c>
      <c r="BH239" s="279">
        <v>168.6848</v>
      </c>
      <c r="BI239" s="279">
        <v>0</v>
      </c>
      <c r="BJ239" s="279">
        <v>0</v>
      </c>
      <c r="BK239" s="279">
        <v>0</v>
      </c>
      <c r="BL239" s="279">
        <v>180</v>
      </c>
      <c r="BO239" s="279">
        <v>0.74590000000000001</v>
      </c>
      <c r="BP239" s="279">
        <v>0.87786549999999997</v>
      </c>
      <c r="BQ239" s="279">
        <v>0.87786549999999997</v>
      </c>
      <c r="BR239" s="279">
        <v>0</v>
      </c>
      <c r="BS239" s="279">
        <v>0</v>
      </c>
      <c r="BT239" s="279">
        <v>0.12213449999999999</v>
      </c>
      <c r="BU239" s="279">
        <v>0.12213449999999999</v>
      </c>
      <c r="BV239" s="279">
        <v>-70.586200000000005</v>
      </c>
      <c r="BW239" s="279">
        <v>-70.586200000000005</v>
      </c>
      <c r="BX239" s="279">
        <v>164.905</v>
      </c>
      <c r="BY239" s="279">
        <v>164.905</v>
      </c>
      <c r="BZ239" s="279">
        <v>0</v>
      </c>
      <c r="CA239" s="279">
        <v>0</v>
      </c>
      <c r="CB239" s="279">
        <v>0</v>
      </c>
      <c r="CC239" s="279">
        <v>180</v>
      </c>
    </row>
    <row r="240" spans="18:81">
      <c r="R240" s="279">
        <v>0.74724999999999997</v>
      </c>
      <c r="S240" s="279">
        <v>0.98697829999999998</v>
      </c>
      <c r="T240" s="279">
        <v>0.98697829999999998</v>
      </c>
      <c r="U240" s="279">
        <v>1.5E-6</v>
      </c>
      <c r="V240" s="279">
        <v>1.5E-6</v>
      </c>
      <c r="W240" s="279">
        <v>1.30201E-2</v>
      </c>
      <c r="X240" s="279">
        <v>1.30201E-2</v>
      </c>
      <c r="Y240" s="279">
        <v>-97.713200000000001</v>
      </c>
      <c r="Z240" s="279">
        <v>-97.713200000000001</v>
      </c>
      <c r="AA240" s="279">
        <v>-147.74850000000001</v>
      </c>
      <c r="AB240" s="279">
        <v>-147.74850000000001</v>
      </c>
      <c r="AC240" s="279">
        <v>0</v>
      </c>
      <c r="AD240" s="279">
        <v>0</v>
      </c>
      <c r="AE240" s="279">
        <v>0</v>
      </c>
      <c r="AF240" s="279">
        <v>180</v>
      </c>
      <c r="AH240" s="279">
        <v>0.74724999999999997</v>
      </c>
      <c r="AI240" s="279">
        <v>0.98443630000000004</v>
      </c>
      <c r="AJ240" s="279">
        <v>0.98443630000000004</v>
      </c>
      <c r="AK240" s="279">
        <v>2.3999999999999999E-6</v>
      </c>
      <c r="AL240" s="279">
        <v>2.3999999999999999E-6</v>
      </c>
      <c r="AM240" s="279">
        <v>1.55613E-2</v>
      </c>
      <c r="AN240" s="279">
        <v>1.55613E-2</v>
      </c>
      <c r="AO240" s="279">
        <v>-87.226299999999995</v>
      </c>
      <c r="AP240" s="279">
        <v>-87.226299999999995</v>
      </c>
      <c r="AQ240" s="279">
        <v>-128.8681</v>
      </c>
      <c r="AR240" s="279">
        <v>-128.8681</v>
      </c>
      <c r="AS240" s="279">
        <v>0</v>
      </c>
      <c r="AT240" s="279">
        <v>0</v>
      </c>
      <c r="AU240" s="279">
        <v>0</v>
      </c>
      <c r="AV240" s="279">
        <v>180</v>
      </c>
      <c r="AX240" s="279">
        <v>0.74724999999999997</v>
      </c>
      <c r="AY240" s="279">
        <v>5.3267999999999996E-3</v>
      </c>
      <c r="AZ240" s="279">
        <v>5.3267999999999996E-3</v>
      </c>
      <c r="BA240" s="279">
        <v>0.9943341</v>
      </c>
      <c r="BB240" s="279">
        <v>0.9943341</v>
      </c>
      <c r="BC240" s="279">
        <v>3.392E-4</v>
      </c>
      <c r="BD240" s="279">
        <v>3.392E-4</v>
      </c>
      <c r="BE240" s="279">
        <v>52.515300000000003</v>
      </c>
      <c r="BF240" s="279">
        <v>52.515300000000003</v>
      </c>
      <c r="BG240" s="279">
        <v>168.90280000000001</v>
      </c>
      <c r="BH240" s="279">
        <v>168.90280000000001</v>
      </c>
      <c r="BI240" s="279">
        <v>0</v>
      </c>
      <c r="BJ240" s="279">
        <v>0</v>
      </c>
      <c r="BK240" s="279">
        <v>0</v>
      </c>
      <c r="BL240" s="279">
        <v>180</v>
      </c>
      <c r="BO240" s="279">
        <v>0.74724999999999997</v>
      </c>
      <c r="BP240" s="279">
        <v>0.87757790000000002</v>
      </c>
      <c r="BQ240" s="279">
        <v>0.87757790000000002</v>
      </c>
      <c r="BR240" s="279">
        <v>0</v>
      </c>
      <c r="BS240" s="279">
        <v>0</v>
      </c>
      <c r="BT240" s="279">
        <v>0.12242210000000001</v>
      </c>
      <c r="BU240" s="279">
        <v>0.12242210000000001</v>
      </c>
      <c r="BV240" s="279">
        <v>-70.869600000000005</v>
      </c>
      <c r="BW240" s="279">
        <v>-70.869600000000005</v>
      </c>
      <c r="BX240" s="279">
        <v>164.91749999999999</v>
      </c>
      <c r="BY240" s="279">
        <v>164.91749999999999</v>
      </c>
      <c r="BZ240" s="279">
        <v>0</v>
      </c>
      <c r="CA240" s="279">
        <v>0</v>
      </c>
      <c r="CB240" s="279">
        <v>0</v>
      </c>
      <c r="CC240" s="279">
        <v>180</v>
      </c>
    </row>
    <row r="241" spans="18:81">
      <c r="R241" s="279">
        <v>0.74860000000000004</v>
      </c>
      <c r="S241" s="279">
        <v>0.98697349999999995</v>
      </c>
      <c r="T241" s="279">
        <v>0.98697349999999995</v>
      </c>
      <c r="U241" s="279">
        <v>1.5E-6</v>
      </c>
      <c r="V241" s="279">
        <v>1.5E-6</v>
      </c>
      <c r="W241" s="279">
        <v>1.3025E-2</v>
      </c>
      <c r="X241" s="279">
        <v>1.3025E-2</v>
      </c>
      <c r="Y241" s="279">
        <v>-97.523099999999999</v>
      </c>
      <c r="Z241" s="279">
        <v>-97.523099999999999</v>
      </c>
      <c r="AA241" s="279">
        <v>-147.44829999999999</v>
      </c>
      <c r="AB241" s="279">
        <v>-147.44829999999999</v>
      </c>
      <c r="AC241" s="279">
        <v>0</v>
      </c>
      <c r="AD241" s="279">
        <v>0</v>
      </c>
      <c r="AE241" s="279">
        <v>0</v>
      </c>
      <c r="AF241" s="279">
        <v>180</v>
      </c>
      <c r="AH241" s="279">
        <v>0.74860000000000004</v>
      </c>
      <c r="AI241" s="279">
        <v>0.98441290000000004</v>
      </c>
      <c r="AJ241" s="279">
        <v>0.98441290000000004</v>
      </c>
      <c r="AK241" s="279">
        <v>2.3E-6</v>
      </c>
      <c r="AL241" s="279">
        <v>2.3E-6</v>
      </c>
      <c r="AM241" s="279">
        <v>1.55847E-2</v>
      </c>
      <c r="AN241" s="279">
        <v>1.55847E-2</v>
      </c>
      <c r="AO241" s="279">
        <v>-87.017600000000002</v>
      </c>
      <c r="AP241" s="279">
        <v>-87.017600000000002</v>
      </c>
      <c r="AQ241" s="279">
        <v>-128.5257</v>
      </c>
      <c r="AR241" s="279">
        <v>-128.5257</v>
      </c>
      <c r="AS241" s="279">
        <v>0</v>
      </c>
      <c r="AT241" s="279">
        <v>0</v>
      </c>
      <c r="AU241" s="279">
        <v>0</v>
      </c>
      <c r="AV241" s="279">
        <v>180</v>
      </c>
      <c r="AX241" s="279">
        <v>0.74860000000000004</v>
      </c>
      <c r="AY241" s="279">
        <v>5.2884000000000004E-3</v>
      </c>
      <c r="AZ241" s="279">
        <v>5.2884000000000004E-3</v>
      </c>
      <c r="BA241" s="279">
        <v>0.99438210000000005</v>
      </c>
      <c r="BB241" s="279">
        <v>0.99438210000000005</v>
      </c>
      <c r="BC241" s="279">
        <v>3.2949999999999999E-4</v>
      </c>
      <c r="BD241" s="279">
        <v>3.2949999999999999E-4</v>
      </c>
      <c r="BE241" s="279">
        <v>53.146500000000003</v>
      </c>
      <c r="BF241" s="279">
        <v>53.146500000000003</v>
      </c>
      <c r="BG241" s="279">
        <v>169.12029999999999</v>
      </c>
      <c r="BH241" s="279">
        <v>169.12029999999999</v>
      </c>
      <c r="BI241" s="279">
        <v>0</v>
      </c>
      <c r="BJ241" s="279">
        <v>0</v>
      </c>
      <c r="BK241" s="279">
        <v>0</v>
      </c>
      <c r="BL241" s="279">
        <v>180</v>
      </c>
      <c r="BO241" s="279">
        <v>0.74860000000000004</v>
      </c>
      <c r="BP241" s="279">
        <v>0.87729140000000005</v>
      </c>
      <c r="BQ241" s="279">
        <v>0.87729140000000005</v>
      </c>
      <c r="BR241" s="279">
        <v>0</v>
      </c>
      <c r="BS241" s="279">
        <v>0</v>
      </c>
      <c r="BT241" s="279">
        <v>0.1227086</v>
      </c>
      <c r="BU241" s="279">
        <v>0.1227086</v>
      </c>
      <c r="BV241" s="279">
        <v>-71.152000000000001</v>
      </c>
      <c r="BW241" s="279">
        <v>-71.152000000000001</v>
      </c>
      <c r="BX241" s="279">
        <v>164.93010000000001</v>
      </c>
      <c r="BY241" s="279">
        <v>164.93010000000001</v>
      </c>
      <c r="BZ241" s="279">
        <v>0</v>
      </c>
      <c r="CA241" s="279">
        <v>0</v>
      </c>
      <c r="CB241" s="279">
        <v>0</v>
      </c>
      <c r="CC241" s="279">
        <v>180</v>
      </c>
    </row>
    <row r="242" spans="18:81">
      <c r="R242" s="279">
        <v>0.74995000000000001</v>
      </c>
      <c r="S242" s="279">
        <v>0.98696830000000002</v>
      </c>
      <c r="T242" s="279">
        <v>0.98696830000000002</v>
      </c>
      <c r="U242" s="279">
        <v>1.5E-6</v>
      </c>
      <c r="V242" s="279">
        <v>1.5E-6</v>
      </c>
      <c r="W242" s="279">
        <v>1.30302E-2</v>
      </c>
      <c r="X242" s="279">
        <v>1.30302E-2</v>
      </c>
      <c r="Y242" s="279">
        <v>-97.333100000000002</v>
      </c>
      <c r="Z242" s="279">
        <v>-97.333100000000002</v>
      </c>
      <c r="AA242" s="279">
        <v>-147.1481</v>
      </c>
      <c r="AB242" s="279">
        <v>-147.1481</v>
      </c>
      <c r="AC242" s="279">
        <v>0</v>
      </c>
      <c r="AD242" s="279">
        <v>0</v>
      </c>
      <c r="AE242" s="279">
        <v>0</v>
      </c>
      <c r="AF242" s="279">
        <v>180</v>
      </c>
      <c r="AH242" s="279">
        <v>0.74995000000000001</v>
      </c>
      <c r="AI242" s="279">
        <v>0.98438930000000002</v>
      </c>
      <c r="AJ242" s="279">
        <v>0.98438930000000002</v>
      </c>
      <c r="AK242" s="279">
        <v>2.3E-6</v>
      </c>
      <c r="AL242" s="279">
        <v>2.3E-6</v>
      </c>
      <c r="AM242" s="279">
        <v>1.56084E-2</v>
      </c>
      <c r="AN242" s="279">
        <v>1.56084E-2</v>
      </c>
      <c r="AO242" s="279">
        <v>-86.808899999999994</v>
      </c>
      <c r="AP242" s="279">
        <v>-86.808899999999994</v>
      </c>
      <c r="AQ242" s="279">
        <v>-128.18299999999999</v>
      </c>
      <c r="AR242" s="279">
        <v>-128.18299999999999</v>
      </c>
      <c r="AS242" s="279">
        <v>0</v>
      </c>
      <c r="AT242" s="279">
        <v>0</v>
      </c>
      <c r="AU242" s="279">
        <v>0</v>
      </c>
      <c r="AV242" s="279">
        <v>180</v>
      </c>
      <c r="AX242" s="279">
        <v>0.74995000000000001</v>
      </c>
      <c r="AY242" s="279">
        <v>5.2481000000000003E-3</v>
      </c>
      <c r="AZ242" s="279">
        <v>5.2481000000000003E-3</v>
      </c>
      <c r="BA242" s="279">
        <v>0.99443199999999998</v>
      </c>
      <c r="BB242" s="279">
        <v>0.99443199999999998</v>
      </c>
      <c r="BC242" s="279">
        <v>3.1980000000000002E-4</v>
      </c>
      <c r="BD242" s="279">
        <v>3.1980000000000002E-4</v>
      </c>
      <c r="BE242" s="279">
        <v>53.775500000000001</v>
      </c>
      <c r="BF242" s="279">
        <v>53.775500000000001</v>
      </c>
      <c r="BG242" s="279">
        <v>169.33709999999999</v>
      </c>
      <c r="BH242" s="279">
        <v>169.33709999999999</v>
      </c>
      <c r="BI242" s="279">
        <v>0</v>
      </c>
      <c r="BJ242" s="279">
        <v>0</v>
      </c>
      <c r="BK242" s="279">
        <v>0</v>
      </c>
      <c r="BL242" s="279">
        <v>180</v>
      </c>
      <c r="BO242" s="279">
        <v>0.74995000000000001</v>
      </c>
      <c r="BP242" s="279">
        <v>0.87700599999999995</v>
      </c>
      <c r="BQ242" s="279">
        <v>0.87700599999999995</v>
      </c>
      <c r="BR242" s="279">
        <v>0</v>
      </c>
      <c r="BS242" s="279">
        <v>0</v>
      </c>
      <c r="BT242" s="279">
        <v>0.12299400000000001</v>
      </c>
      <c r="BU242" s="279">
        <v>0.12299400000000001</v>
      </c>
      <c r="BV242" s="279">
        <v>-71.433400000000006</v>
      </c>
      <c r="BW242" s="279">
        <v>-71.433400000000006</v>
      </c>
      <c r="BX242" s="279">
        <v>164.9427</v>
      </c>
      <c r="BY242" s="279">
        <v>164.9427</v>
      </c>
      <c r="BZ242" s="279">
        <v>0</v>
      </c>
      <c r="CA242" s="279">
        <v>0</v>
      </c>
      <c r="CB242" s="279">
        <v>0</v>
      </c>
      <c r="CC242" s="279">
        <v>180</v>
      </c>
    </row>
    <row r="243" spans="18:81">
      <c r="R243" s="279">
        <v>0.75129999999999997</v>
      </c>
      <c r="S243" s="279">
        <v>0.98694740000000003</v>
      </c>
      <c r="T243" s="279">
        <v>0.98694740000000003</v>
      </c>
      <c r="U243" s="279">
        <v>1.5E-6</v>
      </c>
      <c r="V243" s="279">
        <v>1.5E-6</v>
      </c>
      <c r="W243" s="279">
        <v>1.30511E-2</v>
      </c>
      <c r="X243" s="279">
        <v>1.30511E-2</v>
      </c>
      <c r="Y243" s="279">
        <v>-97.157300000000006</v>
      </c>
      <c r="Z243" s="279">
        <v>-97.157300000000006</v>
      </c>
      <c r="AA243" s="279">
        <v>-146.85</v>
      </c>
      <c r="AB243" s="279">
        <v>-146.85</v>
      </c>
      <c r="AC243" s="279">
        <v>0</v>
      </c>
      <c r="AD243" s="279">
        <v>0</v>
      </c>
      <c r="AE243" s="279">
        <v>0</v>
      </c>
      <c r="AF243" s="279">
        <v>180</v>
      </c>
      <c r="AH243" s="279">
        <v>0.75129999999999997</v>
      </c>
      <c r="AI243" s="279">
        <v>0.98434319999999997</v>
      </c>
      <c r="AJ243" s="279">
        <v>0.98434319999999997</v>
      </c>
      <c r="AK243" s="279">
        <v>2.3E-6</v>
      </c>
      <c r="AL243" s="279">
        <v>2.3E-6</v>
      </c>
      <c r="AM243" s="279">
        <v>1.5654499999999998E-2</v>
      </c>
      <c r="AN243" s="279">
        <v>1.5654499999999998E-2</v>
      </c>
      <c r="AO243" s="279">
        <v>-86.614599999999996</v>
      </c>
      <c r="AP243" s="279">
        <v>-86.614599999999996</v>
      </c>
      <c r="AQ243" s="279">
        <v>-127.84310000000001</v>
      </c>
      <c r="AR243" s="279">
        <v>-127.84310000000001</v>
      </c>
      <c r="AS243" s="279">
        <v>0</v>
      </c>
      <c r="AT243" s="279">
        <v>0</v>
      </c>
      <c r="AU243" s="279">
        <v>0</v>
      </c>
      <c r="AV243" s="279">
        <v>180</v>
      </c>
      <c r="AX243" s="279">
        <v>0.75129999999999997</v>
      </c>
      <c r="AY243" s="279">
        <v>5.2110000000000004E-3</v>
      </c>
      <c r="AZ243" s="279">
        <v>5.2110000000000004E-3</v>
      </c>
      <c r="BA243" s="279">
        <v>0.99447280000000005</v>
      </c>
      <c r="BB243" s="279">
        <v>0.99447280000000005</v>
      </c>
      <c r="BC243" s="279">
        <v>3.1609999999999999E-4</v>
      </c>
      <c r="BD243" s="279">
        <v>3.1609999999999999E-4</v>
      </c>
      <c r="BE243" s="279">
        <v>54.3384</v>
      </c>
      <c r="BF243" s="279">
        <v>54.3384</v>
      </c>
      <c r="BG243" s="279">
        <v>169.40940000000001</v>
      </c>
      <c r="BH243" s="279">
        <v>169.40940000000001</v>
      </c>
      <c r="BI243" s="279">
        <v>0</v>
      </c>
      <c r="BJ243" s="279">
        <v>0</v>
      </c>
      <c r="BK243" s="279">
        <v>0</v>
      </c>
      <c r="BL243" s="279">
        <v>180</v>
      </c>
      <c r="BO243" s="279">
        <v>0.75129999999999997</v>
      </c>
      <c r="BP243" s="279">
        <v>0.87666160000000004</v>
      </c>
      <c r="BQ243" s="279">
        <v>0.87666160000000004</v>
      </c>
      <c r="BR243" s="279">
        <v>0</v>
      </c>
      <c r="BS243" s="279">
        <v>0</v>
      </c>
      <c r="BT243" s="279">
        <v>0.1233384</v>
      </c>
      <c r="BU243" s="279">
        <v>0.1233384</v>
      </c>
      <c r="BV243" s="279">
        <v>-71.611500000000007</v>
      </c>
      <c r="BW243" s="279">
        <v>-71.611500000000007</v>
      </c>
      <c r="BX243" s="279">
        <v>164.94470000000001</v>
      </c>
      <c r="BY243" s="279">
        <v>164.94470000000001</v>
      </c>
      <c r="BZ243" s="279">
        <v>0</v>
      </c>
      <c r="CA243" s="279">
        <v>0</v>
      </c>
      <c r="CB243" s="279">
        <v>0</v>
      </c>
      <c r="CC243" s="279">
        <v>180</v>
      </c>
    </row>
    <row r="244" spans="18:81">
      <c r="R244" s="279">
        <v>0.75265000000000004</v>
      </c>
      <c r="S244" s="279">
        <v>0.98692559999999996</v>
      </c>
      <c r="T244" s="279">
        <v>0.98692559999999996</v>
      </c>
      <c r="U244" s="279">
        <v>1.5E-6</v>
      </c>
      <c r="V244" s="279">
        <v>1.5E-6</v>
      </c>
      <c r="W244" s="279">
        <v>1.30729E-2</v>
      </c>
      <c r="X244" s="279">
        <v>1.30729E-2</v>
      </c>
      <c r="Y244" s="279">
        <v>-96.982200000000006</v>
      </c>
      <c r="Z244" s="279">
        <v>-96.982200000000006</v>
      </c>
      <c r="AA244" s="279">
        <v>-146.55199999999999</v>
      </c>
      <c r="AB244" s="279">
        <v>-146.55199999999999</v>
      </c>
      <c r="AC244" s="279">
        <v>0</v>
      </c>
      <c r="AD244" s="279">
        <v>0</v>
      </c>
      <c r="AE244" s="279">
        <v>0</v>
      </c>
      <c r="AF244" s="279">
        <v>180</v>
      </c>
      <c r="AH244" s="279">
        <v>0.75265000000000004</v>
      </c>
      <c r="AI244" s="279">
        <v>0.98429599999999995</v>
      </c>
      <c r="AJ244" s="279">
        <v>0.98429599999999995</v>
      </c>
      <c r="AK244" s="279">
        <v>2.3E-6</v>
      </c>
      <c r="AL244" s="279">
        <v>2.3E-6</v>
      </c>
      <c r="AM244" s="279">
        <v>1.5701699999999999E-2</v>
      </c>
      <c r="AN244" s="279">
        <v>1.5701699999999999E-2</v>
      </c>
      <c r="AO244" s="279">
        <v>-86.4208</v>
      </c>
      <c r="AP244" s="279">
        <v>-86.4208</v>
      </c>
      <c r="AQ244" s="279">
        <v>-127.5031</v>
      </c>
      <c r="AR244" s="279">
        <v>-127.5031</v>
      </c>
      <c r="AS244" s="279">
        <v>0</v>
      </c>
      <c r="AT244" s="279">
        <v>0</v>
      </c>
      <c r="AU244" s="279">
        <v>0</v>
      </c>
      <c r="AV244" s="279">
        <v>180</v>
      </c>
      <c r="AX244" s="279">
        <v>0.75265000000000004</v>
      </c>
      <c r="AY244" s="279">
        <v>5.1729000000000002E-3</v>
      </c>
      <c r="AZ244" s="279">
        <v>5.1729000000000002E-3</v>
      </c>
      <c r="BA244" s="279">
        <v>0.99451440000000002</v>
      </c>
      <c r="BB244" s="279">
        <v>0.99451440000000002</v>
      </c>
      <c r="BC244" s="279">
        <v>3.1270000000000001E-4</v>
      </c>
      <c r="BD244" s="279">
        <v>3.1270000000000001E-4</v>
      </c>
      <c r="BE244" s="279">
        <v>54.896799999999999</v>
      </c>
      <c r="BF244" s="279">
        <v>54.896799999999999</v>
      </c>
      <c r="BG244" s="279">
        <v>169.47569999999999</v>
      </c>
      <c r="BH244" s="279">
        <v>169.47569999999999</v>
      </c>
      <c r="BI244" s="279">
        <v>0</v>
      </c>
      <c r="BJ244" s="279">
        <v>0</v>
      </c>
      <c r="BK244" s="279">
        <v>0</v>
      </c>
      <c r="BL244" s="279">
        <v>180</v>
      </c>
      <c r="BO244" s="279">
        <v>0.75265000000000004</v>
      </c>
      <c r="BP244" s="279">
        <v>0.87631499999999996</v>
      </c>
      <c r="BQ244" s="279">
        <v>0.87631499999999996</v>
      </c>
      <c r="BR244" s="279">
        <v>0</v>
      </c>
      <c r="BS244" s="279">
        <v>0</v>
      </c>
      <c r="BT244" s="279">
        <v>0.1236849</v>
      </c>
      <c r="BU244" s="279">
        <v>0.1236849</v>
      </c>
      <c r="BV244" s="279">
        <v>-71.7851</v>
      </c>
      <c r="BW244" s="279">
        <v>-71.7851</v>
      </c>
      <c r="BX244" s="279">
        <v>164.9462</v>
      </c>
      <c r="BY244" s="279">
        <v>164.9462</v>
      </c>
      <c r="BZ244" s="279">
        <v>0</v>
      </c>
      <c r="CA244" s="279">
        <v>0</v>
      </c>
      <c r="CB244" s="279">
        <v>0</v>
      </c>
      <c r="CC244" s="279">
        <v>180</v>
      </c>
    </row>
    <row r="245" spans="18:81">
      <c r="R245" s="279">
        <v>0.754</v>
      </c>
      <c r="S245" s="279">
        <v>0.98690350000000004</v>
      </c>
      <c r="T245" s="279">
        <v>0.98690350000000004</v>
      </c>
      <c r="U245" s="279">
        <v>1.5E-6</v>
      </c>
      <c r="V245" s="279">
        <v>1.5E-6</v>
      </c>
      <c r="W245" s="279">
        <v>1.3095000000000001E-2</v>
      </c>
      <c r="X245" s="279">
        <v>1.3095000000000001E-2</v>
      </c>
      <c r="Y245" s="279">
        <v>-96.807199999999995</v>
      </c>
      <c r="Z245" s="279">
        <v>-96.807199999999995</v>
      </c>
      <c r="AA245" s="279">
        <v>-146.25399999999999</v>
      </c>
      <c r="AB245" s="279">
        <v>-146.25399999999999</v>
      </c>
      <c r="AC245" s="279">
        <v>0</v>
      </c>
      <c r="AD245" s="279">
        <v>0</v>
      </c>
      <c r="AE245" s="279">
        <v>0</v>
      </c>
      <c r="AF245" s="279">
        <v>180</v>
      </c>
      <c r="AH245" s="279">
        <v>0.754</v>
      </c>
      <c r="AI245" s="279">
        <v>0.98424849999999997</v>
      </c>
      <c r="AJ245" s="279">
        <v>0.98424849999999997</v>
      </c>
      <c r="AK245" s="279">
        <v>2.3E-6</v>
      </c>
      <c r="AL245" s="279">
        <v>2.3E-6</v>
      </c>
      <c r="AM245" s="279">
        <v>1.5749200000000001E-2</v>
      </c>
      <c r="AN245" s="279">
        <v>1.5749200000000001E-2</v>
      </c>
      <c r="AO245" s="279">
        <v>-86.226900000000001</v>
      </c>
      <c r="AP245" s="279">
        <v>-86.226900000000001</v>
      </c>
      <c r="AQ245" s="279">
        <v>-127.1627</v>
      </c>
      <c r="AR245" s="279">
        <v>-127.1627</v>
      </c>
      <c r="AS245" s="279">
        <v>0</v>
      </c>
      <c r="AT245" s="279">
        <v>0</v>
      </c>
      <c r="AU245" s="279">
        <v>0</v>
      </c>
      <c r="AV245" s="279">
        <v>180</v>
      </c>
      <c r="AX245" s="279">
        <v>0.754</v>
      </c>
      <c r="AY245" s="279">
        <v>5.1336999999999997E-3</v>
      </c>
      <c r="AZ245" s="279">
        <v>5.1336999999999997E-3</v>
      </c>
      <c r="BA245" s="279">
        <v>0.99455709999999997</v>
      </c>
      <c r="BB245" s="279">
        <v>0.99455709999999997</v>
      </c>
      <c r="BC245" s="279">
        <v>3.0919999999999998E-4</v>
      </c>
      <c r="BD245" s="279">
        <v>3.0919999999999998E-4</v>
      </c>
      <c r="BE245" s="279">
        <v>55.453200000000002</v>
      </c>
      <c r="BF245" s="279">
        <v>55.453200000000002</v>
      </c>
      <c r="BG245" s="279">
        <v>169.5411</v>
      </c>
      <c r="BH245" s="279">
        <v>169.5411</v>
      </c>
      <c r="BI245" s="279">
        <v>0</v>
      </c>
      <c r="BJ245" s="279">
        <v>0</v>
      </c>
      <c r="BK245" s="279">
        <v>0</v>
      </c>
      <c r="BL245" s="279">
        <v>180</v>
      </c>
      <c r="BO245" s="279">
        <v>0.754</v>
      </c>
      <c r="BP245" s="279">
        <v>0.87596870000000004</v>
      </c>
      <c r="BQ245" s="279">
        <v>0.87596870000000004</v>
      </c>
      <c r="BR245" s="279">
        <v>0</v>
      </c>
      <c r="BS245" s="279">
        <v>0</v>
      </c>
      <c r="BT245" s="279">
        <v>0.1240313</v>
      </c>
      <c r="BU245" s="279">
        <v>0.1240313</v>
      </c>
      <c r="BV245" s="279">
        <v>-71.958200000000005</v>
      </c>
      <c r="BW245" s="279">
        <v>-71.958200000000005</v>
      </c>
      <c r="BX245" s="279">
        <v>164.9478</v>
      </c>
      <c r="BY245" s="279">
        <v>164.9478</v>
      </c>
      <c r="BZ245" s="279">
        <v>0</v>
      </c>
      <c r="CA245" s="279">
        <v>0</v>
      </c>
      <c r="CB245" s="279">
        <v>0</v>
      </c>
      <c r="CC245" s="279">
        <v>180</v>
      </c>
    </row>
    <row r="246" spans="18:81">
      <c r="R246" s="279">
        <v>0.75534999999999997</v>
      </c>
      <c r="S246" s="279">
        <v>0.98688109999999996</v>
      </c>
      <c r="T246" s="279">
        <v>0.98688109999999996</v>
      </c>
      <c r="U246" s="279">
        <v>1.5E-6</v>
      </c>
      <c r="V246" s="279">
        <v>1.5E-6</v>
      </c>
      <c r="W246" s="279">
        <v>1.31174E-2</v>
      </c>
      <c r="X246" s="279">
        <v>1.31174E-2</v>
      </c>
      <c r="Y246" s="279">
        <v>-96.632199999999997</v>
      </c>
      <c r="Z246" s="279">
        <v>-96.632199999999997</v>
      </c>
      <c r="AA246" s="279">
        <v>-145.95599999999999</v>
      </c>
      <c r="AB246" s="279">
        <v>-145.95599999999999</v>
      </c>
      <c r="AC246" s="279">
        <v>0</v>
      </c>
      <c r="AD246" s="279">
        <v>0</v>
      </c>
      <c r="AE246" s="279">
        <v>0</v>
      </c>
      <c r="AF246" s="279">
        <v>180</v>
      </c>
      <c r="AH246" s="279">
        <v>0.75534999999999997</v>
      </c>
      <c r="AI246" s="279">
        <v>0.98420059999999998</v>
      </c>
      <c r="AJ246" s="279">
        <v>0.98420059999999998</v>
      </c>
      <c r="AK246" s="279">
        <v>2.3E-6</v>
      </c>
      <c r="AL246" s="279">
        <v>2.3E-6</v>
      </c>
      <c r="AM246" s="279">
        <v>1.5797100000000001E-2</v>
      </c>
      <c r="AN246" s="279">
        <v>1.5797100000000001E-2</v>
      </c>
      <c r="AO246" s="279">
        <v>-86.033000000000001</v>
      </c>
      <c r="AP246" s="279">
        <v>-86.033000000000001</v>
      </c>
      <c r="AQ246" s="279">
        <v>-126.822</v>
      </c>
      <c r="AR246" s="279">
        <v>-126.822</v>
      </c>
      <c r="AS246" s="279">
        <v>0</v>
      </c>
      <c r="AT246" s="279">
        <v>0</v>
      </c>
      <c r="AU246" s="279">
        <v>0</v>
      </c>
      <c r="AV246" s="279">
        <v>180</v>
      </c>
      <c r="AX246" s="279">
        <v>0.75534999999999997</v>
      </c>
      <c r="AY246" s="279">
        <v>5.0932E-3</v>
      </c>
      <c r="AZ246" s="279">
        <v>5.0932E-3</v>
      </c>
      <c r="BA246" s="279">
        <v>0.99460099999999996</v>
      </c>
      <c r="BB246" s="279">
        <v>0.99460099999999996</v>
      </c>
      <c r="BC246" s="279">
        <v>3.0580000000000001E-4</v>
      </c>
      <c r="BD246" s="279">
        <v>3.0580000000000001E-4</v>
      </c>
      <c r="BE246" s="279">
        <v>56.0077</v>
      </c>
      <c r="BF246" s="279">
        <v>56.0077</v>
      </c>
      <c r="BG246" s="279">
        <v>169.60560000000001</v>
      </c>
      <c r="BH246" s="279">
        <v>169.60560000000001</v>
      </c>
      <c r="BI246" s="279">
        <v>0</v>
      </c>
      <c r="BJ246" s="279">
        <v>0</v>
      </c>
      <c r="BK246" s="279">
        <v>0</v>
      </c>
      <c r="BL246" s="279">
        <v>180</v>
      </c>
      <c r="BO246" s="279">
        <v>0.75534999999999997</v>
      </c>
      <c r="BP246" s="279">
        <v>0.87562240000000002</v>
      </c>
      <c r="BQ246" s="279">
        <v>0.87562240000000002</v>
      </c>
      <c r="BR246" s="279">
        <v>0</v>
      </c>
      <c r="BS246" s="279">
        <v>0</v>
      </c>
      <c r="BT246" s="279">
        <v>0.1243776</v>
      </c>
      <c r="BU246" s="279">
        <v>0.1243776</v>
      </c>
      <c r="BV246" s="279">
        <v>-72.130799999999994</v>
      </c>
      <c r="BW246" s="279">
        <v>-72.130799999999994</v>
      </c>
      <c r="BX246" s="279">
        <v>164.9494</v>
      </c>
      <c r="BY246" s="279">
        <v>164.9494</v>
      </c>
      <c r="BZ246" s="279">
        <v>0</v>
      </c>
      <c r="CA246" s="279">
        <v>0</v>
      </c>
      <c r="CB246" s="279">
        <v>0</v>
      </c>
      <c r="CC246" s="279">
        <v>180</v>
      </c>
    </row>
    <row r="247" spans="18:81">
      <c r="R247" s="279">
        <v>0.75670000000000004</v>
      </c>
      <c r="S247" s="279">
        <v>0.98685829999999997</v>
      </c>
      <c r="T247" s="279">
        <v>0.98685829999999997</v>
      </c>
      <c r="U247" s="279">
        <v>1.5E-6</v>
      </c>
      <c r="V247" s="279">
        <v>1.5E-6</v>
      </c>
      <c r="W247" s="279">
        <v>1.3140199999999999E-2</v>
      </c>
      <c r="X247" s="279">
        <v>1.3140199999999999E-2</v>
      </c>
      <c r="Y247" s="279">
        <v>-96.457400000000007</v>
      </c>
      <c r="Z247" s="279">
        <v>-96.457400000000007</v>
      </c>
      <c r="AA247" s="279">
        <v>-145.65799999999999</v>
      </c>
      <c r="AB247" s="279">
        <v>-145.65799999999999</v>
      </c>
      <c r="AC247" s="279">
        <v>0</v>
      </c>
      <c r="AD247" s="279">
        <v>0</v>
      </c>
      <c r="AE247" s="279">
        <v>0</v>
      </c>
      <c r="AF247" s="279">
        <v>180</v>
      </c>
      <c r="AH247" s="279">
        <v>0.75670000000000004</v>
      </c>
      <c r="AI247" s="279">
        <v>0.98415249999999999</v>
      </c>
      <c r="AJ247" s="279">
        <v>0.98415249999999999</v>
      </c>
      <c r="AK247" s="279">
        <v>2.3E-6</v>
      </c>
      <c r="AL247" s="279">
        <v>2.3E-6</v>
      </c>
      <c r="AM247" s="279">
        <v>1.58452E-2</v>
      </c>
      <c r="AN247" s="279">
        <v>1.58452E-2</v>
      </c>
      <c r="AO247" s="279">
        <v>-85.838999999999999</v>
      </c>
      <c r="AP247" s="279">
        <v>-85.838999999999999</v>
      </c>
      <c r="AQ247" s="279">
        <v>-126.48090000000001</v>
      </c>
      <c r="AR247" s="279">
        <v>-126.48090000000001</v>
      </c>
      <c r="AS247" s="279">
        <v>0</v>
      </c>
      <c r="AT247" s="279">
        <v>0</v>
      </c>
      <c r="AU247" s="279">
        <v>0</v>
      </c>
      <c r="AV247" s="279">
        <v>180</v>
      </c>
      <c r="AX247" s="279">
        <v>0.75670000000000004</v>
      </c>
      <c r="AY247" s="279">
        <v>5.0515999999999998E-3</v>
      </c>
      <c r="AZ247" s="279">
        <v>5.0515999999999998E-3</v>
      </c>
      <c r="BA247" s="279">
        <v>0.99464600000000003</v>
      </c>
      <c r="BB247" s="279">
        <v>0.99464600000000003</v>
      </c>
      <c r="BC247" s="279">
        <v>3.0239999999999998E-4</v>
      </c>
      <c r="BD247" s="279">
        <v>3.0239999999999998E-4</v>
      </c>
      <c r="BE247" s="279">
        <v>56.560299999999998</v>
      </c>
      <c r="BF247" s="279">
        <v>56.560299999999998</v>
      </c>
      <c r="BG247" s="279">
        <v>169.66900000000001</v>
      </c>
      <c r="BH247" s="279">
        <v>169.66900000000001</v>
      </c>
      <c r="BI247" s="279">
        <v>0</v>
      </c>
      <c r="BJ247" s="279">
        <v>0</v>
      </c>
      <c r="BK247" s="279">
        <v>0</v>
      </c>
      <c r="BL247" s="279">
        <v>180</v>
      </c>
      <c r="BO247" s="279">
        <v>0.75670000000000004</v>
      </c>
      <c r="BP247" s="279">
        <v>0.87527630000000001</v>
      </c>
      <c r="BQ247" s="279">
        <v>0.87527630000000001</v>
      </c>
      <c r="BR247" s="279">
        <v>0</v>
      </c>
      <c r="BS247" s="279">
        <v>0</v>
      </c>
      <c r="BT247" s="279">
        <v>0.1247236</v>
      </c>
      <c r="BU247" s="279">
        <v>0.1247236</v>
      </c>
      <c r="BV247" s="279">
        <v>-72.302899999999994</v>
      </c>
      <c r="BW247" s="279">
        <v>-72.302899999999994</v>
      </c>
      <c r="BX247" s="279">
        <v>164.95089999999999</v>
      </c>
      <c r="BY247" s="279">
        <v>164.95089999999999</v>
      </c>
      <c r="BZ247" s="279">
        <v>0</v>
      </c>
      <c r="CA247" s="279">
        <v>0</v>
      </c>
      <c r="CB247" s="279">
        <v>0</v>
      </c>
      <c r="CC247" s="279">
        <v>180</v>
      </c>
    </row>
    <row r="248" spans="18:81">
      <c r="R248" s="279">
        <v>0.75805</v>
      </c>
      <c r="S248" s="279">
        <v>0.98683529999999997</v>
      </c>
      <c r="T248" s="279">
        <v>0.98683529999999997</v>
      </c>
      <c r="U248" s="279">
        <v>1.5E-6</v>
      </c>
      <c r="V248" s="279">
        <v>1.5E-6</v>
      </c>
      <c r="W248" s="279">
        <v>1.3163299999999999E-2</v>
      </c>
      <c r="X248" s="279">
        <v>1.3163299999999999E-2</v>
      </c>
      <c r="Y248" s="279">
        <v>-96.282700000000006</v>
      </c>
      <c r="Z248" s="279">
        <v>-96.282700000000006</v>
      </c>
      <c r="AA248" s="279">
        <v>-145.36000000000001</v>
      </c>
      <c r="AB248" s="279">
        <v>-145.36000000000001</v>
      </c>
      <c r="AC248" s="279">
        <v>0</v>
      </c>
      <c r="AD248" s="279">
        <v>0</v>
      </c>
      <c r="AE248" s="279">
        <v>0</v>
      </c>
      <c r="AF248" s="279">
        <v>180</v>
      </c>
      <c r="AH248" s="279">
        <v>0.75805</v>
      </c>
      <c r="AI248" s="279">
        <v>0.98410399999999998</v>
      </c>
      <c r="AJ248" s="279">
        <v>0.98410399999999998</v>
      </c>
      <c r="AK248" s="279">
        <v>2.3E-6</v>
      </c>
      <c r="AL248" s="279">
        <v>2.3E-6</v>
      </c>
      <c r="AM248" s="279">
        <v>1.58937E-2</v>
      </c>
      <c r="AN248" s="279">
        <v>1.58937E-2</v>
      </c>
      <c r="AO248" s="279">
        <v>-85.644900000000007</v>
      </c>
      <c r="AP248" s="279">
        <v>-85.644900000000007</v>
      </c>
      <c r="AQ248" s="279">
        <v>-126.1396</v>
      </c>
      <c r="AR248" s="279">
        <v>-126.1396</v>
      </c>
      <c r="AS248" s="279">
        <v>0</v>
      </c>
      <c r="AT248" s="279">
        <v>0</v>
      </c>
      <c r="AU248" s="279">
        <v>0</v>
      </c>
      <c r="AV248" s="279">
        <v>180</v>
      </c>
      <c r="AX248" s="279">
        <v>0.75805</v>
      </c>
      <c r="AY248" s="279">
        <v>5.0089000000000002E-3</v>
      </c>
      <c r="AZ248" s="279">
        <v>5.0089000000000002E-3</v>
      </c>
      <c r="BA248" s="279">
        <v>0.99469209999999997</v>
      </c>
      <c r="BB248" s="279">
        <v>0.99469209999999997</v>
      </c>
      <c r="BC248" s="279">
        <v>2.99E-4</v>
      </c>
      <c r="BD248" s="279">
        <v>2.99E-4</v>
      </c>
      <c r="BE248" s="279">
        <v>57.110999999999997</v>
      </c>
      <c r="BF248" s="279">
        <v>57.110999999999997</v>
      </c>
      <c r="BG248" s="279">
        <v>169.7311</v>
      </c>
      <c r="BH248" s="279">
        <v>169.7311</v>
      </c>
      <c r="BI248" s="279">
        <v>0</v>
      </c>
      <c r="BJ248" s="279">
        <v>0</v>
      </c>
      <c r="BK248" s="279">
        <v>0</v>
      </c>
      <c r="BL248" s="279">
        <v>180</v>
      </c>
      <c r="BO248" s="279">
        <v>0.75805</v>
      </c>
      <c r="BP248" s="279">
        <v>0.8749304</v>
      </c>
      <c r="BQ248" s="279">
        <v>0.8749304</v>
      </c>
      <c r="BR248" s="279">
        <v>0</v>
      </c>
      <c r="BS248" s="279">
        <v>0</v>
      </c>
      <c r="BT248" s="279">
        <v>0.1250696</v>
      </c>
      <c r="BU248" s="279">
        <v>0.1250696</v>
      </c>
      <c r="BV248" s="279">
        <v>-72.474500000000006</v>
      </c>
      <c r="BW248" s="279">
        <v>-72.474500000000006</v>
      </c>
      <c r="BX248" s="279">
        <v>164.95259999999999</v>
      </c>
      <c r="BY248" s="279">
        <v>164.95259999999999</v>
      </c>
      <c r="BZ248" s="279">
        <v>0</v>
      </c>
      <c r="CA248" s="279">
        <v>0</v>
      </c>
      <c r="CB248" s="279">
        <v>0</v>
      </c>
      <c r="CC248" s="279">
        <v>180</v>
      </c>
    </row>
    <row r="249" spans="18:81">
      <c r="R249" s="279">
        <v>0.75939999999999996</v>
      </c>
      <c r="S249" s="279">
        <v>0.98681189999999996</v>
      </c>
      <c r="T249" s="279">
        <v>0.98681189999999996</v>
      </c>
      <c r="U249" s="279">
        <v>1.5E-6</v>
      </c>
      <c r="V249" s="279">
        <v>1.5E-6</v>
      </c>
      <c r="W249" s="279">
        <v>1.31866E-2</v>
      </c>
      <c r="X249" s="279">
        <v>1.31866E-2</v>
      </c>
      <c r="Y249" s="279">
        <v>-96.108099999999993</v>
      </c>
      <c r="Z249" s="279">
        <v>-96.108099999999993</v>
      </c>
      <c r="AA249" s="279">
        <v>-145.06190000000001</v>
      </c>
      <c r="AB249" s="279">
        <v>-145.06190000000001</v>
      </c>
      <c r="AC249" s="279">
        <v>0</v>
      </c>
      <c r="AD249" s="279">
        <v>0</v>
      </c>
      <c r="AE249" s="279">
        <v>0</v>
      </c>
      <c r="AF249" s="279">
        <v>180</v>
      </c>
      <c r="AH249" s="279">
        <v>0.75939999999999996</v>
      </c>
      <c r="AI249" s="279">
        <v>0.98405520000000002</v>
      </c>
      <c r="AJ249" s="279">
        <v>0.98405520000000002</v>
      </c>
      <c r="AK249" s="279">
        <v>2.3E-6</v>
      </c>
      <c r="AL249" s="279">
        <v>2.3E-6</v>
      </c>
      <c r="AM249" s="279">
        <v>1.5942499999999998E-2</v>
      </c>
      <c r="AN249" s="279">
        <v>1.5942499999999998E-2</v>
      </c>
      <c r="AO249" s="279">
        <v>-85.450800000000001</v>
      </c>
      <c r="AP249" s="279">
        <v>-85.450800000000001</v>
      </c>
      <c r="AQ249" s="279">
        <v>-125.7978</v>
      </c>
      <c r="AR249" s="279">
        <v>-125.7978</v>
      </c>
      <c r="AS249" s="279">
        <v>0</v>
      </c>
      <c r="AT249" s="279">
        <v>0</v>
      </c>
      <c r="AU249" s="279">
        <v>0</v>
      </c>
      <c r="AV249" s="279">
        <v>180</v>
      </c>
      <c r="AX249" s="279">
        <v>0.75939999999999996</v>
      </c>
      <c r="AY249" s="279">
        <v>4.9651000000000001E-3</v>
      </c>
      <c r="AZ249" s="279">
        <v>4.9651000000000001E-3</v>
      </c>
      <c r="BA249" s="279">
        <v>0.99473929999999999</v>
      </c>
      <c r="BB249" s="279">
        <v>0.99473929999999999</v>
      </c>
      <c r="BC249" s="279">
        <v>2.9559999999999998E-4</v>
      </c>
      <c r="BD249" s="279">
        <v>2.9559999999999998E-4</v>
      </c>
      <c r="BE249" s="279">
        <v>57.659700000000001</v>
      </c>
      <c r="BF249" s="279">
        <v>57.659700000000001</v>
      </c>
      <c r="BG249" s="279">
        <v>169.79179999999999</v>
      </c>
      <c r="BH249" s="279">
        <v>169.79179999999999</v>
      </c>
      <c r="BI249" s="279">
        <v>0</v>
      </c>
      <c r="BJ249" s="279">
        <v>0</v>
      </c>
      <c r="BK249" s="279">
        <v>0</v>
      </c>
      <c r="BL249" s="279">
        <v>180</v>
      </c>
      <c r="BO249" s="279">
        <v>0.75939999999999996</v>
      </c>
      <c r="BP249" s="279">
        <v>0.87458460000000005</v>
      </c>
      <c r="BQ249" s="279">
        <v>0.87458460000000005</v>
      </c>
      <c r="BR249" s="279">
        <v>0</v>
      </c>
      <c r="BS249" s="279">
        <v>0</v>
      </c>
      <c r="BT249" s="279">
        <v>0.12541540000000001</v>
      </c>
      <c r="BU249" s="279">
        <v>0.12541540000000001</v>
      </c>
      <c r="BV249" s="279">
        <v>-72.645700000000005</v>
      </c>
      <c r="BW249" s="279">
        <v>-72.645700000000005</v>
      </c>
      <c r="BX249" s="279">
        <v>164.95419999999999</v>
      </c>
      <c r="BY249" s="279">
        <v>164.95419999999999</v>
      </c>
      <c r="BZ249" s="279">
        <v>0</v>
      </c>
      <c r="CA249" s="279">
        <v>0</v>
      </c>
      <c r="CB249" s="279">
        <v>0</v>
      </c>
      <c r="CC249" s="279">
        <v>180</v>
      </c>
    </row>
    <row r="250" spans="18:81">
      <c r="R250" s="279">
        <v>0.76075000000000004</v>
      </c>
      <c r="S250" s="279">
        <v>0.9867882</v>
      </c>
      <c r="T250" s="279">
        <v>0.9867882</v>
      </c>
      <c r="U250" s="279">
        <v>1.5E-6</v>
      </c>
      <c r="V250" s="279">
        <v>1.5E-6</v>
      </c>
      <c r="W250" s="279">
        <v>1.3210299999999999E-2</v>
      </c>
      <c r="X250" s="279">
        <v>1.3210299999999999E-2</v>
      </c>
      <c r="Y250" s="279">
        <v>-95.933499999999995</v>
      </c>
      <c r="Z250" s="279">
        <v>-95.933499999999995</v>
      </c>
      <c r="AA250" s="279">
        <v>-144.76390000000001</v>
      </c>
      <c r="AB250" s="279">
        <v>-144.76390000000001</v>
      </c>
      <c r="AC250" s="279">
        <v>0</v>
      </c>
      <c r="AD250" s="279">
        <v>0</v>
      </c>
      <c r="AE250" s="279">
        <v>0</v>
      </c>
      <c r="AF250" s="279">
        <v>180</v>
      </c>
      <c r="AH250" s="279">
        <v>0.76075000000000004</v>
      </c>
      <c r="AI250" s="279">
        <v>0.98400620000000005</v>
      </c>
      <c r="AJ250" s="279">
        <v>0.98400620000000005</v>
      </c>
      <c r="AK250" s="279">
        <v>2.3E-6</v>
      </c>
      <c r="AL250" s="279">
        <v>2.3E-6</v>
      </c>
      <c r="AM250" s="279">
        <v>1.5991600000000002E-2</v>
      </c>
      <c r="AN250" s="279">
        <v>1.5991600000000002E-2</v>
      </c>
      <c r="AO250" s="279">
        <v>-85.256600000000006</v>
      </c>
      <c r="AP250" s="279">
        <v>-85.256600000000006</v>
      </c>
      <c r="AQ250" s="279">
        <v>-125.45569999999999</v>
      </c>
      <c r="AR250" s="279">
        <v>-125.45569999999999</v>
      </c>
      <c r="AS250" s="279">
        <v>0</v>
      </c>
      <c r="AT250" s="279">
        <v>0</v>
      </c>
      <c r="AU250" s="279">
        <v>0</v>
      </c>
      <c r="AV250" s="279">
        <v>180</v>
      </c>
      <c r="AX250" s="279">
        <v>0.76075000000000004</v>
      </c>
      <c r="AY250" s="279">
        <v>4.9201999999999996E-3</v>
      </c>
      <c r="AZ250" s="279">
        <v>4.9201999999999996E-3</v>
      </c>
      <c r="BA250" s="279">
        <v>0.99478759999999999</v>
      </c>
      <c r="BB250" s="279">
        <v>0.99478759999999999</v>
      </c>
      <c r="BC250" s="279">
        <v>2.922E-4</v>
      </c>
      <c r="BD250" s="279">
        <v>2.922E-4</v>
      </c>
      <c r="BE250" s="279">
        <v>58.206600000000002</v>
      </c>
      <c r="BF250" s="279">
        <v>58.206600000000002</v>
      </c>
      <c r="BG250" s="279">
        <v>169.8509</v>
      </c>
      <c r="BH250" s="279">
        <v>169.8509</v>
      </c>
      <c r="BI250" s="279">
        <v>0</v>
      </c>
      <c r="BJ250" s="279">
        <v>0</v>
      </c>
      <c r="BK250" s="279">
        <v>0</v>
      </c>
      <c r="BL250" s="279">
        <v>180</v>
      </c>
      <c r="BO250" s="279">
        <v>0.76075000000000004</v>
      </c>
      <c r="BP250" s="279">
        <v>0.87423899999999999</v>
      </c>
      <c r="BQ250" s="279">
        <v>0.87423899999999999</v>
      </c>
      <c r="BR250" s="279">
        <v>0</v>
      </c>
      <c r="BS250" s="279">
        <v>0</v>
      </c>
      <c r="BT250" s="279">
        <v>0.12576100000000001</v>
      </c>
      <c r="BU250" s="279">
        <v>0.12576100000000001</v>
      </c>
      <c r="BV250" s="279">
        <v>-72.816299999999998</v>
      </c>
      <c r="BW250" s="279">
        <v>-72.816299999999998</v>
      </c>
      <c r="BX250" s="279">
        <v>164.95580000000001</v>
      </c>
      <c r="BY250" s="279">
        <v>164.95580000000001</v>
      </c>
      <c r="BZ250" s="279">
        <v>0</v>
      </c>
      <c r="CA250" s="279">
        <v>0</v>
      </c>
      <c r="CB250" s="279">
        <v>0</v>
      </c>
      <c r="CC250" s="279">
        <v>180</v>
      </c>
    </row>
    <row r="251" spans="18:81">
      <c r="R251" s="279">
        <v>0.7621</v>
      </c>
      <c r="S251" s="279">
        <v>0.98676419999999998</v>
      </c>
      <c r="T251" s="279">
        <v>0.98676419999999998</v>
      </c>
      <c r="U251" s="279">
        <v>1.5E-6</v>
      </c>
      <c r="V251" s="279">
        <v>1.5E-6</v>
      </c>
      <c r="W251" s="279">
        <v>1.3234299999999999E-2</v>
      </c>
      <c r="X251" s="279">
        <v>1.3234299999999999E-2</v>
      </c>
      <c r="Y251" s="279">
        <v>-95.759100000000004</v>
      </c>
      <c r="Z251" s="279">
        <v>-95.759100000000004</v>
      </c>
      <c r="AA251" s="279">
        <v>-144.4657</v>
      </c>
      <c r="AB251" s="279">
        <v>-144.4657</v>
      </c>
      <c r="AC251" s="279">
        <v>0</v>
      </c>
      <c r="AD251" s="279">
        <v>0</v>
      </c>
      <c r="AE251" s="279">
        <v>0</v>
      </c>
      <c r="AF251" s="279">
        <v>180</v>
      </c>
      <c r="AH251" s="279">
        <v>0.7621</v>
      </c>
      <c r="AI251" s="279">
        <v>0.98395679999999996</v>
      </c>
      <c r="AJ251" s="279">
        <v>0.98395679999999996</v>
      </c>
      <c r="AK251" s="279">
        <v>2.3E-6</v>
      </c>
      <c r="AL251" s="279">
        <v>2.3E-6</v>
      </c>
      <c r="AM251" s="279">
        <v>1.60409E-2</v>
      </c>
      <c r="AN251" s="279">
        <v>1.60409E-2</v>
      </c>
      <c r="AO251" s="279">
        <v>-85.062299999999993</v>
      </c>
      <c r="AP251" s="279">
        <v>-85.062299999999993</v>
      </c>
      <c r="AQ251" s="279">
        <v>-125.1133</v>
      </c>
      <c r="AR251" s="279">
        <v>-125.1133</v>
      </c>
      <c r="AS251" s="279">
        <v>0</v>
      </c>
      <c r="AT251" s="279">
        <v>0</v>
      </c>
      <c r="AU251" s="279">
        <v>0</v>
      </c>
      <c r="AV251" s="279">
        <v>180</v>
      </c>
      <c r="AX251" s="279">
        <v>0.7621</v>
      </c>
      <c r="AY251" s="279">
        <v>4.8742999999999998E-3</v>
      </c>
      <c r="AZ251" s="279">
        <v>4.8742999999999998E-3</v>
      </c>
      <c r="BA251" s="279">
        <v>0.99483690000000002</v>
      </c>
      <c r="BB251" s="279">
        <v>0.99483690000000002</v>
      </c>
      <c r="BC251" s="279">
        <v>2.8880000000000003E-4</v>
      </c>
      <c r="BD251" s="279">
        <v>2.8880000000000003E-4</v>
      </c>
      <c r="BE251" s="279">
        <v>58.751600000000003</v>
      </c>
      <c r="BF251" s="279">
        <v>58.751600000000003</v>
      </c>
      <c r="BG251" s="279">
        <v>169.90819999999999</v>
      </c>
      <c r="BH251" s="279">
        <v>169.90819999999999</v>
      </c>
      <c r="BI251" s="279">
        <v>0</v>
      </c>
      <c r="BJ251" s="279">
        <v>0</v>
      </c>
      <c r="BK251" s="279">
        <v>0</v>
      </c>
      <c r="BL251" s="279">
        <v>180</v>
      </c>
      <c r="BO251" s="279">
        <v>0.7621</v>
      </c>
      <c r="BP251" s="279">
        <v>0.87389360000000005</v>
      </c>
      <c r="BQ251" s="279">
        <v>0.87389360000000005</v>
      </c>
      <c r="BR251" s="279">
        <v>0</v>
      </c>
      <c r="BS251" s="279">
        <v>0</v>
      </c>
      <c r="BT251" s="279">
        <v>0.12610640000000001</v>
      </c>
      <c r="BU251" s="279">
        <v>0.12610640000000001</v>
      </c>
      <c r="BV251" s="279">
        <v>-72.986500000000007</v>
      </c>
      <c r="BW251" s="279">
        <v>-72.986500000000007</v>
      </c>
      <c r="BX251" s="279">
        <v>164.95750000000001</v>
      </c>
      <c r="BY251" s="279">
        <v>164.95750000000001</v>
      </c>
      <c r="BZ251" s="279">
        <v>0</v>
      </c>
      <c r="CA251" s="279">
        <v>0</v>
      </c>
      <c r="CB251" s="279">
        <v>0</v>
      </c>
      <c r="CC251" s="279">
        <v>180</v>
      </c>
    </row>
    <row r="252" spans="18:81">
      <c r="R252" s="279">
        <v>0.76344999999999996</v>
      </c>
      <c r="S252" s="279">
        <v>0.9867399</v>
      </c>
      <c r="T252" s="279">
        <v>0.9867399</v>
      </c>
      <c r="U252" s="279">
        <v>1.5E-6</v>
      </c>
      <c r="V252" s="279">
        <v>1.5E-6</v>
      </c>
      <c r="W252" s="279">
        <v>1.3258600000000001E-2</v>
      </c>
      <c r="X252" s="279">
        <v>1.3258600000000001E-2</v>
      </c>
      <c r="Y252" s="279">
        <v>-95.584699999999998</v>
      </c>
      <c r="Z252" s="279">
        <v>-95.584699999999998</v>
      </c>
      <c r="AA252" s="279">
        <v>-144.16759999999999</v>
      </c>
      <c r="AB252" s="279">
        <v>-144.16759999999999</v>
      </c>
      <c r="AC252" s="279">
        <v>0</v>
      </c>
      <c r="AD252" s="279">
        <v>0</v>
      </c>
      <c r="AE252" s="279">
        <v>0</v>
      </c>
      <c r="AF252" s="279">
        <v>180</v>
      </c>
      <c r="AH252" s="279">
        <v>0.76344999999999996</v>
      </c>
      <c r="AI252" s="279">
        <v>0.98390710000000003</v>
      </c>
      <c r="AJ252" s="279">
        <v>0.98390710000000003</v>
      </c>
      <c r="AK252" s="279">
        <v>2.3E-6</v>
      </c>
      <c r="AL252" s="279">
        <v>2.3E-6</v>
      </c>
      <c r="AM252" s="279">
        <v>1.60906E-2</v>
      </c>
      <c r="AN252" s="279">
        <v>1.60906E-2</v>
      </c>
      <c r="AO252" s="279">
        <v>-84.867900000000006</v>
      </c>
      <c r="AP252" s="279">
        <v>-84.867900000000006</v>
      </c>
      <c r="AQ252" s="279">
        <v>-124.7705</v>
      </c>
      <c r="AR252" s="279">
        <v>-124.7705</v>
      </c>
      <c r="AS252" s="279">
        <v>0</v>
      </c>
      <c r="AT252" s="279">
        <v>0</v>
      </c>
      <c r="AU252" s="279">
        <v>0</v>
      </c>
      <c r="AV252" s="279">
        <v>180</v>
      </c>
      <c r="AX252" s="279">
        <v>0.76344999999999996</v>
      </c>
      <c r="AY252" s="279">
        <v>4.8272999999999996E-3</v>
      </c>
      <c r="AZ252" s="279">
        <v>4.8272999999999996E-3</v>
      </c>
      <c r="BA252" s="279">
        <v>0.99488730000000003</v>
      </c>
      <c r="BB252" s="279">
        <v>0.99488730000000003</v>
      </c>
      <c r="BC252" s="279">
        <v>2.854E-4</v>
      </c>
      <c r="BD252" s="279">
        <v>2.854E-4</v>
      </c>
      <c r="BE252" s="279">
        <v>59.294699999999999</v>
      </c>
      <c r="BF252" s="279">
        <v>59.294699999999999</v>
      </c>
      <c r="BG252" s="279">
        <v>169.96360000000001</v>
      </c>
      <c r="BH252" s="279">
        <v>169.96360000000001</v>
      </c>
      <c r="BI252" s="279">
        <v>0</v>
      </c>
      <c r="BJ252" s="279">
        <v>0</v>
      </c>
      <c r="BK252" s="279">
        <v>0</v>
      </c>
      <c r="BL252" s="279">
        <v>180</v>
      </c>
      <c r="BO252" s="279">
        <v>0.76344999999999996</v>
      </c>
      <c r="BP252" s="279">
        <v>0.8735482</v>
      </c>
      <c r="BQ252" s="279">
        <v>0.8735482</v>
      </c>
      <c r="BR252" s="279">
        <v>0</v>
      </c>
      <c r="BS252" s="279">
        <v>0</v>
      </c>
      <c r="BT252" s="279">
        <v>0.1264518</v>
      </c>
      <c r="BU252" s="279">
        <v>0.1264518</v>
      </c>
      <c r="BV252" s="279">
        <v>-73.156199999999998</v>
      </c>
      <c r="BW252" s="279">
        <v>-73.156199999999998</v>
      </c>
      <c r="BX252" s="279">
        <v>164.95920000000001</v>
      </c>
      <c r="BY252" s="279">
        <v>164.95920000000001</v>
      </c>
      <c r="BZ252" s="279">
        <v>0</v>
      </c>
      <c r="CA252" s="279">
        <v>0</v>
      </c>
      <c r="CB252" s="279">
        <v>0</v>
      </c>
      <c r="CC252" s="279">
        <v>180</v>
      </c>
    </row>
    <row r="253" spans="18:81">
      <c r="R253" s="279">
        <v>0.76480000000000004</v>
      </c>
      <c r="S253" s="279">
        <v>0.98671529999999996</v>
      </c>
      <c r="T253" s="279">
        <v>0.98671529999999996</v>
      </c>
      <c r="U253" s="279">
        <v>1.5E-6</v>
      </c>
      <c r="V253" s="279">
        <v>1.5E-6</v>
      </c>
      <c r="W253" s="279">
        <v>1.32833E-2</v>
      </c>
      <c r="X253" s="279">
        <v>1.32833E-2</v>
      </c>
      <c r="Y253" s="279">
        <v>-95.410499999999999</v>
      </c>
      <c r="Z253" s="279">
        <v>-95.410499999999999</v>
      </c>
      <c r="AA253" s="279">
        <v>-143.86940000000001</v>
      </c>
      <c r="AB253" s="279">
        <v>-143.86940000000001</v>
      </c>
      <c r="AC253" s="279">
        <v>0</v>
      </c>
      <c r="AD253" s="279">
        <v>0</v>
      </c>
      <c r="AE253" s="279">
        <v>0</v>
      </c>
      <c r="AF253" s="279">
        <v>180</v>
      </c>
      <c r="AH253" s="279">
        <v>0.76480000000000004</v>
      </c>
      <c r="AI253" s="279">
        <v>0.98385710000000004</v>
      </c>
      <c r="AJ253" s="279">
        <v>0.98385710000000004</v>
      </c>
      <c r="AK253" s="279">
        <v>2.3E-6</v>
      </c>
      <c r="AL253" s="279">
        <v>2.3E-6</v>
      </c>
      <c r="AM253" s="279">
        <v>1.6140600000000001E-2</v>
      </c>
      <c r="AN253" s="279">
        <v>1.6140600000000001E-2</v>
      </c>
      <c r="AO253" s="279">
        <v>-84.673400000000001</v>
      </c>
      <c r="AP253" s="279">
        <v>-84.673400000000001</v>
      </c>
      <c r="AQ253" s="279">
        <v>-124.4273</v>
      </c>
      <c r="AR253" s="279">
        <v>-124.4273</v>
      </c>
      <c r="AS253" s="279">
        <v>0</v>
      </c>
      <c r="AT253" s="279">
        <v>0</v>
      </c>
      <c r="AU253" s="279">
        <v>0</v>
      </c>
      <c r="AV253" s="279">
        <v>180</v>
      </c>
      <c r="AX253" s="279">
        <v>0.76480000000000004</v>
      </c>
      <c r="AY253" s="279">
        <v>4.7793000000000002E-3</v>
      </c>
      <c r="AZ253" s="279">
        <v>4.7793000000000002E-3</v>
      </c>
      <c r="BA253" s="279">
        <v>0.99493860000000001</v>
      </c>
      <c r="BB253" s="279">
        <v>0.99493860000000001</v>
      </c>
      <c r="BC253" s="279">
        <v>2.8210000000000003E-4</v>
      </c>
      <c r="BD253" s="279">
        <v>2.8210000000000003E-4</v>
      </c>
      <c r="BE253" s="279">
        <v>59.835999999999999</v>
      </c>
      <c r="BF253" s="279">
        <v>59.835999999999999</v>
      </c>
      <c r="BG253" s="279">
        <v>170.01689999999999</v>
      </c>
      <c r="BH253" s="279">
        <v>170.01689999999999</v>
      </c>
      <c r="BI253" s="279">
        <v>0</v>
      </c>
      <c r="BJ253" s="279">
        <v>0</v>
      </c>
      <c r="BK253" s="279">
        <v>0</v>
      </c>
      <c r="BL253" s="279">
        <v>180</v>
      </c>
      <c r="BO253" s="279">
        <v>0.76480000000000004</v>
      </c>
      <c r="BP253" s="279">
        <v>0.87320310000000001</v>
      </c>
      <c r="BQ253" s="279">
        <v>0.87320310000000001</v>
      </c>
      <c r="BR253" s="279">
        <v>0</v>
      </c>
      <c r="BS253" s="279">
        <v>0</v>
      </c>
      <c r="BT253" s="279">
        <v>0.12679689999999999</v>
      </c>
      <c r="BU253" s="279">
        <v>0.12679689999999999</v>
      </c>
      <c r="BV253" s="279">
        <v>-73.325400000000002</v>
      </c>
      <c r="BW253" s="279">
        <v>-73.325400000000002</v>
      </c>
      <c r="BX253" s="279">
        <v>164.96090000000001</v>
      </c>
      <c r="BY253" s="279">
        <v>164.96090000000001</v>
      </c>
      <c r="BZ253" s="279">
        <v>0</v>
      </c>
      <c r="CA253" s="279">
        <v>0</v>
      </c>
      <c r="CB253" s="279">
        <v>0</v>
      </c>
      <c r="CC253" s="279">
        <v>180</v>
      </c>
    </row>
    <row r="254" spans="18:81">
      <c r="R254" s="279">
        <v>0.76615</v>
      </c>
      <c r="S254" s="279">
        <v>0.98669039999999997</v>
      </c>
      <c r="T254" s="279">
        <v>0.98669039999999997</v>
      </c>
      <c r="U254" s="279">
        <v>1.5E-6</v>
      </c>
      <c r="V254" s="279">
        <v>1.5E-6</v>
      </c>
      <c r="W254" s="279">
        <v>1.3308199999999999E-2</v>
      </c>
      <c r="X254" s="279">
        <v>1.3308199999999999E-2</v>
      </c>
      <c r="Y254" s="279">
        <v>-95.236199999999997</v>
      </c>
      <c r="Z254" s="279">
        <v>-95.236199999999997</v>
      </c>
      <c r="AA254" s="279">
        <v>-143.5711</v>
      </c>
      <c r="AB254" s="279">
        <v>-143.5711</v>
      </c>
      <c r="AC254" s="279">
        <v>0</v>
      </c>
      <c r="AD254" s="279">
        <v>0</v>
      </c>
      <c r="AE254" s="279">
        <v>0</v>
      </c>
      <c r="AF254" s="279">
        <v>180</v>
      </c>
      <c r="AH254" s="279">
        <v>0.76615</v>
      </c>
      <c r="AI254" s="279">
        <v>0.98380690000000004</v>
      </c>
      <c r="AJ254" s="279">
        <v>0.98380690000000004</v>
      </c>
      <c r="AK254" s="279">
        <v>2.2000000000000001E-6</v>
      </c>
      <c r="AL254" s="279">
        <v>2.2000000000000001E-6</v>
      </c>
      <c r="AM254" s="279">
        <v>1.6190900000000001E-2</v>
      </c>
      <c r="AN254" s="279">
        <v>1.6190900000000001E-2</v>
      </c>
      <c r="AO254" s="279">
        <v>-84.478899999999996</v>
      </c>
      <c r="AP254" s="279">
        <v>-84.478899999999996</v>
      </c>
      <c r="AQ254" s="279">
        <v>-124.0838</v>
      </c>
      <c r="AR254" s="279">
        <v>-124.0838</v>
      </c>
      <c r="AS254" s="279">
        <v>0</v>
      </c>
      <c r="AT254" s="279">
        <v>0</v>
      </c>
      <c r="AU254" s="279">
        <v>0</v>
      </c>
      <c r="AV254" s="279">
        <v>180</v>
      </c>
      <c r="AX254" s="279">
        <v>0.76615</v>
      </c>
      <c r="AY254" s="279">
        <v>4.7302999999999998E-3</v>
      </c>
      <c r="AZ254" s="279">
        <v>4.7302999999999998E-3</v>
      </c>
      <c r="BA254" s="279">
        <v>0.99499090000000001</v>
      </c>
      <c r="BB254" s="279">
        <v>0.99499090000000001</v>
      </c>
      <c r="BC254" s="279">
        <v>2.788E-4</v>
      </c>
      <c r="BD254" s="279">
        <v>2.788E-4</v>
      </c>
      <c r="BE254" s="279">
        <v>60.375399999999999</v>
      </c>
      <c r="BF254" s="279">
        <v>60.375399999999999</v>
      </c>
      <c r="BG254" s="279">
        <v>170.06780000000001</v>
      </c>
      <c r="BH254" s="279">
        <v>170.06780000000001</v>
      </c>
      <c r="BI254" s="279">
        <v>0</v>
      </c>
      <c r="BJ254" s="279">
        <v>0</v>
      </c>
      <c r="BK254" s="279">
        <v>0</v>
      </c>
      <c r="BL254" s="279">
        <v>180</v>
      </c>
      <c r="BO254" s="279">
        <v>0.76615</v>
      </c>
      <c r="BP254" s="279">
        <v>0.87285809999999997</v>
      </c>
      <c r="BQ254" s="279">
        <v>0.87285809999999997</v>
      </c>
      <c r="BR254" s="279">
        <v>0</v>
      </c>
      <c r="BS254" s="279">
        <v>0</v>
      </c>
      <c r="BT254" s="279">
        <v>0.1271419</v>
      </c>
      <c r="BU254" s="279">
        <v>0.1271419</v>
      </c>
      <c r="BV254" s="279">
        <v>-73.494200000000006</v>
      </c>
      <c r="BW254" s="279">
        <v>-73.494200000000006</v>
      </c>
      <c r="BX254" s="279">
        <v>164.96260000000001</v>
      </c>
      <c r="BY254" s="279">
        <v>164.96260000000001</v>
      </c>
      <c r="BZ254" s="279">
        <v>0</v>
      </c>
      <c r="CA254" s="279">
        <v>0</v>
      </c>
      <c r="CB254" s="279">
        <v>0</v>
      </c>
      <c r="CC254" s="279">
        <v>180</v>
      </c>
    </row>
    <row r="255" spans="18:81">
      <c r="R255" s="279">
        <v>0.76749999999999996</v>
      </c>
      <c r="S255" s="279">
        <v>0.98666520000000002</v>
      </c>
      <c r="T255" s="279">
        <v>0.98666520000000002</v>
      </c>
      <c r="U255" s="279">
        <v>1.5E-6</v>
      </c>
      <c r="V255" s="279">
        <v>1.5E-6</v>
      </c>
      <c r="W255" s="279">
        <v>1.33334E-2</v>
      </c>
      <c r="X255" s="279">
        <v>1.33334E-2</v>
      </c>
      <c r="Y255" s="279">
        <v>-95.062100000000001</v>
      </c>
      <c r="Z255" s="279">
        <v>-95.062100000000001</v>
      </c>
      <c r="AA255" s="279">
        <v>-143.27279999999999</v>
      </c>
      <c r="AB255" s="279">
        <v>-143.27279999999999</v>
      </c>
      <c r="AC255" s="279">
        <v>0</v>
      </c>
      <c r="AD255" s="279">
        <v>0</v>
      </c>
      <c r="AE255" s="279">
        <v>0</v>
      </c>
      <c r="AF255" s="279">
        <v>180</v>
      </c>
      <c r="AH255" s="279">
        <v>0.76749999999999996</v>
      </c>
      <c r="AI255" s="279">
        <v>0.98375630000000003</v>
      </c>
      <c r="AJ255" s="279">
        <v>0.98375630000000003</v>
      </c>
      <c r="AK255" s="279">
        <v>2.2000000000000001E-6</v>
      </c>
      <c r="AL255" s="279">
        <v>2.2000000000000001E-6</v>
      </c>
      <c r="AM255" s="279">
        <v>1.6241499999999999E-2</v>
      </c>
      <c r="AN255" s="279">
        <v>1.6241499999999999E-2</v>
      </c>
      <c r="AO255" s="279">
        <v>-84.284199999999998</v>
      </c>
      <c r="AP255" s="279">
        <v>-84.284199999999998</v>
      </c>
      <c r="AQ255" s="279">
        <v>-123.7398</v>
      </c>
      <c r="AR255" s="279">
        <v>-123.7398</v>
      </c>
      <c r="AS255" s="279">
        <v>0</v>
      </c>
      <c r="AT255" s="279">
        <v>0</v>
      </c>
      <c r="AU255" s="279">
        <v>0</v>
      </c>
      <c r="AV255" s="279">
        <v>180</v>
      </c>
      <c r="AX255" s="279">
        <v>0.76749999999999996</v>
      </c>
      <c r="AY255" s="279">
        <v>4.6804000000000004E-3</v>
      </c>
      <c r="AZ255" s="279">
        <v>4.6804000000000004E-3</v>
      </c>
      <c r="BA255" s="279">
        <v>0.99504409999999999</v>
      </c>
      <c r="BB255" s="279">
        <v>0.99504409999999999</v>
      </c>
      <c r="BC255" s="279">
        <v>2.7540000000000003E-4</v>
      </c>
      <c r="BD255" s="279">
        <v>2.7540000000000003E-4</v>
      </c>
      <c r="BE255" s="279">
        <v>60.9129</v>
      </c>
      <c r="BF255" s="279">
        <v>60.9129</v>
      </c>
      <c r="BG255" s="279">
        <v>170.11619999999999</v>
      </c>
      <c r="BH255" s="279">
        <v>170.11619999999999</v>
      </c>
      <c r="BI255" s="279">
        <v>0</v>
      </c>
      <c r="BJ255" s="279">
        <v>0</v>
      </c>
      <c r="BK255" s="279">
        <v>0</v>
      </c>
      <c r="BL255" s="279">
        <v>180</v>
      </c>
      <c r="BO255" s="279">
        <v>0.76749999999999996</v>
      </c>
      <c r="BP255" s="279">
        <v>0.87251330000000005</v>
      </c>
      <c r="BQ255" s="279">
        <v>0.87251330000000005</v>
      </c>
      <c r="BR255" s="279">
        <v>0</v>
      </c>
      <c r="BS255" s="279">
        <v>0</v>
      </c>
      <c r="BT255" s="279">
        <v>0.12748670000000001</v>
      </c>
      <c r="BU255" s="279">
        <v>0.12748670000000001</v>
      </c>
      <c r="BV255" s="279">
        <v>-73.662400000000005</v>
      </c>
      <c r="BW255" s="279">
        <v>-73.662400000000005</v>
      </c>
      <c r="BX255" s="279">
        <v>164.96430000000001</v>
      </c>
      <c r="BY255" s="279">
        <v>164.96430000000001</v>
      </c>
      <c r="BZ255" s="279">
        <v>0</v>
      </c>
      <c r="CA255" s="279">
        <v>0</v>
      </c>
      <c r="CB255" s="279">
        <v>0</v>
      </c>
      <c r="CC255" s="279">
        <v>180</v>
      </c>
    </row>
    <row r="256" spans="18:81">
      <c r="R256" s="279">
        <v>0.76885000000000003</v>
      </c>
      <c r="S256" s="279">
        <v>0.98663959999999995</v>
      </c>
      <c r="T256" s="279">
        <v>0.98663959999999995</v>
      </c>
      <c r="U256" s="279">
        <v>1.3999999999999999E-6</v>
      </c>
      <c r="V256" s="279">
        <v>1.3999999999999999E-6</v>
      </c>
      <c r="W256" s="279">
        <v>1.33589E-2</v>
      </c>
      <c r="X256" s="279">
        <v>1.33589E-2</v>
      </c>
      <c r="Y256" s="279">
        <v>-94.888000000000005</v>
      </c>
      <c r="Z256" s="279">
        <v>-94.888000000000005</v>
      </c>
      <c r="AA256" s="279">
        <v>-142.9744</v>
      </c>
      <c r="AB256" s="279">
        <v>-142.9744</v>
      </c>
      <c r="AC256" s="279">
        <v>0</v>
      </c>
      <c r="AD256" s="279">
        <v>0</v>
      </c>
      <c r="AE256" s="279">
        <v>0</v>
      </c>
      <c r="AF256" s="279">
        <v>180</v>
      </c>
      <c r="AH256" s="279">
        <v>0.76885000000000003</v>
      </c>
      <c r="AI256" s="279">
        <v>0.98370539999999995</v>
      </c>
      <c r="AJ256" s="279">
        <v>0.98370539999999995</v>
      </c>
      <c r="AK256" s="279">
        <v>2.2000000000000001E-6</v>
      </c>
      <c r="AL256" s="279">
        <v>2.2000000000000001E-6</v>
      </c>
      <c r="AM256" s="279">
        <v>1.6292299999999999E-2</v>
      </c>
      <c r="AN256" s="279">
        <v>1.6292299999999999E-2</v>
      </c>
      <c r="AO256" s="279">
        <v>-84.089500000000001</v>
      </c>
      <c r="AP256" s="279">
        <v>-84.089500000000001</v>
      </c>
      <c r="AQ256" s="279">
        <v>-123.3955</v>
      </c>
      <c r="AR256" s="279">
        <v>-123.3955</v>
      </c>
      <c r="AS256" s="279">
        <v>0</v>
      </c>
      <c r="AT256" s="279">
        <v>0</v>
      </c>
      <c r="AU256" s="279">
        <v>0</v>
      </c>
      <c r="AV256" s="279">
        <v>180</v>
      </c>
      <c r="AX256" s="279">
        <v>0.76885000000000003</v>
      </c>
      <c r="AY256" s="279">
        <v>4.6296000000000002E-3</v>
      </c>
      <c r="AZ256" s="279">
        <v>4.6296000000000002E-3</v>
      </c>
      <c r="BA256" s="279">
        <v>0.99509829999999999</v>
      </c>
      <c r="BB256" s="279">
        <v>0.99509829999999999</v>
      </c>
      <c r="BC256" s="279">
        <v>2.721E-4</v>
      </c>
      <c r="BD256" s="279">
        <v>2.721E-4</v>
      </c>
      <c r="BE256" s="279">
        <v>61.448700000000002</v>
      </c>
      <c r="BF256" s="279">
        <v>61.448700000000002</v>
      </c>
      <c r="BG256" s="279">
        <v>170.16200000000001</v>
      </c>
      <c r="BH256" s="279">
        <v>170.16200000000001</v>
      </c>
      <c r="BI256" s="279">
        <v>0</v>
      </c>
      <c r="BJ256" s="279">
        <v>0</v>
      </c>
      <c r="BK256" s="279">
        <v>0</v>
      </c>
      <c r="BL256" s="279">
        <v>180</v>
      </c>
      <c r="BO256" s="279">
        <v>0.76885000000000003</v>
      </c>
      <c r="BP256" s="279">
        <v>0.87216859999999996</v>
      </c>
      <c r="BQ256" s="279">
        <v>0.87216859999999996</v>
      </c>
      <c r="BR256" s="279">
        <v>0</v>
      </c>
      <c r="BS256" s="279">
        <v>0</v>
      </c>
      <c r="BT256" s="279">
        <v>0.12783140000000001</v>
      </c>
      <c r="BU256" s="279">
        <v>0.12783140000000001</v>
      </c>
      <c r="BV256" s="279">
        <v>-73.830200000000005</v>
      </c>
      <c r="BW256" s="279">
        <v>-73.830200000000005</v>
      </c>
      <c r="BX256" s="279">
        <v>164.96610000000001</v>
      </c>
      <c r="BY256" s="279">
        <v>164.96610000000001</v>
      </c>
      <c r="BZ256" s="279">
        <v>0</v>
      </c>
      <c r="CA256" s="279">
        <v>0</v>
      </c>
      <c r="CB256" s="279">
        <v>0</v>
      </c>
      <c r="CC256" s="279">
        <v>180</v>
      </c>
    </row>
    <row r="257" spans="18:81">
      <c r="R257" s="279">
        <v>0.7702</v>
      </c>
      <c r="S257" s="279">
        <v>0.98661379999999999</v>
      </c>
      <c r="T257" s="279">
        <v>0.98661379999999999</v>
      </c>
      <c r="U257" s="279">
        <v>1.3999999999999999E-6</v>
      </c>
      <c r="V257" s="279">
        <v>1.3999999999999999E-6</v>
      </c>
      <c r="W257" s="279">
        <v>1.3384699999999999E-2</v>
      </c>
      <c r="X257" s="279">
        <v>1.3384699999999999E-2</v>
      </c>
      <c r="Y257" s="279">
        <v>-94.714100000000002</v>
      </c>
      <c r="Z257" s="279">
        <v>-94.714100000000002</v>
      </c>
      <c r="AA257" s="279">
        <v>-142.67590000000001</v>
      </c>
      <c r="AB257" s="279">
        <v>-142.67590000000001</v>
      </c>
      <c r="AC257" s="279">
        <v>0</v>
      </c>
      <c r="AD257" s="279">
        <v>0</v>
      </c>
      <c r="AE257" s="279">
        <v>0</v>
      </c>
      <c r="AF257" s="279">
        <v>180</v>
      </c>
      <c r="AH257" s="279">
        <v>0.7702</v>
      </c>
      <c r="AI257" s="279">
        <v>0.98365429999999998</v>
      </c>
      <c r="AJ257" s="279">
        <v>0.98365429999999998</v>
      </c>
      <c r="AK257" s="279">
        <v>2.2000000000000001E-6</v>
      </c>
      <c r="AL257" s="279">
        <v>2.2000000000000001E-6</v>
      </c>
      <c r="AM257" s="279">
        <v>1.63435E-2</v>
      </c>
      <c r="AN257" s="279">
        <v>1.63435E-2</v>
      </c>
      <c r="AO257" s="279">
        <v>-83.8947</v>
      </c>
      <c r="AP257" s="279">
        <v>-83.8947</v>
      </c>
      <c r="AQ257" s="279">
        <v>-123.0509</v>
      </c>
      <c r="AR257" s="279">
        <v>-123.0509</v>
      </c>
      <c r="AS257" s="279">
        <v>0</v>
      </c>
      <c r="AT257" s="279">
        <v>0</v>
      </c>
      <c r="AU257" s="279">
        <v>0</v>
      </c>
      <c r="AV257" s="279">
        <v>180</v>
      </c>
      <c r="AX257" s="279">
        <v>0.7702</v>
      </c>
      <c r="AY257" s="279">
        <v>4.5777999999999999E-3</v>
      </c>
      <c r="AZ257" s="279">
        <v>4.5777999999999999E-3</v>
      </c>
      <c r="BA257" s="279">
        <v>0.99515339999999997</v>
      </c>
      <c r="BB257" s="279">
        <v>0.99515339999999997</v>
      </c>
      <c r="BC257" s="279">
        <v>2.6879999999999997E-4</v>
      </c>
      <c r="BD257" s="279">
        <v>2.6879999999999997E-4</v>
      </c>
      <c r="BE257" s="279">
        <v>61.982599999999998</v>
      </c>
      <c r="BF257" s="279">
        <v>61.982599999999998</v>
      </c>
      <c r="BG257" s="279">
        <v>170.20490000000001</v>
      </c>
      <c r="BH257" s="279">
        <v>170.20490000000001</v>
      </c>
      <c r="BI257" s="279">
        <v>0</v>
      </c>
      <c r="BJ257" s="279">
        <v>0</v>
      </c>
      <c r="BK257" s="279">
        <v>0</v>
      </c>
      <c r="BL257" s="279">
        <v>180</v>
      </c>
      <c r="BO257" s="279">
        <v>0.7702</v>
      </c>
      <c r="BP257" s="279">
        <v>0.87182409999999999</v>
      </c>
      <c r="BQ257" s="279">
        <v>0.87182409999999999</v>
      </c>
      <c r="BR257" s="279">
        <v>0</v>
      </c>
      <c r="BS257" s="279">
        <v>0</v>
      </c>
      <c r="BT257" s="279">
        <v>0.12817590000000001</v>
      </c>
      <c r="BU257" s="279">
        <v>0.12817590000000001</v>
      </c>
      <c r="BV257" s="279">
        <v>-73.997600000000006</v>
      </c>
      <c r="BW257" s="279">
        <v>-73.997600000000006</v>
      </c>
      <c r="BX257" s="279">
        <v>164.96780000000001</v>
      </c>
      <c r="BY257" s="279">
        <v>164.96780000000001</v>
      </c>
      <c r="BZ257" s="279">
        <v>0</v>
      </c>
      <c r="CA257" s="279">
        <v>0</v>
      </c>
      <c r="CB257" s="279">
        <v>0</v>
      </c>
      <c r="CC257" s="279">
        <v>180</v>
      </c>
    </row>
    <row r="258" spans="18:81">
      <c r="R258" s="279">
        <v>0.77154999999999996</v>
      </c>
      <c r="S258" s="279">
        <v>0.98658769999999996</v>
      </c>
      <c r="T258" s="279">
        <v>0.98658769999999996</v>
      </c>
      <c r="U258" s="279">
        <v>1.3999999999999999E-6</v>
      </c>
      <c r="V258" s="279">
        <v>1.3999999999999999E-6</v>
      </c>
      <c r="W258" s="279">
        <v>1.34109E-2</v>
      </c>
      <c r="X258" s="279">
        <v>1.34109E-2</v>
      </c>
      <c r="Y258" s="279">
        <v>-94.540099999999995</v>
      </c>
      <c r="Z258" s="279">
        <v>-94.540099999999995</v>
      </c>
      <c r="AA258" s="279">
        <v>-142.37739999999999</v>
      </c>
      <c r="AB258" s="279">
        <v>-142.37739999999999</v>
      </c>
      <c r="AC258" s="279">
        <v>0</v>
      </c>
      <c r="AD258" s="279">
        <v>0</v>
      </c>
      <c r="AE258" s="279">
        <v>0</v>
      </c>
      <c r="AF258" s="279">
        <v>180</v>
      </c>
      <c r="AH258" s="279">
        <v>0.77154999999999996</v>
      </c>
      <c r="AI258" s="279">
        <v>0.9836028</v>
      </c>
      <c r="AJ258" s="279">
        <v>0.9836028</v>
      </c>
      <c r="AK258" s="279">
        <v>2.2000000000000001E-6</v>
      </c>
      <c r="AL258" s="279">
        <v>2.2000000000000001E-6</v>
      </c>
      <c r="AM258" s="279">
        <v>1.6395E-2</v>
      </c>
      <c r="AN258" s="279">
        <v>1.6395E-2</v>
      </c>
      <c r="AO258" s="279">
        <v>-83.699799999999996</v>
      </c>
      <c r="AP258" s="279">
        <v>-83.699799999999996</v>
      </c>
      <c r="AQ258" s="279">
        <v>-122.7058</v>
      </c>
      <c r="AR258" s="279">
        <v>-122.7058</v>
      </c>
      <c r="AS258" s="279">
        <v>0</v>
      </c>
      <c r="AT258" s="279">
        <v>0</v>
      </c>
      <c r="AU258" s="279">
        <v>0</v>
      </c>
      <c r="AV258" s="279">
        <v>180</v>
      </c>
      <c r="AX258" s="279">
        <v>0.77154999999999996</v>
      </c>
      <c r="AY258" s="279">
        <v>4.5252000000000001E-3</v>
      </c>
      <c r="AZ258" s="279">
        <v>4.5252000000000001E-3</v>
      </c>
      <c r="BA258" s="279">
        <v>0.99520929999999996</v>
      </c>
      <c r="BB258" s="279">
        <v>0.99520929999999996</v>
      </c>
      <c r="BC258" s="279">
        <v>2.655E-4</v>
      </c>
      <c r="BD258" s="279">
        <v>2.655E-4</v>
      </c>
      <c r="BE258" s="279">
        <v>62.514699999999998</v>
      </c>
      <c r="BF258" s="279">
        <v>62.514699999999998</v>
      </c>
      <c r="BG258" s="279">
        <v>170.24469999999999</v>
      </c>
      <c r="BH258" s="279">
        <v>170.24469999999999</v>
      </c>
      <c r="BI258" s="279">
        <v>0</v>
      </c>
      <c r="BJ258" s="279">
        <v>0</v>
      </c>
      <c r="BK258" s="279">
        <v>0</v>
      </c>
      <c r="BL258" s="279">
        <v>180</v>
      </c>
      <c r="BO258" s="279">
        <v>0.77154999999999996</v>
      </c>
      <c r="BP258" s="279">
        <v>0.87147969999999997</v>
      </c>
      <c r="BQ258" s="279">
        <v>0.87147969999999997</v>
      </c>
      <c r="BR258" s="279">
        <v>0</v>
      </c>
      <c r="BS258" s="279">
        <v>0</v>
      </c>
      <c r="BT258" s="279">
        <v>0.1285203</v>
      </c>
      <c r="BU258" s="279">
        <v>0.1285203</v>
      </c>
      <c r="BV258" s="279">
        <v>-74.164400000000001</v>
      </c>
      <c r="BW258" s="279">
        <v>-74.164400000000001</v>
      </c>
      <c r="BX258" s="279">
        <v>164.96960000000001</v>
      </c>
      <c r="BY258" s="279">
        <v>164.96960000000001</v>
      </c>
      <c r="BZ258" s="279">
        <v>0</v>
      </c>
      <c r="CA258" s="279">
        <v>0</v>
      </c>
      <c r="CB258" s="279">
        <v>0</v>
      </c>
      <c r="CC258" s="279">
        <v>180</v>
      </c>
    </row>
    <row r="259" spans="18:81">
      <c r="R259" s="279">
        <v>0.77290000000000003</v>
      </c>
      <c r="S259" s="279">
        <v>0.98656129999999997</v>
      </c>
      <c r="T259" s="279">
        <v>0.98656129999999997</v>
      </c>
      <c r="U259" s="279">
        <v>1.3999999999999999E-6</v>
      </c>
      <c r="V259" s="279">
        <v>1.3999999999999999E-6</v>
      </c>
      <c r="W259" s="279">
        <v>1.3437299999999999E-2</v>
      </c>
      <c r="X259" s="279">
        <v>1.3437299999999999E-2</v>
      </c>
      <c r="Y259" s="279">
        <v>-94.366200000000006</v>
      </c>
      <c r="Z259" s="279">
        <v>-94.366200000000006</v>
      </c>
      <c r="AA259" s="279">
        <v>-142.0788</v>
      </c>
      <c r="AB259" s="279">
        <v>-142.0788</v>
      </c>
      <c r="AC259" s="279">
        <v>0</v>
      </c>
      <c r="AD259" s="279">
        <v>0</v>
      </c>
      <c r="AE259" s="279">
        <v>0</v>
      </c>
      <c r="AF259" s="279">
        <v>180</v>
      </c>
      <c r="AH259" s="279">
        <v>0.77290000000000003</v>
      </c>
      <c r="AI259" s="279">
        <v>0.98355110000000001</v>
      </c>
      <c r="AJ259" s="279">
        <v>0.98355110000000001</v>
      </c>
      <c r="AK259" s="279">
        <v>2.2000000000000001E-6</v>
      </c>
      <c r="AL259" s="279">
        <v>2.2000000000000001E-6</v>
      </c>
      <c r="AM259" s="279">
        <v>1.6446700000000002E-2</v>
      </c>
      <c r="AN259" s="279">
        <v>1.6446700000000002E-2</v>
      </c>
      <c r="AO259" s="279">
        <v>-83.5047</v>
      </c>
      <c r="AP259" s="279">
        <v>-83.5047</v>
      </c>
      <c r="AQ259" s="279">
        <v>-122.3604</v>
      </c>
      <c r="AR259" s="279">
        <v>-122.3604</v>
      </c>
      <c r="AS259" s="279">
        <v>0</v>
      </c>
      <c r="AT259" s="279">
        <v>0</v>
      </c>
      <c r="AU259" s="279">
        <v>0</v>
      </c>
      <c r="AV259" s="279">
        <v>180</v>
      </c>
      <c r="AX259" s="279">
        <v>0.77290000000000003</v>
      </c>
      <c r="AY259" s="279">
        <v>4.4717000000000003E-3</v>
      </c>
      <c r="AZ259" s="279">
        <v>4.4717000000000003E-3</v>
      </c>
      <c r="BA259" s="279">
        <v>0.99526599999999998</v>
      </c>
      <c r="BB259" s="279">
        <v>0.99526599999999998</v>
      </c>
      <c r="BC259" s="279">
        <v>2.6229999999999998E-4</v>
      </c>
      <c r="BD259" s="279">
        <v>2.6229999999999998E-4</v>
      </c>
      <c r="BE259" s="279">
        <v>63.045099999999998</v>
      </c>
      <c r="BF259" s="279">
        <v>63.045099999999998</v>
      </c>
      <c r="BG259" s="279">
        <v>170.28120000000001</v>
      </c>
      <c r="BH259" s="279">
        <v>170.28120000000001</v>
      </c>
      <c r="BI259" s="279">
        <v>0</v>
      </c>
      <c r="BJ259" s="279">
        <v>0</v>
      </c>
      <c r="BK259" s="279">
        <v>0</v>
      </c>
      <c r="BL259" s="279">
        <v>180</v>
      </c>
      <c r="BO259" s="279">
        <v>0.77290000000000003</v>
      </c>
      <c r="BP259" s="279">
        <v>0.87113549999999995</v>
      </c>
      <c r="BQ259" s="279">
        <v>0.87113549999999995</v>
      </c>
      <c r="BR259" s="279">
        <v>0</v>
      </c>
      <c r="BS259" s="279">
        <v>0</v>
      </c>
      <c r="BT259" s="279">
        <v>0.12886449999999999</v>
      </c>
      <c r="BU259" s="279">
        <v>0.12886449999999999</v>
      </c>
      <c r="BV259" s="279">
        <v>-74.3309</v>
      </c>
      <c r="BW259" s="279">
        <v>-74.3309</v>
      </c>
      <c r="BX259" s="279">
        <v>164.97139999999999</v>
      </c>
      <c r="BY259" s="279">
        <v>164.97139999999999</v>
      </c>
      <c r="BZ259" s="279">
        <v>0</v>
      </c>
      <c r="CA259" s="279">
        <v>0</v>
      </c>
      <c r="CB259" s="279">
        <v>0</v>
      </c>
      <c r="CC259" s="279">
        <v>180</v>
      </c>
    </row>
    <row r="260" spans="18:81">
      <c r="R260" s="279">
        <v>0.77424999999999999</v>
      </c>
      <c r="S260" s="279">
        <v>0.98653460000000004</v>
      </c>
      <c r="T260" s="279">
        <v>0.98653460000000004</v>
      </c>
      <c r="U260" s="279">
        <v>1.3999999999999999E-6</v>
      </c>
      <c r="V260" s="279">
        <v>1.3999999999999999E-6</v>
      </c>
      <c r="W260" s="279">
        <v>1.3464E-2</v>
      </c>
      <c r="X260" s="279">
        <v>1.3464E-2</v>
      </c>
      <c r="Y260" s="279">
        <v>-94.192400000000006</v>
      </c>
      <c r="Z260" s="279">
        <v>-94.192400000000006</v>
      </c>
      <c r="AA260" s="279">
        <v>-141.78</v>
      </c>
      <c r="AB260" s="279">
        <v>-141.78</v>
      </c>
      <c r="AC260" s="279">
        <v>0</v>
      </c>
      <c r="AD260" s="279">
        <v>0</v>
      </c>
      <c r="AE260" s="279">
        <v>0</v>
      </c>
      <c r="AF260" s="279">
        <v>180</v>
      </c>
      <c r="AH260" s="279">
        <v>0.77424999999999999</v>
      </c>
      <c r="AI260" s="279">
        <v>0.98349909999999996</v>
      </c>
      <c r="AJ260" s="279">
        <v>0.98349909999999996</v>
      </c>
      <c r="AK260" s="279">
        <v>2.2000000000000001E-6</v>
      </c>
      <c r="AL260" s="279">
        <v>2.2000000000000001E-6</v>
      </c>
      <c r="AM260" s="279">
        <v>1.6498700000000002E-2</v>
      </c>
      <c r="AN260" s="279">
        <v>1.6498700000000002E-2</v>
      </c>
      <c r="AO260" s="279">
        <v>-83.309600000000003</v>
      </c>
      <c r="AP260" s="279">
        <v>-83.309600000000003</v>
      </c>
      <c r="AQ260" s="279">
        <v>-122.0145</v>
      </c>
      <c r="AR260" s="279">
        <v>-122.0145</v>
      </c>
      <c r="AS260" s="279">
        <v>0</v>
      </c>
      <c r="AT260" s="279">
        <v>0</v>
      </c>
      <c r="AU260" s="279">
        <v>0</v>
      </c>
      <c r="AV260" s="279">
        <v>180</v>
      </c>
      <c r="AX260" s="279">
        <v>0.77424999999999999</v>
      </c>
      <c r="AY260" s="279">
        <v>4.4174000000000001E-3</v>
      </c>
      <c r="AZ260" s="279">
        <v>4.4174000000000001E-3</v>
      </c>
      <c r="BA260" s="279">
        <v>0.99532359999999998</v>
      </c>
      <c r="BB260" s="279">
        <v>0.99532359999999998</v>
      </c>
      <c r="BC260" s="279">
        <v>2.5900000000000001E-4</v>
      </c>
      <c r="BD260" s="279">
        <v>2.5900000000000001E-4</v>
      </c>
      <c r="BE260" s="279">
        <v>63.573599999999999</v>
      </c>
      <c r="BF260" s="279">
        <v>63.573599999999999</v>
      </c>
      <c r="BG260" s="279">
        <v>170.3142</v>
      </c>
      <c r="BH260" s="279">
        <v>170.3142</v>
      </c>
      <c r="BI260" s="279">
        <v>0</v>
      </c>
      <c r="BJ260" s="279">
        <v>0</v>
      </c>
      <c r="BK260" s="279">
        <v>0</v>
      </c>
      <c r="BL260" s="279">
        <v>180</v>
      </c>
      <c r="BO260" s="279">
        <v>0.77424999999999999</v>
      </c>
      <c r="BP260" s="279">
        <v>0.87079150000000005</v>
      </c>
      <c r="BQ260" s="279">
        <v>0.87079150000000005</v>
      </c>
      <c r="BR260" s="279">
        <v>0</v>
      </c>
      <c r="BS260" s="279">
        <v>0</v>
      </c>
      <c r="BT260" s="279">
        <v>0.1292085</v>
      </c>
      <c r="BU260" s="279">
        <v>0.1292085</v>
      </c>
      <c r="BV260" s="279">
        <v>-74.496799999999993</v>
      </c>
      <c r="BW260" s="279">
        <v>-74.496799999999993</v>
      </c>
      <c r="BX260" s="279">
        <v>164.97319999999999</v>
      </c>
      <c r="BY260" s="279">
        <v>164.97319999999999</v>
      </c>
      <c r="BZ260" s="279">
        <v>0</v>
      </c>
      <c r="CA260" s="279">
        <v>0</v>
      </c>
      <c r="CB260" s="279">
        <v>0</v>
      </c>
      <c r="CC260" s="279">
        <v>180</v>
      </c>
    </row>
    <row r="261" spans="18:81">
      <c r="R261" s="279">
        <v>0.77559999999999996</v>
      </c>
      <c r="S261" s="279">
        <v>0.98650760000000004</v>
      </c>
      <c r="T261" s="279">
        <v>0.98650760000000004</v>
      </c>
      <c r="U261" s="279">
        <v>1.3999999999999999E-6</v>
      </c>
      <c r="V261" s="279">
        <v>1.3999999999999999E-6</v>
      </c>
      <c r="W261" s="279">
        <v>1.3491E-2</v>
      </c>
      <c r="X261" s="279">
        <v>1.3491E-2</v>
      </c>
      <c r="Y261" s="279">
        <v>-94.018699999999995</v>
      </c>
      <c r="Z261" s="279">
        <v>-94.018699999999995</v>
      </c>
      <c r="AA261" s="279">
        <v>-141.4812</v>
      </c>
      <c r="AB261" s="279">
        <v>-141.4812</v>
      </c>
      <c r="AC261" s="279">
        <v>0</v>
      </c>
      <c r="AD261" s="279">
        <v>0</v>
      </c>
      <c r="AE261" s="279">
        <v>0</v>
      </c>
      <c r="AF261" s="279">
        <v>180</v>
      </c>
      <c r="AH261" s="279">
        <v>0.77559999999999996</v>
      </c>
      <c r="AI261" s="279">
        <v>0.98344679999999995</v>
      </c>
      <c r="AJ261" s="279">
        <v>0.98344679999999995</v>
      </c>
      <c r="AK261" s="279">
        <v>2.2000000000000001E-6</v>
      </c>
      <c r="AL261" s="279">
        <v>2.2000000000000001E-6</v>
      </c>
      <c r="AM261" s="279">
        <v>1.6551E-2</v>
      </c>
      <c r="AN261" s="279">
        <v>1.6551E-2</v>
      </c>
      <c r="AO261" s="279">
        <v>-83.114400000000003</v>
      </c>
      <c r="AP261" s="279">
        <v>-83.114400000000003</v>
      </c>
      <c r="AQ261" s="279">
        <v>-121.6683</v>
      </c>
      <c r="AR261" s="279">
        <v>-121.6683</v>
      </c>
      <c r="AS261" s="279">
        <v>0</v>
      </c>
      <c r="AT261" s="279">
        <v>0</v>
      </c>
      <c r="AU261" s="279">
        <v>0</v>
      </c>
      <c r="AV261" s="279">
        <v>180</v>
      </c>
      <c r="AX261" s="279">
        <v>0.77559999999999996</v>
      </c>
      <c r="AY261" s="279">
        <v>4.3623000000000004E-3</v>
      </c>
      <c r="AZ261" s="279">
        <v>4.3623000000000004E-3</v>
      </c>
      <c r="BA261" s="279">
        <v>0.99538190000000004</v>
      </c>
      <c r="BB261" s="279">
        <v>0.99538190000000004</v>
      </c>
      <c r="BC261" s="279">
        <v>2.5569999999999998E-4</v>
      </c>
      <c r="BD261" s="279">
        <v>2.5569999999999998E-4</v>
      </c>
      <c r="BE261" s="279">
        <v>64.100399999999993</v>
      </c>
      <c r="BF261" s="279">
        <v>64.100399999999993</v>
      </c>
      <c r="BG261" s="279">
        <v>170.34360000000001</v>
      </c>
      <c r="BH261" s="279">
        <v>170.34360000000001</v>
      </c>
      <c r="BI261" s="279">
        <v>0</v>
      </c>
      <c r="BJ261" s="279">
        <v>0</v>
      </c>
      <c r="BK261" s="279">
        <v>0</v>
      </c>
      <c r="BL261" s="279">
        <v>180</v>
      </c>
      <c r="BO261" s="279">
        <v>0.77559999999999996</v>
      </c>
      <c r="BP261" s="279">
        <v>0.87044770000000005</v>
      </c>
      <c r="BQ261" s="279">
        <v>0.87044770000000005</v>
      </c>
      <c r="BR261" s="279">
        <v>0</v>
      </c>
      <c r="BS261" s="279">
        <v>0</v>
      </c>
      <c r="BT261" s="279">
        <v>0.12955230000000001</v>
      </c>
      <c r="BU261" s="279">
        <v>0.12955230000000001</v>
      </c>
      <c r="BV261" s="279">
        <v>-74.662300000000002</v>
      </c>
      <c r="BW261" s="279">
        <v>-74.662300000000002</v>
      </c>
      <c r="BX261" s="279">
        <v>164.9751</v>
      </c>
      <c r="BY261" s="279">
        <v>164.9751</v>
      </c>
      <c r="BZ261" s="279">
        <v>0</v>
      </c>
      <c r="CA261" s="279">
        <v>0</v>
      </c>
      <c r="CB261" s="279">
        <v>0</v>
      </c>
      <c r="CC261" s="279">
        <v>180</v>
      </c>
    </row>
    <row r="262" spans="18:81">
      <c r="R262" s="279">
        <v>0.77695000000000003</v>
      </c>
      <c r="S262" s="279">
        <v>0.98648029999999998</v>
      </c>
      <c r="T262" s="279">
        <v>0.98648029999999998</v>
      </c>
      <c r="U262" s="279">
        <v>1.3999999999999999E-6</v>
      </c>
      <c r="V262" s="279">
        <v>1.3999999999999999E-6</v>
      </c>
      <c r="W262" s="279">
        <v>1.35183E-2</v>
      </c>
      <c r="X262" s="279">
        <v>1.35183E-2</v>
      </c>
      <c r="Y262" s="279">
        <v>-93.844899999999996</v>
      </c>
      <c r="Z262" s="279">
        <v>-93.844899999999996</v>
      </c>
      <c r="AA262" s="279">
        <v>-141.1823</v>
      </c>
      <c r="AB262" s="279">
        <v>-141.1823</v>
      </c>
      <c r="AC262" s="279">
        <v>0</v>
      </c>
      <c r="AD262" s="279">
        <v>0</v>
      </c>
      <c r="AE262" s="279">
        <v>0</v>
      </c>
      <c r="AF262" s="279">
        <v>180</v>
      </c>
      <c r="AH262" s="279">
        <v>0.77695000000000003</v>
      </c>
      <c r="AI262" s="279">
        <v>0.9833942</v>
      </c>
      <c r="AJ262" s="279">
        <v>0.9833942</v>
      </c>
      <c r="AK262" s="279">
        <v>2.2000000000000001E-6</v>
      </c>
      <c r="AL262" s="279">
        <v>2.2000000000000001E-6</v>
      </c>
      <c r="AM262" s="279">
        <v>1.66036E-2</v>
      </c>
      <c r="AN262" s="279">
        <v>1.66036E-2</v>
      </c>
      <c r="AO262" s="279">
        <v>-82.918999999999997</v>
      </c>
      <c r="AP262" s="279">
        <v>-82.918999999999997</v>
      </c>
      <c r="AQ262" s="279">
        <v>-121.32170000000001</v>
      </c>
      <c r="AR262" s="279">
        <v>-121.32170000000001</v>
      </c>
      <c r="AS262" s="279">
        <v>0</v>
      </c>
      <c r="AT262" s="279">
        <v>0</v>
      </c>
      <c r="AU262" s="279">
        <v>0</v>
      </c>
      <c r="AV262" s="279">
        <v>180</v>
      </c>
      <c r="AX262" s="279">
        <v>0.77695000000000003</v>
      </c>
      <c r="AY262" s="279">
        <v>4.3065000000000004E-3</v>
      </c>
      <c r="AZ262" s="279">
        <v>4.3065000000000004E-3</v>
      </c>
      <c r="BA262" s="279">
        <v>0.99544100000000002</v>
      </c>
      <c r="BB262" s="279">
        <v>0.99544100000000002</v>
      </c>
      <c r="BC262" s="279">
        <v>2.5250000000000001E-4</v>
      </c>
      <c r="BD262" s="279">
        <v>2.5250000000000001E-4</v>
      </c>
      <c r="BE262" s="279">
        <v>64.625399999999999</v>
      </c>
      <c r="BF262" s="279">
        <v>64.625399999999999</v>
      </c>
      <c r="BG262" s="279">
        <v>170.369</v>
      </c>
      <c r="BH262" s="279">
        <v>170.369</v>
      </c>
      <c r="BI262" s="279">
        <v>0</v>
      </c>
      <c r="BJ262" s="279">
        <v>0</v>
      </c>
      <c r="BK262" s="279">
        <v>0</v>
      </c>
      <c r="BL262" s="279">
        <v>180</v>
      </c>
      <c r="BO262" s="279">
        <v>0.77695000000000003</v>
      </c>
      <c r="BP262" s="279">
        <v>0.87010399999999999</v>
      </c>
      <c r="BQ262" s="279">
        <v>0.87010399999999999</v>
      </c>
      <c r="BR262" s="279">
        <v>0</v>
      </c>
      <c r="BS262" s="279">
        <v>0</v>
      </c>
      <c r="BT262" s="279">
        <v>0.12989600000000001</v>
      </c>
      <c r="BU262" s="279">
        <v>0.12989600000000001</v>
      </c>
      <c r="BV262" s="279">
        <v>-74.827299999999994</v>
      </c>
      <c r="BW262" s="279">
        <v>-74.827299999999994</v>
      </c>
      <c r="BX262" s="279">
        <v>164.9769</v>
      </c>
      <c r="BY262" s="279">
        <v>164.9769</v>
      </c>
      <c r="BZ262" s="279">
        <v>0</v>
      </c>
      <c r="CA262" s="279">
        <v>0</v>
      </c>
      <c r="CB262" s="279">
        <v>0</v>
      </c>
      <c r="CC262" s="279">
        <v>180</v>
      </c>
    </row>
    <row r="263" spans="18:81">
      <c r="R263" s="279">
        <v>0.77829999999999999</v>
      </c>
      <c r="S263" s="279">
        <v>0.98645269999999996</v>
      </c>
      <c r="T263" s="279">
        <v>0.98645269999999996</v>
      </c>
      <c r="U263" s="279">
        <v>1.3999999999999999E-6</v>
      </c>
      <c r="V263" s="279">
        <v>1.3999999999999999E-6</v>
      </c>
      <c r="W263" s="279">
        <v>1.35458E-2</v>
      </c>
      <c r="X263" s="279">
        <v>1.35458E-2</v>
      </c>
      <c r="Y263" s="279">
        <v>-93.671300000000002</v>
      </c>
      <c r="Z263" s="279">
        <v>-93.671300000000002</v>
      </c>
      <c r="AA263" s="279">
        <v>-140.88329999999999</v>
      </c>
      <c r="AB263" s="279">
        <v>-140.88329999999999</v>
      </c>
      <c r="AC263" s="279">
        <v>0</v>
      </c>
      <c r="AD263" s="279">
        <v>0</v>
      </c>
      <c r="AE263" s="279">
        <v>0</v>
      </c>
      <c r="AF263" s="279">
        <v>180</v>
      </c>
      <c r="AH263" s="279">
        <v>0.77829999999999999</v>
      </c>
      <c r="AI263" s="279">
        <v>0.98334129999999997</v>
      </c>
      <c r="AJ263" s="279">
        <v>0.98334129999999997</v>
      </c>
      <c r="AK263" s="279">
        <v>2.2000000000000001E-6</v>
      </c>
      <c r="AL263" s="279">
        <v>2.2000000000000001E-6</v>
      </c>
      <c r="AM263" s="279">
        <v>1.6656500000000001E-2</v>
      </c>
      <c r="AN263" s="279">
        <v>1.6656500000000001E-2</v>
      </c>
      <c r="AO263" s="279">
        <v>-82.723600000000005</v>
      </c>
      <c r="AP263" s="279">
        <v>-82.723600000000005</v>
      </c>
      <c r="AQ263" s="279">
        <v>-120.9746</v>
      </c>
      <c r="AR263" s="279">
        <v>-120.9746</v>
      </c>
      <c r="AS263" s="279">
        <v>0</v>
      </c>
      <c r="AT263" s="279">
        <v>0</v>
      </c>
      <c r="AU263" s="279">
        <v>0</v>
      </c>
      <c r="AV263" s="279">
        <v>180</v>
      </c>
      <c r="AX263" s="279">
        <v>0.77829999999999999</v>
      </c>
      <c r="AY263" s="279">
        <v>4.2500000000000003E-3</v>
      </c>
      <c r="AZ263" s="279">
        <v>4.2500000000000003E-3</v>
      </c>
      <c r="BA263" s="279">
        <v>0.99550079999999996</v>
      </c>
      <c r="BB263" s="279">
        <v>0.99550079999999996</v>
      </c>
      <c r="BC263" s="279">
        <v>2.4929999999999999E-4</v>
      </c>
      <c r="BD263" s="279">
        <v>2.4929999999999999E-4</v>
      </c>
      <c r="BE263" s="279">
        <v>65.148600000000002</v>
      </c>
      <c r="BF263" s="279">
        <v>65.148600000000002</v>
      </c>
      <c r="BG263" s="279">
        <v>170.39019999999999</v>
      </c>
      <c r="BH263" s="279">
        <v>170.39019999999999</v>
      </c>
      <c r="BI263" s="279">
        <v>0</v>
      </c>
      <c r="BJ263" s="279">
        <v>0</v>
      </c>
      <c r="BK263" s="279">
        <v>0</v>
      </c>
      <c r="BL263" s="279">
        <v>180</v>
      </c>
      <c r="BO263" s="279">
        <v>0.77829999999999999</v>
      </c>
      <c r="BP263" s="279">
        <v>0.86976039999999999</v>
      </c>
      <c r="BQ263" s="279">
        <v>0.86976039999999999</v>
      </c>
      <c r="BR263" s="279">
        <v>0</v>
      </c>
      <c r="BS263" s="279">
        <v>0</v>
      </c>
      <c r="BT263" s="279">
        <v>0.13023950000000001</v>
      </c>
      <c r="BU263" s="279">
        <v>0.13023950000000001</v>
      </c>
      <c r="BV263" s="279">
        <v>-74.991900000000001</v>
      </c>
      <c r="BW263" s="279">
        <v>-74.991900000000001</v>
      </c>
      <c r="BX263" s="279">
        <v>164.97880000000001</v>
      </c>
      <c r="BY263" s="279">
        <v>164.97880000000001</v>
      </c>
      <c r="BZ263" s="279">
        <v>0</v>
      </c>
      <c r="CA263" s="279">
        <v>0</v>
      </c>
      <c r="CB263" s="279">
        <v>0</v>
      </c>
      <c r="CC263" s="279">
        <v>180</v>
      </c>
    </row>
    <row r="264" spans="18:81">
      <c r="R264" s="279">
        <v>0.77964999999999995</v>
      </c>
      <c r="S264" s="279">
        <v>0.98642490000000005</v>
      </c>
      <c r="T264" s="279">
        <v>0.98642490000000005</v>
      </c>
      <c r="U264" s="279">
        <v>1.3999999999999999E-6</v>
      </c>
      <c r="V264" s="279">
        <v>1.3999999999999999E-6</v>
      </c>
      <c r="W264" s="279">
        <v>1.3573699999999999E-2</v>
      </c>
      <c r="X264" s="279">
        <v>1.3573699999999999E-2</v>
      </c>
      <c r="Y264" s="279">
        <v>-93.497600000000006</v>
      </c>
      <c r="Z264" s="279">
        <v>-93.497600000000006</v>
      </c>
      <c r="AA264" s="279">
        <v>-140.58420000000001</v>
      </c>
      <c r="AB264" s="279">
        <v>-140.58420000000001</v>
      </c>
      <c r="AC264" s="279">
        <v>0</v>
      </c>
      <c r="AD264" s="279">
        <v>0</v>
      </c>
      <c r="AE264" s="279">
        <v>0</v>
      </c>
      <c r="AF264" s="279">
        <v>180</v>
      </c>
      <c r="AH264" s="279">
        <v>0.77964999999999995</v>
      </c>
      <c r="AI264" s="279">
        <v>0.98328819999999995</v>
      </c>
      <c r="AJ264" s="279">
        <v>0.98328819999999995</v>
      </c>
      <c r="AK264" s="279">
        <v>2.2000000000000001E-6</v>
      </c>
      <c r="AL264" s="279">
        <v>2.2000000000000001E-6</v>
      </c>
      <c r="AM264" s="279">
        <v>1.6709600000000002E-2</v>
      </c>
      <c r="AN264" s="279">
        <v>1.6709600000000002E-2</v>
      </c>
      <c r="AO264" s="279">
        <v>-82.528000000000006</v>
      </c>
      <c r="AP264" s="279">
        <v>-82.528000000000006</v>
      </c>
      <c r="AQ264" s="279">
        <v>-120.6272</v>
      </c>
      <c r="AR264" s="279">
        <v>-120.6272</v>
      </c>
      <c r="AS264" s="279">
        <v>0</v>
      </c>
      <c r="AT264" s="279">
        <v>0</v>
      </c>
      <c r="AU264" s="279">
        <v>0</v>
      </c>
      <c r="AV264" s="279">
        <v>180</v>
      </c>
      <c r="AX264" s="279">
        <v>0.77964999999999995</v>
      </c>
      <c r="AY264" s="279">
        <v>4.1926999999999997E-3</v>
      </c>
      <c r="AZ264" s="279">
        <v>4.1926999999999997E-3</v>
      </c>
      <c r="BA264" s="279">
        <v>0.99556120000000004</v>
      </c>
      <c r="BB264" s="279">
        <v>0.99556120000000004</v>
      </c>
      <c r="BC264" s="279">
        <v>2.4610000000000002E-4</v>
      </c>
      <c r="BD264" s="279">
        <v>2.4610000000000002E-4</v>
      </c>
      <c r="BE264" s="279">
        <v>65.670199999999994</v>
      </c>
      <c r="BF264" s="279">
        <v>65.670199999999994</v>
      </c>
      <c r="BG264" s="279">
        <v>170.40700000000001</v>
      </c>
      <c r="BH264" s="279">
        <v>170.40700000000001</v>
      </c>
      <c r="BI264" s="279">
        <v>0</v>
      </c>
      <c r="BJ264" s="279">
        <v>0</v>
      </c>
      <c r="BK264" s="279">
        <v>0</v>
      </c>
      <c r="BL264" s="279">
        <v>180</v>
      </c>
      <c r="BO264" s="279">
        <v>0.77964999999999995</v>
      </c>
      <c r="BP264" s="279">
        <v>0.86941710000000005</v>
      </c>
      <c r="BQ264" s="279">
        <v>0.86941710000000005</v>
      </c>
      <c r="BR264" s="279">
        <v>0</v>
      </c>
      <c r="BS264" s="279">
        <v>0</v>
      </c>
      <c r="BT264" s="279">
        <v>0.1305829</v>
      </c>
      <c r="BU264" s="279">
        <v>0.1305829</v>
      </c>
      <c r="BV264" s="279">
        <v>-75.156000000000006</v>
      </c>
      <c r="BW264" s="279">
        <v>-75.156000000000006</v>
      </c>
      <c r="BX264" s="279">
        <v>164.98070000000001</v>
      </c>
      <c r="BY264" s="279">
        <v>164.98070000000001</v>
      </c>
      <c r="BZ264" s="279">
        <v>0</v>
      </c>
      <c r="CA264" s="279">
        <v>0</v>
      </c>
      <c r="CB264" s="279">
        <v>0</v>
      </c>
      <c r="CC264" s="279">
        <v>180</v>
      </c>
    </row>
    <row r="265" spans="18:81">
      <c r="R265" s="279">
        <v>0.78100000000000003</v>
      </c>
      <c r="S265" s="279">
        <v>0.98639670000000002</v>
      </c>
      <c r="T265" s="279">
        <v>0.98639670000000002</v>
      </c>
      <c r="U265" s="279">
        <v>1.3999999999999999E-6</v>
      </c>
      <c r="V265" s="279">
        <v>1.3999999999999999E-6</v>
      </c>
      <c r="W265" s="279">
        <v>1.36019E-2</v>
      </c>
      <c r="X265" s="279">
        <v>1.36019E-2</v>
      </c>
      <c r="Y265" s="279">
        <v>-93.324100000000001</v>
      </c>
      <c r="Z265" s="279">
        <v>-93.324100000000001</v>
      </c>
      <c r="AA265" s="279">
        <v>-140.285</v>
      </c>
      <c r="AB265" s="279">
        <v>-140.285</v>
      </c>
      <c r="AC265" s="279">
        <v>0</v>
      </c>
      <c r="AD265" s="279">
        <v>0</v>
      </c>
      <c r="AE265" s="279">
        <v>0</v>
      </c>
      <c r="AF265" s="279">
        <v>180</v>
      </c>
      <c r="AH265" s="279">
        <v>0.78100000000000003</v>
      </c>
      <c r="AI265" s="279">
        <v>0.98323470000000002</v>
      </c>
      <c r="AJ265" s="279">
        <v>0.98323470000000002</v>
      </c>
      <c r="AK265" s="279">
        <v>2.2000000000000001E-6</v>
      </c>
      <c r="AL265" s="279">
        <v>2.2000000000000001E-6</v>
      </c>
      <c r="AM265" s="279">
        <v>1.67631E-2</v>
      </c>
      <c r="AN265" s="279">
        <v>1.67631E-2</v>
      </c>
      <c r="AO265" s="279">
        <v>-82.332300000000004</v>
      </c>
      <c r="AP265" s="279">
        <v>-82.332300000000004</v>
      </c>
      <c r="AQ265" s="279">
        <v>-120.27930000000001</v>
      </c>
      <c r="AR265" s="279">
        <v>-120.27930000000001</v>
      </c>
      <c r="AS265" s="279">
        <v>0</v>
      </c>
      <c r="AT265" s="279">
        <v>0</v>
      </c>
      <c r="AU265" s="279">
        <v>0</v>
      </c>
      <c r="AV265" s="279">
        <v>180</v>
      </c>
      <c r="AX265" s="279">
        <v>0.78100000000000003</v>
      </c>
      <c r="AY265" s="279">
        <v>4.1348000000000001E-3</v>
      </c>
      <c r="AZ265" s="279">
        <v>4.1348000000000001E-3</v>
      </c>
      <c r="BA265" s="279">
        <v>0.9956218</v>
      </c>
      <c r="BB265" s="279">
        <v>0.9956218</v>
      </c>
      <c r="BC265" s="279">
        <v>2.4340000000000001E-4</v>
      </c>
      <c r="BD265" s="279">
        <v>2.4340000000000001E-4</v>
      </c>
      <c r="BE265" s="279">
        <v>66.19</v>
      </c>
      <c r="BF265" s="279">
        <v>66.19</v>
      </c>
      <c r="BG265" s="279">
        <v>170.41919999999999</v>
      </c>
      <c r="BH265" s="279">
        <v>170.41919999999999</v>
      </c>
      <c r="BI265" s="279">
        <v>0</v>
      </c>
      <c r="BJ265" s="279">
        <v>0</v>
      </c>
      <c r="BK265" s="279">
        <v>0</v>
      </c>
      <c r="BL265" s="279">
        <v>180</v>
      </c>
      <c r="BO265" s="279">
        <v>0.78100000000000003</v>
      </c>
      <c r="BP265" s="279">
        <v>0.86907389999999995</v>
      </c>
      <c r="BQ265" s="279">
        <v>0.86907389999999995</v>
      </c>
      <c r="BR265" s="279">
        <v>0</v>
      </c>
      <c r="BS265" s="279">
        <v>0</v>
      </c>
      <c r="BT265" s="279">
        <v>0.13092609999999999</v>
      </c>
      <c r="BU265" s="279">
        <v>0.13092609999999999</v>
      </c>
      <c r="BV265" s="279">
        <v>-75.319699999999997</v>
      </c>
      <c r="BW265" s="279">
        <v>-75.319699999999997</v>
      </c>
      <c r="BX265" s="279">
        <v>164.98259999999999</v>
      </c>
      <c r="BY265" s="279">
        <v>164.98259999999999</v>
      </c>
      <c r="BZ265" s="279">
        <v>0</v>
      </c>
      <c r="CA265" s="279">
        <v>0</v>
      </c>
      <c r="CB265" s="279">
        <v>0</v>
      </c>
      <c r="CC265" s="279">
        <v>180</v>
      </c>
    </row>
    <row r="266" spans="18:81">
      <c r="R266" s="279">
        <v>0.78234999999999999</v>
      </c>
      <c r="S266" s="279">
        <v>0.98636829999999998</v>
      </c>
      <c r="T266" s="279">
        <v>0.98636829999999998</v>
      </c>
      <c r="U266" s="279">
        <v>1.3999999999999999E-6</v>
      </c>
      <c r="V266" s="279">
        <v>1.3999999999999999E-6</v>
      </c>
      <c r="W266" s="279">
        <v>1.36303E-2</v>
      </c>
      <c r="X266" s="279">
        <v>1.36303E-2</v>
      </c>
      <c r="Y266" s="279">
        <v>-93.150499999999994</v>
      </c>
      <c r="Z266" s="279">
        <v>-93.150499999999994</v>
      </c>
      <c r="AA266" s="279">
        <v>-139.98560000000001</v>
      </c>
      <c r="AB266" s="279">
        <v>-139.98560000000001</v>
      </c>
      <c r="AC266" s="279">
        <v>0</v>
      </c>
      <c r="AD266" s="279">
        <v>0</v>
      </c>
      <c r="AE266" s="279">
        <v>0</v>
      </c>
      <c r="AF266" s="279">
        <v>180</v>
      </c>
      <c r="AH266" s="279">
        <v>0.78234999999999999</v>
      </c>
      <c r="AI266" s="279">
        <v>0.98318110000000003</v>
      </c>
      <c r="AJ266" s="279">
        <v>0.98318110000000003</v>
      </c>
      <c r="AK266" s="279">
        <v>2.2000000000000001E-6</v>
      </c>
      <c r="AL266" s="279">
        <v>2.2000000000000001E-6</v>
      </c>
      <c r="AM266" s="279">
        <v>1.68168E-2</v>
      </c>
      <c r="AN266" s="279">
        <v>1.68168E-2</v>
      </c>
      <c r="AO266" s="279">
        <v>-82.136600000000001</v>
      </c>
      <c r="AP266" s="279">
        <v>-82.136600000000001</v>
      </c>
      <c r="AQ266" s="279">
        <v>-119.9311</v>
      </c>
      <c r="AR266" s="279">
        <v>-119.9311</v>
      </c>
      <c r="AS266" s="279">
        <v>0</v>
      </c>
      <c r="AT266" s="279">
        <v>0</v>
      </c>
      <c r="AU266" s="279">
        <v>0</v>
      </c>
      <c r="AV266" s="279">
        <v>180</v>
      </c>
      <c r="AX266" s="279">
        <v>0.78234999999999999</v>
      </c>
      <c r="AY266" s="279">
        <v>4.0762999999999997E-3</v>
      </c>
      <c r="AZ266" s="279">
        <v>4.0762999999999997E-3</v>
      </c>
      <c r="BA266" s="279">
        <v>0.99568279999999998</v>
      </c>
      <c r="BB266" s="279">
        <v>0.99568279999999998</v>
      </c>
      <c r="BC266" s="279">
        <v>2.409E-4</v>
      </c>
      <c r="BD266" s="279">
        <v>2.409E-4</v>
      </c>
      <c r="BE266" s="279">
        <v>66.707999999999998</v>
      </c>
      <c r="BF266" s="279">
        <v>66.707999999999998</v>
      </c>
      <c r="BG266" s="279">
        <v>170.4265</v>
      </c>
      <c r="BH266" s="279">
        <v>170.4265</v>
      </c>
      <c r="BI266" s="279">
        <v>0</v>
      </c>
      <c r="BJ266" s="279">
        <v>0</v>
      </c>
      <c r="BK266" s="279">
        <v>0</v>
      </c>
      <c r="BL266" s="279">
        <v>180</v>
      </c>
      <c r="BO266" s="279">
        <v>0.78234999999999999</v>
      </c>
      <c r="BP266" s="279">
        <v>0.86873089999999997</v>
      </c>
      <c r="BQ266" s="279">
        <v>0.86873089999999997</v>
      </c>
      <c r="BR266" s="279">
        <v>0</v>
      </c>
      <c r="BS266" s="279">
        <v>0</v>
      </c>
      <c r="BT266" s="279">
        <v>0.1312691</v>
      </c>
      <c r="BU266" s="279">
        <v>0.1312691</v>
      </c>
      <c r="BV266" s="279">
        <v>-75.482900000000001</v>
      </c>
      <c r="BW266" s="279">
        <v>-75.482900000000001</v>
      </c>
      <c r="BX266" s="279">
        <v>164.9845</v>
      </c>
      <c r="BY266" s="279">
        <v>164.9845</v>
      </c>
      <c r="BZ266" s="279">
        <v>0</v>
      </c>
      <c r="CA266" s="279">
        <v>0</v>
      </c>
      <c r="CB266" s="279">
        <v>0</v>
      </c>
      <c r="CC266" s="279">
        <v>180</v>
      </c>
    </row>
    <row r="267" spans="18:81">
      <c r="R267" s="279">
        <v>0.78369999999999995</v>
      </c>
      <c r="S267" s="279">
        <v>0.98633959999999998</v>
      </c>
      <c r="T267" s="279">
        <v>0.98633959999999998</v>
      </c>
      <c r="U267" s="279">
        <v>1.3999999999999999E-6</v>
      </c>
      <c r="V267" s="279">
        <v>1.3999999999999999E-6</v>
      </c>
      <c r="W267" s="279">
        <v>1.3658999999999999E-2</v>
      </c>
      <c r="X267" s="279">
        <v>1.3658999999999999E-2</v>
      </c>
      <c r="Y267" s="279">
        <v>-92.977000000000004</v>
      </c>
      <c r="Z267" s="279">
        <v>-92.977000000000004</v>
      </c>
      <c r="AA267" s="279">
        <v>-139.68610000000001</v>
      </c>
      <c r="AB267" s="279">
        <v>-139.68610000000001</v>
      </c>
      <c r="AC267" s="279">
        <v>0</v>
      </c>
      <c r="AD267" s="279">
        <v>0</v>
      </c>
      <c r="AE267" s="279">
        <v>0</v>
      </c>
      <c r="AF267" s="279">
        <v>180</v>
      </c>
      <c r="AH267" s="279">
        <v>0.78369999999999995</v>
      </c>
      <c r="AI267" s="279">
        <v>0.98312710000000003</v>
      </c>
      <c r="AJ267" s="279">
        <v>0.98312710000000003</v>
      </c>
      <c r="AK267" s="279">
        <v>2.2000000000000001E-6</v>
      </c>
      <c r="AL267" s="279">
        <v>2.2000000000000001E-6</v>
      </c>
      <c r="AM267" s="279">
        <v>1.6870699999999999E-2</v>
      </c>
      <c r="AN267" s="279">
        <v>1.6870699999999999E-2</v>
      </c>
      <c r="AO267" s="279">
        <v>-81.940700000000007</v>
      </c>
      <c r="AP267" s="279">
        <v>-81.940700000000007</v>
      </c>
      <c r="AQ267" s="279">
        <v>-119.58240000000001</v>
      </c>
      <c r="AR267" s="279">
        <v>-119.58240000000001</v>
      </c>
      <c r="AS267" s="279">
        <v>0</v>
      </c>
      <c r="AT267" s="279">
        <v>0</v>
      </c>
      <c r="AU267" s="279">
        <v>0</v>
      </c>
      <c r="AV267" s="279">
        <v>180</v>
      </c>
      <c r="AX267" s="279">
        <v>0.78369999999999995</v>
      </c>
      <c r="AY267" s="279">
        <v>4.0172000000000003E-3</v>
      </c>
      <c r="AZ267" s="279">
        <v>4.0172000000000003E-3</v>
      </c>
      <c r="BA267" s="279">
        <v>0.99574439999999997</v>
      </c>
      <c r="BB267" s="279">
        <v>0.99574439999999997</v>
      </c>
      <c r="BC267" s="279">
        <v>2.3839999999999999E-4</v>
      </c>
      <c r="BD267" s="279">
        <v>2.3839999999999999E-4</v>
      </c>
      <c r="BE267" s="279">
        <v>67.224400000000003</v>
      </c>
      <c r="BF267" s="279">
        <v>67.224400000000003</v>
      </c>
      <c r="BG267" s="279">
        <v>170.42869999999999</v>
      </c>
      <c r="BH267" s="279">
        <v>170.42869999999999</v>
      </c>
      <c r="BI267" s="279">
        <v>0</v>
      </c>
      <c r="BJ267" s="279">
        <v>0</v>
      </c>
      <c r="BK267" s="279">
        <v>0</v>
      </c>
      <c r="BL267" s="279">
        <v>180</v>
      </c>
      <c r="BO267" s="279">
        <v>0.78369999999999995</v>
      </c>
      <c r="BP267" s="279">
        <v>0.8683881</v>
      </c>
      <c r="BQ267" s="279">
        <v>0.8683881</v>
      </c>
      <c r="BR267" s="279">
        <v>0</v>
      </c>
      <c r="BS267" s="279">
        <v>0</v>
      </c>
      <c r="BT267" s="279">
        <v>0.1316119</v>
      </c>
      <c r="BU267" s="279">
        <v>0.1316119</v>
      </c>
      <c r="BV267" s="279">
        <v>-75.645700000000005</v>
      </c>
      <c r="BW267" s="279">
        <v>-75.645700000000005</v>
      </c>
      <c r="BX267" s="279">
        <v>164.9864</v>
      </c>
      <c r="BY267" s="279">
        <v>164.9864</v>
      </c>
      <c r="BZ267" s="279">
        <v>0</v>
      </c>
      <c r="CA267" s="279">
        <v>0</v>
      </c>
      <c r="CB267" s="279">
        <v>0</v>
      </c>
      <c r="CC267" s="279">
        <v>180</v>
      </c>
    </row>
    <row r="268" spans="18:81">
      <c r="R268" s="279">
        <v>0.78505000000000003</v>
      </c>
      <c r="S268" s="279">
        <v>0.98631060000000004</v>
      </c>
      <c r="T268" s="279">
        <v>0.98631060000000004</v>
      </c>
      <c r="U268" s="279">
        <v>1.3999999999999999E-6</v>
      </c>
      <c r="V268" s="279">
        <v>1.3999999999999999E-6</v>
      </c>
      <c r="W268" s="279">
        <v>1.3688000000000001E-2</v>
      </c>
      <c r="X268" s="279">
        <v>1.3688000000000001E-2</v>
      </c>
      <c r="Y268" s="279">
        <v>-92.8035</v>
      </c>
      <c r="Z268" s="279">
        <v>-92.8035</v>
      </c>
      <c r="AA268" s="279">
        <v>-139.38650000000001</v>
      </c>
      <c r="AB268" s="279">
        <v>-139.38650000000001</v>
      </c>
      <c r="AC268" s="279">
        <v>0</v>
      </c>
      <c r="AD268" s="279">
        <v>0</v>
      </c>
      <c r="AE268" s="279">
        <v>0</v>
      </c>
      <c r="AF268" s="279">
        <v>180</v>
      </c>
      <c r="AH268" s="279">
        <v>0.78505000000000003</v>
      </c>
      <c r="AI268" s="279">
        <v>0.98307290000000003</v>
      </c>
      <c r="AJ268" s="279">
        <v>0.98307290000000003</v>
      </c>
      <c r="AK268" s="279">
        <v>2.2000000000000001E-6</v>
      </c>
      <c r="AL268" s="279">
        <v>2.2000000000000001E-6</v>
      </c>
      <c r="AM268" s="279">
        <v>1.6924999999999999E-2</v>
      </c>
      <c r="AN268" s="279">
        <v>1.6924999999999999E-2</v>
      </c>
      <c r="AO268" s="279">
        <v>-81.744600000000005</v>
      </c>
      <c r="AP268" s="279">
        <v>-81.744600000000005</v>
      </c>
      <c r="AQ268" s="279">
        <v>-119.2333</v>
      </c>
      <c r="AR268" s="279">
        <v>-119.2333</v>
      </c>
      <c r="AS268" s="279">
        <v>0</v>
      </c>
      <c r="AT268" s="279">
        <v>0</v>
      </c>
      <c r="AU268" s="279">
        <v>0</v>
      </c>
      <c r="AV268" s="279">
        <v>180</v>
      </c>
      <c r="AX268" s="279">
        <v>0.78505000000000003</v>
      </c>
      <c r="AY268" s="279">
        <v>3.9576000000000004E-3</v>
      </c>
      <c r="AZ268" s="279">
        <v>3.9576000000000004E-3</v>
      </c>
      <c r="BA268" s="279">
        <v>0.99580650000000004</v>
      </c>
      <c r="BB268" s="279">
        <v>0.99580650000000004</v>
      </c>
      <c r="BC268" s="279">
        <v>2.3589999999999999E-4</v>
      </c>
      <c r="BD268" s="279">
        <v>2.3589999999999999E-4</v>
      </c>
      <c r="BE268" s="279">
        <v>67.739000000000004</v>
      </c>
      <c r="BF268" s="279">
        <v>67.739000000000004</v>
      </c>
      <c r="BG268" s="279">
        <v>170.4255</v>
      </c>
      <c r="BH268" s="279">
        <v>170.4255</v>
      </c>
      <c r="BI268" s="279">
        <v>0</v>
      </c>
      <c r="BJ268" s="279">
        <v>0</v>
      </c>
      <c r="BK268" s="279">
        <v>0</v>
      </c>
      <c r="BL268" s="279">
        <v>180</v>
      </c>
      <c r="BO268" s="279">
        <v>0.78505000000000003</v>
      </c>
      <c r="BP268" s="279">
        <v>0.86804539999999997</v>
      </c>
      <c r="BQ268" s="279">
        <v>0.86804539999999997</v>
      </c>
      <c r="BR268" s="279">
        <v>0</v>
      </c>
      <c r="BS268" s="279">
        <v>0</v>
      </c>
      <c r="BT268" s="279">
        <v>0.13195460000000001</v>
      </c>
      <c r="BU268" s="279">
        <v>0.13195460000000001</v>
      </c>
      <c r="BV268" s="279">
        <v>-75.808099999999996</v>
      </c>
      <c r="BW268" s="279">
        <v>-75.808099999999996</v>
      </c>
      <c r="BX268" s="279">
        <v>164.98840000000001</v>
      </c>
      <c r="BY268" s="279">
        <v>164.98840000000001</v>
      </c>
      <c r="BZ268" s="279">
        <v>0</v>
      </c>
      <c r="CA268" s="279">
        <v>0</v>
      </c>
      <c r="CB268" s="279">
        <v>0</v>
      </c>
      <c r="CC268" s="279">
        <v>180</v>
      </c>
    </row>
    <row r="269" spans="18:81">
      <c r="R269" s="279">
        <v>0.78639999999999999</v>
      </c>
      <c r="S269" s="279">
        <v>0.98628130000000003</v>
      </c>
      <c r="T269" s="279">
        <v>0.98628130000000003</v>
      </c>
      <c r="U269" s="279">
        <v>1.3999999999999999E-6</v>
      </c>
      <c r="V269" s="279">
        <v>1.3999999999999999E-6</v>
      </c>
      <c r="W269" s="279">
        <v>1.37173E-2</v>
      </c>
      <c r="X269" s="279">
        <v>1.37173E-2</v>
      </c>
      <c r="Y269" s="279">
        <v>-92.630099999999999</v>
      </c>
      <c r="Z269" s="279">
        <v>-92.630099999999999</v>
      </c>
      <c r="AA269" s="279">
        <v>-139.08680000000001</v>
      </c>
      <c r="AB269" s="279">
        <v>-139.08680000000001</v>
      </c>
      <c r="AC269" s="279">
        <v>0</v>
      </c>
      <c r="AD269" s="279">
        <v>0</v>
      </c>
      <c r="AE269" s="279">
        <v>0</v>
      </c>
      <c r="AF269" s="279">
        <v>180</v>
      </c>
      <c r="AH269" s="279">
        <v>0.78639999999999999</v>
      </c>
      <c r="AI269" s="279">
        <v>0.98301830000000001</v>
      </c>
      <c r="AJ269" s="279">
        <v>0.98301830000000001</v>
      </c>
      <c r="AK269" s="279">
        <v>2.2000000000000001E-6</v>
      </c>
      <c r="AL269" s="279">
        <v>2.2000000000000001E-6</v>
      </c>
      <c r="AM269" s="279">
        <v>1.6979500000000002E-2</v>
      </c>
      <c r="AN269" s="279">
        <v>1.6979500000000002E-2</v>
      </c>
      <c r="AO269" s="279">
        <v>-81.548500000000004</v>
      </c>
      <c r="AP269" s="279">
        <v>-81.548500000000004</v>
      </c>
      <c r="AQ269" s="279">
        <v>-118.8837</v>
      </c>
      <c r="AR269" s="279">
        <v>-118.8837</v>
      </c>
      <c r="AS269" s="279">
        <v>0</v>
      </c>
      <c r="AT269" s="279">
        <v>0</v>
      </c>
      <c r="AU269" s="279">
        <v>0</v>
      </c>
      <c r="AV269" s="279">
        <v>180</v>
      </c>
      <c r="AX269" s="279">
        <v>0.78639999999999999</v>
      </c>
      <c r="AY269" s="279">
        <v>3.8974999999999999E-3</v>
      </c>
      <c r="AZ269" s="279">
        <v>3.8974999999999999E-3</v>
      </c>
      <c r="BA269" s="279">
        <v>0.99586909999999995</v>
      </c>
      <c r="BB269" s="279">
        <v>0.99586909999999995</v>
      </c>
      <c r="BC269" s="279">
        <v>2.3340000000000001E-4</v>
      </c>
      <c r="BD269" s="279">
        <v>2.3340000000000001E-4</v>
      </c>
      <c r="BE269" s="279">
        <v>68.251999999999995</v>
      </c>
      <c r="BF269" s="279">
        <v>68.251999999999995</v>
      </c>
      <c r="BG269" s="279">
        <v>170.41650000000001</v>
      </c>
      <c r="BH269" s="279">
        <v>170.41650000000001</v>
      </c>
      <c r="BI269" s="279">
        <v>0</v>
      </c>
      <c r="BJ269" s="279">
        <v>0</v>
      </c>
      <c r="BK269" s="279">
        <v>0</v>
      </c>
      <c r="BL269" s="279">
        <v>180</v>
      </c>
      <c r="BO269" s="279">
        <v>0.78639999999999999</v>
      </c>
      <c r="BP269" s="279">
        <v>0.86770290000000005</v>
      </c>
      <c r="BQ269" s="279">
        <v>0.86770290000000005</v>
      </c>
      <c r="BR269" s="279">
        <v>0</v>
      </c>
      <c r="BS269" s="279">
        <v>0</v>
      </c>
      <c r="BT269" s="279">
        <v>0.1322971</v>
      </c>
      <c r="BU269" s="279">
        <v>0.1322971</v>
      </c>
      <c r="BV269" s="279">
        <v>-75.97</v>
      </c>
      <c r="BW269" s="279">
        <v>-75.97</v>
      </c>
      <c r="BX269" s="279">
        <v>164.99029999999999</v>
      </c>
      <c r="BY269" s="279">
        <v>164.99029999999999</v>
      </c>
      <c r="BZ269" s="279">
        <v>0</v>
      </c>
      <c r="CA269" s="279">
        <v>0</v>
      </c>
      <c r="CB269" s="279">
        <v>0</v>
      </c>
      <c r="CC269" s="279">
        <v>180</v>
      </c>
    </row>
    <row r="270" spans="18:81">
      <c r="R270" s="279">
        <v>0.78774999999999995</v>
      </c>
      <c r="S270" s="279">
        <v>0.98625169999999995</v>
      </c>
      <c r="T270" s="279">
        <v>0.98625169999999995</v>
      </c>
      <c r="U270" s="279">
        <v>1.3999999999999999E-6</v>
      </c>
      <c r="V270" s="279">
        <v>1.3999999999999999E-6</v>
      </c>
      <c r="W270" s="279">
        <v>1.3746899999999999E-2</v>
      </c>
      <c r="X270" s="279">
        <v>1.3746899999999999E-2</v>
      </c>
      <c r="Y270" s="279">
        <v>-92.456599999999995</v>
      </c>
      <c r="Z270" s="279">
        <v>-92.456599999999995</v>
      </c>
      <c r="AA270" s="279">
        <v>-138.7869</v>
      </c>
      <c r="AB270" s="279">
        <v>-138.7869</v>
      </c>
      <c r="AC270" s="279">
        <v>0</v>
      </c>
      <c r="AD270" s="279">
        <v>0</v>
      </c>
      <c r="AE270" s="279">
        <v>0</v>
      </c>
      <c r="AF270" s="279">
        <v>180</v>
      </c>
      <c r="AH270" s="279">
        <v>0.78774999999999995</v>
      </c>
      <c r="AI270" s="279">
        <v>0.98296360000000005</v>
      </c>
      <c r="AJ270" s="279">
        <v>0.98296360000000005</v>
      </c>
      <c r="AK270" s="279">
        <v>2.2000000000000001E-6</v>
      </c>
      <c r="AL270" s="279">
        <v>2.2000000000000001E-6</v>
      </c>
      <c r="AM270" s="279">
        <v>1.7034299999999999E-2</v>
      </c>
      <c r="AN270" s="279">
        <v>1.7034299999999999E-2</v>
      </c>
      <c r="AO270" s="279">
        <v>-81.352199999999996</v>
      </c>
      <c r="AP270" s="279">
        <v>-81.352199999999996</v>
      </c>
      <c r="AQ270" s="279">
        <v>-118.5338</v>
      </c>
      <c r="AR270" s="279">
        <v>-118.5338</v>
      </c>
      <c r="AS270" s="279">
        <v>0</v>
      </c>
      <c r="AT270" s="279">
        <v>0</v>
      </c>
      <c r="AU270" s="279">
        <v>0</v>
      </c>
      <c r="AV270" s="279">
        <v>180</v>
      </c>
      <c r="AX270" s="279">
        <v>0.78774999999999995</v>
      </c>
      <c r="AY270" s="279">
        <v>3.8368999999999999E-3</v>
      </c>
      <c r="AZ270" s="279">
        <v>3.8368999999999999E-3</v>
      </c>
      <c r="BA270" s="279">
        <v>0.99593220000000005</v>
      </c>
      <c r="BB270" s="279">
        <v>0.99593220000000005</v>
      </c>
      <c r="BC270" s="279">
        <v>2.309E-4</v>
      </c>
      <c r="BD270" s="279">
        <v>2.309E-4</v>
      </c>
      <c r="BE270" s="279">
        <v>68.763300000000001</v>
      </c>
      <c r="BF270" s="279">
        <v>68.763300000000001</v>
      </c>
      <c r="BG270" s="279">
        <v>170.4016</v>
      </c>
      <c r="BH270" s="279">
        <v>170.4016</v>
      </c>
      <c r="BI270" s="279">
        <v>0</v>
      </c>
      <c r="BJ270" s="279">
        <v>0</v>
      </c>
      <c r="BK270" s="279">
        <v>0</v>
      </c>
      <c r="BL270" s="279">
        <v>180</v>
      </c>
      <c r="BO270" s="279">
        <v>0.78774999999999995</v>
      </c>
      <c r="BP270" s="279">
        <v>0.86736060000000004</v>
      </c>
      <c r="BQ270" s="279">
        <v>0.86736060000000004</v>
      </c>
      <c r="BR270" s="279">
        <v>0</v>
      </c>
      <c r="BS270" s="279">
        <v>0</v>
      </c>
      <c r="BT270" s="279">
        <v>0.13263939999999999</v>
      </c>
      <c r="BU270" s="279">
        <v>0.13263939999999999</v>
      </c>
      <c r="BV270" s="279">
        <v>-76.131500000000003</v>
      </c>
      <c r="BW270" s="279">
        <v>-76.131500000000003</v>
      </c>
      <c r="BX270" s="279">
        <v>164.9923</v>
      </c>
      <c r="BY270" s="279">
        <v>164.9923</v>
      </c>
      <c r="BZ270" s="279">
        <v>0</v>
      </c>
      <c r="CA270" s="279">
        <v>0</v>
      </c>
      <c r="CB270" s="279">
        <v>0</v>
      </c>
      <c r="CC270" s="279">
        <v>180</v>
      </c>
    </row>
    <row r="271" spans="18:81">
      <c r="R271" s="279">
        <v>0.78910000000000002</v>
      </c>
      <c r="S271" s="279">
        <v>0.98622189999999998</v>
      </c>
      <c r="T271" s="279">
        <v>0.98622189999999998</v>
      </c>
      <c r="U271" s="279">
        <v>1.3999999999999999E-6</v>
      </c>
      <c r="V271" s="279">
        <v>1.3999999999999999E-6</v>
      </c>
      <c r="W271" s="279">
        <v>1.3776699999999999E-2</v>
      </c>
      <c r="X271" s="279">
        <v>1.3776699999999999E-2</v>
      </c>
      <c r="Y271" s="279">
        <v>-92.283199999999994</v>
      </c>
      <c r="Z271" s="279">
        <v>-92.283199999999994</v>
      </c>
      <c r="AA271" s="279">
        <v>-138.48689999999999</v>
      </c>
      <c r="AB271" s="279">
        <v>-138.48689999999999</v>
      </c>
      <c r="AC271" s="279">
        <v>0</v>
      </c>
      <c r="AD271" s="279">
        <v>0</v>
      </c>
      <c r="AE271" s="279">
        <v>0</v>
      </c>
      <c r="AF271" s="279">
        <v>180</v>
      </c>
      <c r="AH271" s="279">
        <v>0.78910000000000002</v>
      </c>
      <c r="AI271" s="279">
        <v>0.98290849999999996</v>
      </c>
      <c r="AJ271" s="279">
        <v>0.98290849999999996</v>
      </c>
      <c r="AK271" s="279">
        <v>2.0999999999999998E-6</v>
      </c>
      <c r="AL271" s="279">
        <v>2.0999999999999998E-6</v>
      </c>
      <c r="AM271" s="279">
        <v>1.7089300000000002E-2</v>
      </c>
      <c r="AN271" s="279">
        <v>1.7089300000000002E-2</v>
      </c>
      <c r="AO271" s="279">
        <v>-81.155799999999999</v>
      </c>
      <c r="AP271" s="279">
        <v>-81.155799999999999</v>
      </c>
      <c r="AQ271" s="279">
        <v>-118.18340000000001</v>
      </c>
      <c r="AR271" s="279">
        <v>-118.18340000000001</v>
      </c>
      <c r="AS271" s="279">
        <v>0</v>
      </c>
      <c r="AT271" s="279">
        <v>0</v>
      </c>
      <c r="AU271" s="279">
        <v>0</v>
      </c>
      <c r="AV271" s="279">
        <v>180</v>
      </c>
      <c r="AX271" s="279">
        <v>0.78910000000000002</v>
      </c>
      <c r="AY271" s="279">
        <v>3.7758000000000002E-3</v>
      </c>
      <c r="AZ271" s="279">
        <v>3.7758000000000002E-3</v>
      </c>
      <c r="BA271" s="279">
        <v>0.99599570000000004</v>
      </c>
      <c r="BB271" s="279">
        <v>0.99599570000000004</v>
      </c>
      <c r="BC271" s="279">
        <v>2.285E-4</v>
      </c>
      <c r="BD271" s="279">
        <v>2.285E-4</v>
      </c>
      <c r="BE271" s="279">
        <v>69.272900000000007</v>
      </c>
      <c r="BF271" s="279">
        <v>69.272900000000007</v>
      </c>
      <c r="BG271" s="279">
        <v>170.38050000000001</v>
      </c>
      <c r="BH271" s="279">
        <v>170.38050000000001</v>
      </c>
      <c r="BI271" s="279">
        <v>0</v>
      </c>
      <c r="BJ271" s="279">
        <v>0</v>
      </c>
      <c r="BK271" s="279">
        <v>0</v>
      </c>
      <c r="BL271" s="279">
        <v>180</v>
      </c>
      <c r="BO271" s="279">
        <v>0.78910000000000002</v>
      </c>
      <c r="BP271" s="279">
        <v>0.86701839999999997</v>
      </c>
      <c r="BQ271" s="279">
        <v>0.86701839999999997</v>
      </c>
      <c r="BR271" s="279">
        <v>0</v>
      </c>
      <c r="BS271" s="279">
        <v>0</v>
      </c>
      <c r="BT271" s="279">
        <v>0.1329815</v>
      </c>
      <c r="BU271" s="279">
        <v>0.1329815</v>
      </c>
      <c r="BV271" s="279">
        <v>-76.292500000000004</v>
      </c>
      <c r="BW271" s="279">
        <v>-76.292500000000004</v>
      </c>
      <c r="BX271" s="279">
        <v>164.99430000000001</v>
      </c>
      <c r="BY271" s="279">
        <v>164.99430000000001</v>
      </c>
      <c r="BZ271" s="279">
        <v>0</v>
      </c>
      <c r="CA271" s="279">
        <v>0</v>
      </c>
      <c r="CB271" s="279">
        <v>0</v>
      </c>
      <c r="CC271" s="279">
        <v>180</v>
      </c>
    </row>
    <row r="272" spans="18:81">
      <c r="R272" s="279">
        <v>0.79044999999999999</v>
      </c>
      <c r="S272" s="279">
        <v>0.98619179999999995</v>
      </c>
      <c r="T272" s="279">
        <v>0.98619179999999995</v>
      </c>
      <c r="U272" s="279">
        <v>1.3999999999999999E-6</v>
      </c>
      <c r="V272" s="279">
        <v>1.3999999999999999E-6</v>
      </c>
      <c r="W272" s="279">
        <v>1.3806799999999999E-2</v>
      </c>
      <c r="X272" s="279">
        <v>1.3806799999999999E-2</v>
      </c>
      <c r="Y272" s="279">
        <v>-92.109800000000007</v>
      </c>
      <c r="Z272" s="279">
        <v>-92.109800000000007</v>
      </c>
      <c r="AA272" s="279">
        <v>-138.1867</v>
      </c>
      <c r="AB272" s="279">
        <v>-138.1867</v>
      </c>
      <c r="AC272" s="279">
        <v>0</v>
      </c>
      <c r="AD272" s="279">
        <v>0</v>
      </c>
      <c r="AE272" s="279">
        <v>0</v>
      </c>
      <c r="AF272" s="279">
        <v>180</v>
      </c>
      <c r="AH272" s="279">
        <v>0.79044999999999999</v>
      </c>
      <c r="AI272" s="279">
        <v>0.98285319999999998</v>
      </c>
      <c r="AJ272" s="279">
        <v>0.98285319999999998</v>
      </c>
      <c r="AK272" s="279">
        <v>2.0999999999999998E-6</v>
      </c>
      <c r="AL272" s="279">
        <v>2.0999999999999998E-6</v>
      </c>
      <c r="AM272" s="279">
        <v>1.7144599999999999E-2</v>
      </c>
      <c r="AN272" s="279">
        <v>1.7144599999999999E-2</v>
      </c>
      <c r="AO272" s="279">
        <v>-80.959299999999999</v>
      </c>
      <c r="AP272" s="279">
        <v>-80.959299999999999</v>
      </c>
      <c r="AQ272" s="279">
        <v>-117.8326</v>
      </c>
      <c r="AR272" s="279">
        <v>-117.8326</v>
      </c>
      <c r="AS272" s="279">
        <v>0</v>
      </c>
      <c r="AT272" s="279">
        <v>0</v>
      </c>
      <c r="AU272" s="279">
        <v>0</v>
      </c>
      <c r="AV272" s="279">
        <v>180</v>
      </c>
      <c r="AX272" s="279">
        <v>0.79044999999999999</v>
      </c>
      <c r="AY272" s="279">
        <v>3.7142999999999998E-3</v>
      </c>
      <c r="AZ272" s="279">
        <v>3.7142999999999998E-3</v>
      </c>
      <c r="BA272" s="279">
        <v>0.99605960000000004</v>
      </c>
      <c r="BB272" s="279">
        <v>0.99605960000000004</v>
      </c>
      <c r="BC272" s="279">
        <v>2.2599999999999999E-4</v>
      </c>
      <c r="BD272" s="279">
        <v>2.2599999999999999E-4</v>
      </c>
      <c r="BE272" s="279">
        <v>69.780799999999999</v>
      </c>
      <c r="BF272" s="279">
        <v>69.780799999999999</v>
      </c>
      <c r="BG272" s="279">
        <v>170.3528</v>
      </c>
      <c r="BH272" s="279">
        <v>170.3528</v>
      </c>
      <c r="BI272" s="279">
        <v>0</v>
      </c>
      <c r="BJ272" s="279">
        <v>0</v>
      </c>
      <c r="BK272" s="279">
        <v>0</v>
      </c>
      <c r="BL272" s="279">
        <v>180</v>
      </c>
      <c r="BO272" s="279">
        <v>0.79044999999999999</v>
      </c>
      <c r="BP272" s="279">
        <v>0.86667649999999996</v>
      </c>
      <c r="BQ272" s="279">
        <v>0.86667649999999996</v>
      </c>
      <c r="BR272" s="279">
        <v>0</v>
      </c>
      <c r="BS272" s="279">
        <v>0</v>
      </c>
      <c r="BT272" s="279">
        <v>0.13332350000000001</v>
      </c>
      <c r="BU272" s="279">
        <v>0.13332350000000001</v>
      </c>
      <c r="BV272" s="279">
        <v>-76.453100000000006</v>
      </c>
      <c r="BW272" s="279">
        <v>-76.453100000000006</v>
      </c>
      <c r="BX272" s="279">
        <v>164.99629999999999</v>
      </c>
      <c r="BY272" s="279">
        <v>164.99629999999999</v>
      </c>
      <c r="BZ272" s="279">
        <v>0</v>
      </c>
      <c r="CA272" s="279">
        <v>0</v>
      </c>
      <c r="CB272" s="279">
        <v>0</v>
      </c>
      <c r="CC272" s="279">
        <v>180</v>
      </c>
    </row>
    <row r="273" spans="18:81">
      <c r="R273" s="279">
        <v>0.79179999999999995</v>
      </c>
      <c r="S273" s="279">
        <v>0.98616139999999997</v>
      </c>
      <c r="T273" s="279">
        <v>0.98616139999999997</v>
      </c>
      <c r="U273" s="279">
        <v>1.3999999999999999E-6</v>
      </c>
      <c r="V273" s="279">
        <v>1.3999999999999999E-6</v>
      </c>
      <c r="W273" s="279">
        <v>1.3837199999999999E-2</v>
      </c>
      <c r="X273" s="279">
        <v>1.3837199999999999E-2</v>
      </c>
      <c r="Y273" s="279">
        <v>-91.936499999999995</v>
      </c>
      <c r="Z273" s="279">
        <v>-91.936499999999995</v>
      </c>
      <c r="AA273" s="279">
        <v>-137.88640000000001</v>
      </c>
      <c r="AB273" s="279">
        <v>-137.88640000000001</v>
      </c>
      <c r="AC273" s="279">
        <v>0</v>
      </c>
      <c r="AD273" s="279">
        <v>0</v>
      </c>
      <c r="AE273" s="279">
        <v>0</v>
      </c>
      <c r="AF273" s="279">
        <v>180</v>
      </c>
      <c r="AH273" s="279">
        <v>0.79179999999999995</v>
      </c>
      <c r="AI273" s="279">
        <v>0.9827977</v>
      </c>
      <c r="AJ273" s="279">
        <v>0.9827977</v>
      </c>
      <c r="AK273" s="279">
        <v>2.0999999999999998E-6</v>
      </c>
      <c r="AL273" s="279">
        <v>2.0999999999999998E-6</v>
      </c>
      <c r="AM273" s="279">
        <v>1.7200199999999999E-2</v>
      </c>
      <c r="AN273" s="279">
        <v>1.7200199999999999E-2</v>
      </c>
      <c r="AO273" s="279">
        <v>-80.762600000000006</v>
      </c>
      <c r="AP273" s="279">
        <v>-80.762600000000006</v>
      </c>
      <c r="AQ273" s="279">
        <v>-117.4813</v>
      </c>
      <c r="AR273" s="279">
        <v>-117.4813</v>
      </c>
      <c r="AS273" s="279">
        <v>0</v>
      </c>
      <c r="AT273" s="279">
        <v>0</v>
      </c>
      <c r="AU273" s="279">
        <v>0</v>
      </c>
      <c r="AV273" s="279">
        <v>180</v>
      </c>
      <c r="AX273" s="279">
        <v>0.79179999999999995</v>
      </c>
      <c r="AY273" s="279">
        <v>3.6524999999999999E-3</v>
      </c>
      <c r="AZ273" s="279">
        <v>3.6524999999999999E-3</v>
      </c>
      <c r="BA273" s="279">
        <v>0.99612389999999995</v>
      </c>
      <c r="BB273" s="279">
        <v>0.99612389999999995</v>
      </c>
      <c r="BC273" s="279">
        <v>2.2359999999999999E-4</v>
      </c>
      <c r="BD273" s="279">
        <v>2.2359999999999999E-4</v>
      </c>
      <c r="BE273" s="279">
        <v>70.287099999999995</v>
      </c>
      <c r="BF273" s="279">
        <v>70.287099999999995</v>
      </c>
      <c r="BG273" s="279">
        <v>170.31809999999999</v>
      </c>
      <c r="BH273" s="279">
        <v>170.31809999999999</v>
      </c>
      <c r="BI273" s="279">
        <v>0</v>
      </c>
      <c r="BJ273" s="279">
        <v>0</v>
      </c>
      <c r="BK273" s="279">
        <v>0</v>
      </c>
      <c r="BL273" s="279">
        <v>180</v>
      </c>
      <c r="BO273" s="279">
        <v>0.79179999999999995</v>
      </c>
      <c r="BP273" s="279">
        <v>0.86633470000000001</v>
      </c>
      <c r="BQ273" s="279">
        <v>0.86633470000000001</v>
      </c>
      <c r="BR273" s="279">
        <v>0</v>
      </c>
      <c r="BS273" s="279">
        <v>0</v>
      </c>
      <c r="BT273" s="279">
        <v>0.13366529999999999</v>
      </c>
      <c r="BU273" s="279">
        <v>0.13366529999999999</v>
      </c>
      <c r="BV273" s="279">
        <v>-76.613299999999995</v>
      </c>
      <c r="BW273" s="279">
        <v>-76.613299999999995</v>
      </c>
      <c r="BX273" s="279">
        <v>164.9984</v>
      </c>
      <c r="BY273" s="279">
        <v>164.9984</v>
      </c>
      <c r="BZ273" s="279">
        <v>0</v>
      </c>
      <c r="CA273" s="279">
        <v>0</v>
      </c>
      <c r="CB273" s="279">
        <v>0</v>
      </c>
      <c r="CC273" s="279">
        <v>180</v>
      </c>
    </row>
    <row r="274" spans="18:81">
      <c r="R274" s="279">
        <v>0.79315000000000002</v>
      </c>
      <c r="S274" s="279">
        <v>0.98613070000000003</v>
      </c>
      <c r="T274" s="279">
        <v>0.98613070000000003</v>
      </c>
      <c r="U274" s="279">
        <v>1.3999999999999999E-6</v>
      </c>
      <c r="V274" s="279">
        <v>1.3999999999999999E-6</v>
      </c>
      <c r="W274" s="279">
        <v>1.3867900000000001E-2</v>
      </c>
      <c r="X274" s="279">
        <v>1.3867900000000001E-2</v>
      </c>
      <c r="Y274" s="279">
        <v>-91.763099999999994</v>
      </c>
      <c r="Z274" s="279">
        <v>-91.763099999999994</v>
      </c>
      <c r="AA274" s="279">
        <v>-137.58590000000001</v>
      </c>
      <c r="AB274" s="279">
        <v>-137.58590000000001</v>
      </c>
      <c r="AC274" s="279">
        <v>0</v>
      </c>
      <c r="AD274" s="279">
        <v>0</v>
      </c>
      <c r="AE274" s="279">
        <v>0</v>
      </c>
      <c r="AF274" s="279">
        <v>180</v>
      </c>
      <c r="AH274" s="279">
        <v>0.79315000000000002</v>
      </c>
      <c r="AI274" s="279">
        <v>0.98274189999999995</v>
      </c>
      <c r="AJ274" s="279">
        <v>0.98274189999999995</v>
      </c>
      <c r="AK274" s="279">
        <v>2.0999999999999998E-6</v>
      </c>
      <c r="AL274" s="279">
        <v>2.0999999999999998E-6</v>
      </c>
      <c r="AM274" s="279">
        <v>1.7256000000000001E-2</v>
      </c>
      <c r="AN274" s="279">
        <v>1.7256000000000001E-2</v>
      </c>
      <c r="AO274" s="279">
        <v>-80.565799999999996</v>
      </c>
      <c r="AP274" s="279">
        <v>-80.565799999999996</v>
      </c>
      <c r="AQ274" s="279">
        <v>-117.1296</v>
      </c>
      <c r="AR274" s="279">
        <v>-117.1296</v>
      </c>
      <c r="AS274" s="279">
        <v>0</v>
      </c>
      <c r="AT274" s="279">
        <v>0</v>
      </c>
      <c r="AU274" s="279">
        <v>0</v>
      </c>
      <c r="AV274" s="279">
        <v>180</v>
      </c>
      <c r="AX274" s="279">
        <v>0.79315000000000002</v>
      </c>
      <c r="AY274" s="279">
        <v>3.5904000000000001E-3</v>
      </c>
      <c r="AZ274" s="279">
        <v>3.5904000000000001E-3</v>
      </c>
      <c r="BA274" s="279">
        <v>0.99618850000000003</v>
      </c>
      <c r="BB274" s="279">
        <v>0.99618850000000003</v>
      </c>
      <c r="BC274" s="279">
        <v>2.2110000000000001E-4</v>
      </c>
      <c r="BD274" s="279">
        <v>2.2110000000000001E-4</v>
      </c>
      <c r="BE274" s="279">
        <v>70.791799999999995</v>
      </c>
      <c r="BF274" s="279">
        <v>70.791799999999995</v>
      </c>
      <c r="BG274" s="279">
        <v>170.27629999999999</v>
      </c>
      <c r="BH274" s="279">
        <v>170.27629999999999</v>
      </c>
      <c r="BI274" s="279">
        <v>0</v>
      </c>
      <c r="BJ274" s="279">
        <v>0</v>
      </c>
      <c r="BK274" s="279">
        <v>0</v>
      </c>
      <c r="BL274" s="279">
        <v>180</v>
      </c>
      <c r="BO274" s="279">
        <v>0.79315000000000002</v>
      </c>
      <c r="BP274" s="279">
        <v>0.86599309999999996</v>
      </c>
      <c r="BQ274" s="279">
        <v>0.86599309999999996</v>
      </c>
      <c r="BR274" s="279">
        <v>0</v>
      </c>
      <c r="BS274" s="279">
        <v>0</v>
      </c>
      <c r="BT274" s="279">
        <v>0.13400690000000001</v>
      </c>
      <c r="BU274" s="279">
        <v>0.13400690000000001</v>
      </c>
      <c r="BV274" s="279">
        <v>-76.772999999999996</v>
      </c>
      <c r="BW274" s="279">
        <v>-76.772999999999996</v>
      </c>
      <c r="BX274" s="279">
        <v>165.00040000000001</v>
      </c>
      <c r="BY274" s="279">
        <v>165.00040000000001</v>
      </c>
      <c r="BZ274" s="279">
        <v>0</v>
      </c>
      <c r="CA274" s="279">
        <v>0</v>
      </c>
      <c r="CB274" s="279">
        <v>0</v>
      </c>
      <c r="CC274" s="279">
        <v>180</v>
      </c>
    </row>
    <row r="275" spans="18:81">
      <c r="R275" s="279">
        <v>0.79449999999999998</v>
      </c>
      <c r="S275" s="279">
        <v>0.98609979999999997</v>
      </c>
      <c r="T275" s="279">
        <v>0.98609979999999997</v>
      </c>
      <c r="U275" s="279">
        <v>1.3999999999999999E-6</v>
      </c>
      <c r="V275" s="279">
        <v>1.3999999999999999E-6</v>
      </c>
      <c r="W275" s="279">
        <v>1.3898799999999999E-2</v>
      </c>
      <c r="X275" s="279">
        <v>1.3898799999999999E-2</v>
      </c>
      <c r="Y275" s="279">
        <v>-91.589699999999993</v>
      </c>
      <c r="Z275" s="279">
        <v>-91.589699999999993</v>
      </c>
      <c r="AA275" s="279">
        <v>-137.2852</v>
      </c>
      <c r="AB275" s="279">
        <v>-137.2852</v>
      </c>
      <c r="AC275" s="279">
        <v>0</v>
      </c>
      <c r="AD275" s="279">
        <v>0</v>
      </c>
      <c r="AE275" s="279">
        <v>0</v>
      </c>
      <c r="AF275" s="279">
        <v>180</v>
      </c>
      <c r="AH275" s="279">
        <v>0.79449999999999998</v>
      </c>
      <c r="AI275" s="279">
        <v>0.98268580000000005</v>
      </c>
      <c r="AJ275" s="279">
        <v>0.98268580000000005</v>
      </c>
      <c r="AK275" s="279">
        <v>2.0999999999999998E-6</v>
      </c>
      <c r="AL275" s="279">
        <v>2.0999999999999998E-6</v>
      </c>
      <c r="AM275" s="279">
        <v>1.73121E-2</v>
      </c>
      <c r="AN275" s="279">
        <v>1.73121E-2</v>
      </c>
      <c r="AO275" s="279">
        <v>-80.368899999999996</v>
      </c>
      <c r="AP275" s="279">
        <v>-80.368899999999996</v>
      </c>
      <c r="AQ275" s="279">
        <v>-116.7775</v>
      </c>
      <c r="AR275" s="279">
        <v>-116.7775</v>
      </c>
      <c r="AS275" s="279">
        <v>0</v>
      </c>
      <c r="AT275" s="279">
        <v>0</v>
      </c>
      <c r="AU275" s="279">
        <v>0</v>
      </c>
      <c r="AV275" s="279">
        <v>180</v>
      </c>
      <c r="AX275" s="279">
        <v>0.79449999999999998</v>
      </c>
      <c r="AY275" s="279">
        <v>3.5279999999999999E-3</v>
      </c>
      <c r="AZ275" s="279">
        <v>3.5279999999999999E-3</v>
      </c>
      <c r="BA275" s="279">
        <v>0.99625330000000001</v>
      </c>
      <c r="BB275" s="279">
        <v>0.99625330000000001</v>
      </c>
      <c r="BC275" s="279">
        <v>2.187E-4</v>
      </c>
      <c r="BD275" s="279">
        <v>2.187E-4</v>
      </c>
      <c r="BE275" s="279">
        <v>71.294799999999995</v>
      </c>
      <c r="BF275" s="279">
        <v>71.294799999999995</v>
      </c>
      <c r="BG275" s="279">
        <v>170.2269</v>
      </c>
      <c r="BH275" s="279">
        <v>170.2269</v>
      </c>
      <c r="BI275" s="279">
        <v>0</v>
      </c>
      <c r="BJ275" s="279">
        <v>0</v>
      </c>
      <c r="BK275" s="279">
        <v>0</v>
      </c>
      <c r="BL275" s="279">
        <v>180</v>
      </c>
      <c r="BO275" s="279">
        <v>0.79449999999999998</v>
      </c>
      <c r="BP275" s="279">
        <v>0.86565170000000002</v>
      </c>
      <c r="BQ275" s="279">
        <v>0.86565170000000002</v>
      </c>
      <c r="BR275" s="279">
        <v>0</v>
      </c>
      <c r="BS275" s="279">
        <v>0</v>
      </c>
      <c r="BT275" s="279">
        <v>0.1343483</v>
      </c>
      <c r="BU275" s="279">
        <v>0.1343483</v>
      </c>
      <c r="BV275" s="279">
        <v>-76.932299999999998</v>
      </c>
      <c r="BW275" s="279">
        <v>-76.932299999999998</v>
      </c>
      <c r="BX275" s="279">
        <v>165.0025</v>
      </c>
      <c r="BY275" s="279">
        <v>165.0025</v>
      </c>
      <c r="BZ275" s="279">
        <v>0</v>
      </c>
      <c r="CA275" s="279">
        <v>0</v>
      </c>
      <c r="CB275" s="279">
        <v>0</v>
      </c>
      <c r="CC275" s="279">
        <v>180</v>
      </c>
    </row>
    <row r="276" spans="18:81">
      <c r="R276" s="279">
        <v>0.79584999999999995</v>
      </c>
      <c r="S276" s="279">
        <v>0.98606859999999996</v>
      </c>
      <c r="T276" s="279">
        <v>0.98606859999999996</v>
      </c>
      <c r="U276" s="279">
        <v>1.3999999999999999E-6</v>
      </c>
      <c r="V276" s="279">
        <v>1.3999999999999999E-6</v>
      </c>
      <c r="W276" s="279">
        <v>1.393E-2</v>
      </c>
      <c r="X276" s="279">
        <v>1.393E-2</v>
      </c>
      <c r="Y276" s="279">
        <v>-91.416399999999996</v>
      </c>
      <c r="Z276" s="279">
        <v>-91.416399999999996</v>
      </c>
      <c r="AA276" s="279">
        <v>-136.98439999999999</v>
      </c>
      <c r="AB276" s="279">
        <v>-136.98439999999999</v>
      </c>
      <c r="AC276" s="279">
        <v>0</v>
      </c>
      <c r="AD276" s="279">
        <v>0</v>
      </c>
      <c r="AE276" s="279">
        <v>0</v>
      </c>
      <c r="AF276" s="279">
        <v>180</v>
      </c>
      <c r="AH276" s="279">
        <v>0.79584999999999995</v>
      </c>
      <c r="AI276" s="279">
        <v>0.98262950000000004</v>
      </c>
      <c r="AJ276" s="279">
        <v>0.98262950000000004</v>
      </c>
      <c r="AK276" s="279">
        <v>2.0999999999999998E-6</v>
      </c>
      <c r="AL276" s="279">
        <v>2.0999999999999998E-6</v>
      </c>
      <c r="AM276" s="279">
        <v>1.7368399999999999E-2</v>
      </c>
      <c r="AN276" s="279">
        <v>1.7368399999999999E-2</v>
      </c>
      <c r="AO276" s="279">
        <v>-80.171800000000005</v>
      </c>
      <c r="AP276" s="279">
        <v>-80.171800000000005</v>
      </c>
      <c r="AQ276" s="279">
        <v>-116.42489999999999</v>
      </c>
      <c r="AR276" s="279">
        <v>-116.42489999999999</v>
      </c>
      <c r="AS276" s="279">
        <v>0</v>
      </c>
      <c r="AT276" s="279">
        <v>0</v>
      </c>
      <c r="AU276" s="279">
        <v>0</v>
      </c>
      <c r="AV276" s="279">
        <v>180</v>
      </c>
      <c r="AX276" s="279">
        <v>0.79584999999999995</v>
      </c>
      <c r="AY276" s="279">
        <v>3.4653000000000002E-3</v>
      </c>
      <c r="AZ276" s="279">
        <v>3.4653000000000002E-3</v>
      </c>
      <c r="BA276" s="279">
        <v>0.99631840000000005</v>
      </c>
      <c r="BB276" s="279">
        <v>0.99631840000000005</v>
      </c>
      <c r="BC276" s="279">
        <v>2.163E-4</v>
      </c>
      <c r="BD276" s="279">
        <v>2.163E-4</v>
      </c>
      <c r="BE276" s="279">
        <v>71.796199999999999</v>
      </c>
      <c r="BF276" s="279">
        <v>71.796199999999999</v>
      </c>
      <c r="BG276" s="279">
        <v>170.1695</v>
      </c>
      <c r="BH276" s="279">
        <v>170.1695</v>
      </c>
      <c r="BI276" s="279">
        <v>0</v>
      </c>
      <c r="BJ276" s="279">
        <v>0</v>
      </c>
      <c r="BK276" s="279">
        <v>0</v>
      </c>
      <c r="BL276" s="279">
        <v>180</v>
      </c>
      <c r="BO276" s="279">
        <v>0.79584999999999995</v>
      </c>
      <c r="BP276" s="279">
        <v>0.86531040000000004</v>
      </c>
      <c r="BQ276" s="279">
        <v>0.86531040000000004</v>
      </c>
      <c r="BR276" s="279">
        <v>0</v>
      </c>
      <c r="BS276" s="279">
        <v>0</v>
      </c>
      <c r="BT276" s="279">
        <v>0.13468959999999999</v>
      </c>
      <c r="BU276" s="279">
        <v>0.13468959999999999</v>
      </c>
      <c r="BV276" s="279">
        <v>-77.091200000000001</v>
      </c>
      <c r="BW276" s="279">
        <v>-77.091200000000001</v>
      </c>
      <c r="BX276" s="279">
        <v>165.00460000000001</v>
      </c>
      <c r="BY276" s="279">
        <v>165.00460000000001</v>
      </c>
      <c r="BZ276" s="279">
        <v>0</v>
      </c>
      <c r="CA276" s="279">
        <v>0</v>
      </c>
      <c r="CB276" s="279">
        <v>0</v>
      </c>
      <c r="CC276" s="279">
        <v>180</v>
      </c>
    </row>
    <row r="277" spans="18:81">
      <c r="R277" s="279">
        <v>0.79720000000000002</v>
      </c>
      <c r="S277" s="279">
        <v>0.9860371</v>
      </c>
      <c r="T277" s="279">
        <v>0.9860371</v>
      </c>
      <c r="U277" s="279">
        <v>1.3999999999999999E-6</v>
      </c>
      <c r="V277" s="279">
        <v>1.3999999999999999E-6</v>
      </c>
      <c r="W277" s="279">
        <v>1.39615E-2</v>
      </c>
      <c r="X277" s="279">
        <v>1.39615E-2</v>
      </c>
      <c r="Y277" s="279">
        <v>-91.243099999999998</v>
      </c>
      <c r="Z277" s="279">
        <v>-91.243099999999998</v>
      </c>
      <c r="AA277" s="279">
        <v>-136.68340000000001</v>
      </c>
      <c r="AB277" s="279">
        <v>-136.68340000000001</v>
      </c>
      <c r="AC277" s="279">
        <v>0</v>
      </c>
      <c r="AD277" s="279">
        <v>0</v>
      </c>
      <c r="AE277" s="279">
        <v>0</v>
      </c>
      <c r="AF277" s="279">
        <v>180</v>
      </c>
      <c r="AH277" s="279">
        <v>0.79720000000000002</v>
      </c>
      <c r="AI277" s="279">
        <v>0.98257289999999997</v>
      </c>
      <c r="AJ277" s="279">
        <v>0.98257289999999997</v>
      </c>
      <c r="AK277" s="279">
        <v>2.0999999999999998E-6</v>
      </c>
      <c r="AL277" s="279">
        <v>2.0999999999999998E-6</v>
      </c>
      <c r="AM277" s="279">
        <v>1.7425E-2</v>
      </c>
      <c r="AN277" s="279">
        <v>1.7425E-2</v>
      </c>
      <c r="AO277" s="279">
        <v>-79.974599999999995</v>
      </c>
      <c r="AP277" s="279">
        <v>-79.974599999999995</v>
      </c>
      <c r="AQ277" s="279">
        <v>-116.0718</v>
      </c>
      <c r="AR277" s="279">
        <v>-116.0718</v>
      </c>
      <c r="AS277" s="279">
        <v>0</v>
      </c>
      <c r="AT277" s="279">
        <v>0</v>
      </c>
      <c r="AU277" s="279">
        <v>0</v>
      </c>
      <c r="AV277" s="279">
        <v>180</v>
      </c>
      <c r="AX277" s="279">
        <v>0.79720000000000002</v>
      </c>
      <c r="AY277" s="279">
        <v>3.4025000000000001E-3</v>
      </c>
      <c r="AZ277" s="279">
        <v>3.4025000000000001E-3</v>
      </c>
      <c r="BA277" s="279">
        <v>0.99638369999999998</v>
      </c>
      <c r="BB277" s="279">
        <v>0.99638369999999998</v>
      </c>
      <c r="BC277" s="279">
        <v>2.139E-4</v>
      </c>
      <c r="BD277" s="279">
        <v>2.139E-4</v>
      </c>
      <c r="BE277" s="279">
        <v>72.296000000000006</v>
      </c>
      <c r="BF277" s="279">
        <v>72.296000000000006</v>
      </c>
      <c r="BG277" s="279">
        <v>170.10390000000001</v>
      </c>
      <c r="BH277" s="279">
        <v>170.10390000000001</v>
      </c>
      <c r="BI277" s="279">
        <v>0</v>
      </c>
      <c r="BJ277" s="279">
        <v>0</v>
      </c>
      <c r="BK277" s="279">
        <v>0</v>
      </c>
      <c r="BL277" s="279">
        <v>180</v>
      </c>
      <c r="BO277" s="279">
        <v>0.79720000000000002</v>
      </c>
      <c r="BP277" s="279">
        <v>0.86496930000000005</v>
      </c>
      <c r="BQ277" s="279">
        <v>0.86496930000000005</v>
      </c>
      <c r="BR277" s="279">
        <v>0</v>
      </c>
      <c r="BS277" s="279">
        <v>0</v>
      </c>
      <c r="BT277" s="279">
        <v>0.1350306</v>
      </c>
      <c r="BU277" s="279">
        <v>0.1350306</v>
      </c>
      <c r="BV277" s="279">
        <v>-77.249700000000004</v>
      </c>
      <c r="BW277" s="279">
        <v>-77.249700000000004</v>
      </c>
      <c r="BX277" s="279">
        <v>165.0067</v>
      </c>
      <c r="BY277" s="279">
        <v>165.0067</v>
      </c>
      <c r="BZ277" s="279">
        <v>0</v>
      </c>
      <c r="CA277" s="279">
        <v>0</v>
      </c>
      <c r="CB277" s="279">
        <v>0</v>
      </c>
      <c r="CC277" s="279">
        <v>180</v>
      </c>
    </row>
    <row r="278" spans="18:81">
      <c r="R278" s="279">
        <v>0.79854999999999998</v>
      </c>
      <c r="S278" s="279">
        <v>0.98600540000000003</v>
      </c>
      <c r="T278" s="279">
        <v>0.98600540000000003</v>
      </c>
      <c r="U278" s="279">
        <v>1.3999999999999999E-6</v>
      </c>
      <c r="V278" s="279">
        <v>1.3999999999999999E-6</v>
      </c>
      <c r="W278" s="279">
        <v>1.39933E-2</v>
      </c>
      <c r="X278" s="279">
        <v>1.39933E-2</v>
      </c>
      <c r="Y278" s="279">
        <v>-91.069699999999997</v>
      </c>
      <c r="Z278" s="279">
        <v>-91.069699999999997</v>
      </c>
      <c r="AA278" s="279">
        <v>-136.38220000000001</v>
      </c>
      <c r="AB278" s="279">
        <v>-136.38220000000001</v>
      </c>
      <c r="AC278" s="279">
        <v>0</v>
      </c>
      <c r="AD278" s="279">
        <v>0</v>
      </c>
      <c r="AE278" s="279">
        <v>0</v>
      </c>
      <c r="AF278" s="279">
        <v>180</v>
      </c>
      <c r="AH278" s="279">
        <v>0.79854999999999998</v>
      </c>
      <c r="AI278" s="279">
        <v>0.9825161</v>
      </c>
      <c r="AJ278" s="279">
        <v>0.9825161</v>
      </c>
      <c r="AK278" s="279">
        <v>2.0999999999999998E-6</v>
      </c>
      <c r="AL278" s="279">
        <v>2.0999999999999998E-6</v>
      </c>
      <c r="AM278" s="279">
        <v>1.7481799999999999E-2</v>
      </c>
      <c r="AN278" s="279">
        <v>1.7481799999999999E-2</v>
      </c>
      <c r="AO278" s="279">
        <v>-79.777299999999997</v>
      </c>
      <c r="AP278" s="279">
        <v>-79.777299999999997</v>
      </c>
      <c r="AQ278" s="279">
        <v>-115.7183</v>
      </c>
      <c r="AR278" s="279">
        <v>-115.7183</v>
      </c>
      <c r="AS278" s="279">
        <v>0</v>
      </c>
      <c r="AT278" s="279">
        <v>0</v>
      </c>
      <c r="AU278" s="279">
        <v>0</v>
      </c>
      <c r="AV278" s="279">
        <v>180</v>
      </c>
      <c r="AX278" s="279">
        <v>0.79854999999999998</v>
      </c>
      <c r="AY278" s="279">
        <v>3.3394000000000002E-3</v>
      </c>
      <c r="AZ278" s="279">
        <v>3.3394000000000002E-3</v>
      </c>
      <c r="BA278" s="279">
        <v>0.99644909999999998</v>
      </c>
      <c r="BB278" s="279">
        <v>0.99644909999999998</v>
      </c>
      <c r="BC278" s="279">
        <v>2.1149999999999999E-4</v>
      </c>
      <c r="BD278" s="279">
        <v>2.1149999999999999E-4</v>
      </c>
      <c r="BE278" s="279">
        <v>72.794200000000004</v>
      </c>
      <c r="BF278" s="279">
        <v>72.794200000000004</v>
      </c>
      <c r="BG278" s="279">
        <v>170.02959999999999</v>
      </c>
      <c r="BH278" s="279">
        <v>170.02959999999999</v>
      </c>
      <c r="BI278" s="279">
        <v>0</v>
      </c>
      <c r="BJ278" s="279">
        <v>0</v>
      </c>
      <c r="BK278" s="279">
        <v>0</v>
      </c>
      <c r="BL278" s="279">
        <v>180</v>
      </c>
      <c r="BO278" s="279">
        <v>0.79854999999999998</v>
      </c>
      <c r="BP278" s="279">
        <v>0.86462850000000002</v>
      </c>
      <c r="BQ278" s="279">
        <v>0.86462850000000002</v>
      </c>
      <c r="BR278" s="279">
        <v>0</v>
      </c>
      <c r="BS278" s="279">
        <v>0</v>
      </c>
      <c r="BT278" s="279">
        <v>0.13537150000000001</v>
      </c>
      <c r="BU278" s="279">
        <v>0.13537150000000001</v>
      </c>
      <c r="BV278" s="279">
        <v>-77.407700000000006</v>
      </c>
      <c r="BW278" s="279">
        <v>-77.407700000000006</v>
      </c>
      <c r="BX278" s="279">
        <v>165.00880000000001</v>
      </c>
      <c r="BY278" s="279">
        <v>165.00880000000001</v>
      </c>
      <c r="BZ278" s="279">
        <v>0</v>
      </c>
      <c r="CA278" s="279">
        <v>0</v>
      </c>
      <c r="CB278" s="279">
        <v>0</v>
      </c>
      <c r="CC278" s="279">
        <v>180</v>
      </c>
    </row>
    <row r="279" spans="18:81">
      <c r="R279" s="279">
        <v>0.79990000000000006</v>
      </c>
      <c r="S279" s="279">
        <v>0.9859734</v>
      </c>
      <c r="T279" s="279">
        <v>0.9859734</v>
      </c>
      <c r="U279" s="279">
        <v>1.3E-6</v>
      </c>
      <c r="V279" s="279">
        <v>1.3E-6</v>
      </c>
      <c r="W279" s="279">
        <v>1.4025299999999999E-2</v>
      </c>
      <c r="X279" s="279">
        <v>1.4025299999999999E-2</v>
      </c>
      <c r="Y279" s="279">
        <v>-90.8964</v>
      </c>
      <c r="Z279" s="279">
        <v>-90.8964</v>
      </c>
      <c r="AA279" s="279">
        <v>-136.08090000000001</v>
      </c>
      <c r="AB279" s="279">
        <v>-136.08090000000001</v>
      </c>
      <c r="AC279" s="279">
        <v>0</v>
      </c>
      <c r="AD279" s="279">
        <v>0</v>
      </c>
      <c r="AE279" s="279">
        <v>0</v>
      </c>
      <c r="AF279" s="279">
        <v>180</v>
      </c>
      <c r="AH279" s="279">
        <v>0.79990000000000006</v>
      </c>
      <c r="AI279" s="279">
        <v>0.98245910000000003</v>
      </c>
      <c r="AJ279" s="279">
        <v>0.98245910000000003</v>
      </c>
      <c r="AK279" s="279">
        <v>2.0999999999999998E-6</v>
      </c>
      <c r="AL279" s="279">
        <v>2.0999999999999998E-6</v>
      </c>
      <c r="AM279" s="279">
        <v>1.75388E-2</v>
      </c>
      <c r="AN279" s="279">
        <v>1.75388E-2</v>
      </c>
      <c r="AO279" s="279">
        <v>-79.579800000000006</v>
      </c>
      <c r="AP279" s="279">
        <v>-79.579800000000006</v>
      </c>
      <c r="AQ279" s="279">
        <v>-115.3644</v>
      </c>
      <c r="AR279" s="279">
        <v>-115.3644</v>
      </c>
      <c r="AS279" s="279">
        <v>0</v>
      </c>
      <c r="AT279" s="279">
        <v>0</v>
      </c>
      <c r="AU279" s="279">
        <v>0</v>
      </c>
      <c r="AV279" s="279">
        <v>180</v>
      </c>
      <c r="AX279" s="279">
        <v>0.79990000000000006</v>
      </c>
      <c r="AY279" s="279">
        <v>3.2762999999999998E-3</v>
      </c>
      <c r="AZ279" s="279">
        <v>3.2762999999999998E-3</v>
      </c>
      <c r="BA279" s="279">
        <v>0.99651460000000003</v>
      </c>
      <c r="BB279" s="279">
        <v>0.99651460000000003</v>
      </c>
      <c r="BC279" s="279">
        <v>2.0909999999999999E-4</v>
      </c>
      <c r="BD279" s="279">
        <v>2.0909999999999999E-4</v>
      </c>
      <c r="BE279" s="279">
        <v>73.290700000000001</v>
      </c>
      <c r="BF279" s="279">
        <v>73.290700000000001</v>
      </c>
      <c r="BG279" s="279">
        <v>169.9461</v>
      </c>
      <c r="BH279" s="279">
        <v>169.9461</v>
      </c>
      <c r="BI279" s="279">
        <v>0</v>
      </c>
      <c r="BJ279" s="279">
        <v>0</v>
      </c>
      <c r="BK279" s="279">
        <v>0</v>
      </c>
      <c r="BL279" s="279">
        <v>180</v>
      </c>
      <c r="BO279" s="279">
        <v>0.79990000000000006</v>
      </c>
      <c r="BP279" s="279">
        <v>0.86428780000000005</v>
      </c>
      <c r="BQ279" s="279">
        <v>0.86428780000000005</v>
      </c>
      <c r="BR279" s="279">
        <v>0</v>
      </c>
      <c r="BS279" s="279">
        <v>0</v>
      </c>
      <c r="BT279" s="279">
        <v>0.13571220000000001</v>
      </c>
      <c r="BU279" s="279">
        <v>0.13571220000000001</v>
      </c>
      <c r="BV279" s="279">
        <v>-77.565299999999993</v>
      </c>
      <c r="BW279" s="279">
        <v>-77.565299999999993</v>
      </c>
      <c r="BX279" s="279">
        <v>165.01089999999999</v>
      </c>
      <c r="BY279" s="279">
        <v>165.01089999999999</v>
      </c>
      <c r="BZ279" s="279">
        <v>0</v>
      </c>
      <c r="CA279" s="279">
        <v>0</v>
      </c>
      <c r="CB279" s="279">
        <v>0</v>
      </c>
      <c r="CC279" s="279">
        <v>180</v>
      </c>
    </row>
    <row r="280" spans="18:81">
      <c r="R280" s="279">
        <v>0.80125000000000002</v>
      </c>
      <c r="S280" s="279">
        <v>0.98594110000000001</v>
      </c>
      <c r="T280" s="279">
        <v>0.98594110000000001</v>
      </c>
      <c r="U280" s="279">
        <v>1.3E-6</v>
      </c>
      <c r="V280" s="279">
        <v>1.3E-6</v>
      </c>
      <c r="W280" s="279">
        <v>1.40576E-2</v>
      </c>
      <c r="X280" s="279">
        <v>1.40576E-2</v>
      </c>
      <c r="Y280" s="279">
        <v>-90.723100000000002</v>
      </c>
      <c r="Z280" s="279">
        <v>-90.723100000000002</v>
      </c>
      <c r="AA280" s="279">
        <v>-135.77950000000001</v>
      </c>
      <c r="AB280" s="279">
        <v>-135.77950000000001</v>
      </c>
      <c r="AC280" s="279">
        <v>0</v>
      </c>
      <c r="AD280" s="279">
        <v>0</v>
      </c>
      <c r="AE280" s="279">
        <v>0</v>
      </c>
      <c r="AF280" s="279">
        <v>180</v>
      </c>
      <c r="AH280" s="279">
        <v>0.80125000000000002</v>
      </c>
      <c r="AI280" s="279">
        <v>0.98240170000000004</v>
      </c>
      <c r="AJ280" s="279">
        <v>0.98240170000000004</v>
      </c>
      <c r="AK280" s="279">
        <v>2.0999999999999998E-6</v>
      </c>
      <c r="AL280" s="279">
        <v>2.0999999999999998E-6</v>
      </c>
      <c r="AM280" s="279">
        <v>1.7596199999999999E-2</v>
      </c>
      <c r="AN280" s="279">
        <v>1.7596199999999999E-2</v>
      </c>
      <c r="AO280" s="279">
        <v>-79.382199999999997</v>
      </c>
      <c r="AP280" s="279">
        <v>-79.382199999999997</v>
      </c>
      <c r="AQ280" s="279">
        <v>-115.01</v>
      </c>
      <c r="AR280" s="279">
        <v>-115.01</v>
      </c>
      <c r="AS280" s="279">
        <v>0</v>
      </c>
      <c r="AT280" s="279">
        <v>0</v>
      </c>
      <c r="AU280" s="279">
        <v>0</v>
      </c>
      <c r="AV280" s="279">
        <v>180</v>
      </c>
      <c r="AX280" s="279">
        <v>0.80125000000000002</v>
      </c>
      <c r="AY280" s="279">
        <v>3.2133000000000001E-3</v>
      </c>
      <c r="AZ280" s="279">
        <v>3.2133000000000001E-3</v>
      </c>
      <c r="BA280" s="279">
        <v>0.99657839999999998</v>
      </c>
      <c r="BB280" s="279">
        <v>0.99657839999999998</v>
      </c>
      <c r="BC280" s="279">
        <v>2.0829999999999999E-4</v>
      </c>
      <c r="BD280" s="279">
        <v>2.0829999999999999E-4</v>
      </c>
      <c r="BE280" s="279">
        <v>73.785399999999996</v>
      </c>
      <c r="BF280" s="279">
        <v>73.785399999999996</v>
      </c>
      <c r="BG280" s="279">
        <v>169.85400000000001</v>
      </c>
      <c r="BH280" s="279">
        <v>169.85400000000001</v>
      </c>
      <c r="BI280" s="279">
        <v>0</v>
      </c>
      <c r="BJ280" s="279">
        <v>0</v>
      </c>
      <c r="BK280" s="279">
        <v>0</v>
      </c>
      <c r="BL280" s="279">
        <v>180</v>
      </c>
      <c r="BO280" s="279">
        <v>0.80125000000000002</v>
      </c>
      <c r="BP280" s="279">
        <v>0.86422189999999999</v>
      </c>
      <c r="BQ280" s="279">
        <v>0.86422189999999999</v>
      </c>
      <c r="BR280" s="279">
        <v>0</v>
      </c>
      <c r="BS280" s="279">
        <v>0</v>
      </c>
      <c r="BT280" s="279">
        <v>0.13577810000000001</v>
      </c>
      <c r="BU280" s="279">
        <v>0.13577810000000001</v>
      </c>
      <c r="BV280" s="279">
        <v>-77.522199999999998</v>
      </c>
      <c r="BW280" s="279">
        <v>-77.522199999999998</v>
      </c>
      <c r="BX280" s="279">
        <v>165.018</v>
      </c>
      <c r="BY280" s="279">
        <v>165.018</v>
      </c>
      <c r="BZ280" s="279">
        <v>0</v>
      </c>
      <c r="CA280" s="279">
        <v>0</v>
      </c>
      <c r="CB280" s="279">
        <v>0</v>
      </c>
      <c r="CC280" s="279">
        <v>180</v>
      </c>
    </row>
    <row r="281" spans="18:81">
      <c r="R281" s="279">
        <v>0.80259999999999998</v>
      </c>
      <c r="S281" s="279">
        <v>0.98590849999999997</v>
      </c>
      <c r="T281" s="279">
        <v>0.98590849999999997</v>
      </c>
      <c r="U281" s="279">
        <v>1.3E-6</v>
      </c>
      <c r="V281" s="279">
        <v>1.3E-6</v>
      </c>
      <c r="W281" s="279">
        <v>1.4090099999999999E-2</v>
      </c>
      <c r="X281" s="279">
        <v>1.4090099999999999E-2</v>
      </c>
      <c r="Y281" s="279">
        <v>-90.549800000000005</v>
      </c>
      <c r="Z281" s="279">
        <v>-90.549800000000005</v>
      </c>
      <c r="AA281" s="279">
        <v>-135.47790000000001</v>
      </c>
      <c r="AB281" s="279">
        <v>-135.47790000000001</v>
      </c>
      <c r="AC281" s="279">
        <v>0</v>
      </c>
      <c r="AD281" s="279">
        <v>0</v>
      </c>
      <c r="AE281" s="279">
        <v>0</v>
      </c>
      <c r="AF281" s="279">
        <v>180</v>
      </c>
      <c r="AH281" s="279">
        <v>0.80259999999999998</v>
      </c>
      <c r="AI281" s="279">
        <v>0.9823442</v>
      </c>
      <c r="AJ281" s="279">
        <v>0.9823442</v>
      </c>
      <c r="AK281" s="279">
        <v>2.0999999999999998E-6</v>
      </c>
      <c r="AL281" s="279">
        <v>2.0999999999999998E-6</v>
      </c>
      <c r="AM281" s="279">
        <v>1.7653700000000001E-2</v>
      </c>
      <c r="AN281" s="279">
        <v>1.7653700000000001E-2</v>
      </c>
      <c r="AO281" s="279">
        <v>-79.184399999999997</v>
      </c>
      <c r="AP281" s="279">
        <v>-79.184399999999997</v>
      </c>
      <c r="AQ281" s="279">
        <v>-114.6551</v>
      </c>
      <c r="AR281" s="279">
        <v>-114.6551</v>
      </c>
      <c r="AS281" s="279">
        <v>0</v>
      </c>
      <c r="AT281" s="279">
        <v>0</v>
      </c>
      <c r="AU281" s="279">
        <v>0</v>
      </c>
      <c r="AV281" s="279">
        <v>180</v>
      </c>
      <c r="AX281" s="279">
        <v>0.80259999999999998</v>
      </c>
      <c r="AY281" s="279">
        <v>3.1503E-3</v>
      </c>
      <c r="AZ281" s="279">
        <v>3.1503E-3</v>
      </c>
      <c r="BA281" s="279">
        <v>0.99664200000000003</v>
      </c>
      <c r="BB281" s="279">
        <v>0.99664200000000003</v>
      </c>
      <c r="BC281" s="279">
        <v>2.0770000000000001E-4</v>
      </c>
      <c r="BD281" s="279">
        <v>2.0770000000000001E-4</v>
      </c>
      <c r="BE281" s="279">
        <v>74.278599999999997</v>
      </c>
      <c r="BF281" s="279">
        <v>74.278599999999997</v>
      </c>
      <c r="BG281" s="279">
        <v>169.75200000000001</v>
      </c>
      <c r="BH281" s="279">
        <v>169.75200000000001</v>
      </c>
      <c r="BI281" s="279">
        <v>0</v>
      </c>
      <c r="BJ281" s="279">
        <v>0</v>
      </c>
      <c r="BK281" s="279">
        <v>0</v>
      </c>
      <c r="BL281" s="279">
        <v>180</v>
      </c>
      <c r="BO281" s="279">
        <v>0.80259999999999998</v>
      </c>
      <c r="BP281" s="279">
        <v>0.86417809999999995</v>
      </c>
      <c r="BQ281" s="279">
        <v>0.86417809999999995</v>
      </c>
      <c r="BR281" s="279">
        <v>0</v>
      </c>
      <c r="BS281" s="279">
        <v>0</v>
      </c>
      <c r="BT281" s="279">
        <v>0.1358219</v>
      </c>
      <c r="BU281" s="279">
        <v>0.1358219</v>
      </c>
      <c r="BV281" s="279">
        <v>-77.463300000000004</v>
      </c>
      <c r="BW281" s="279">
        <v>-77.463300000000004</v>
      </c>
      <c r="BX281" s="279">
        <v>165.02549999999999</v>
      </c>
      <c r="BY281" s="279">
        <v>165.02549999999999</v>
      </c>
      <c r="BZ281" s="279">
        <v>0</v>
      </c>
      <c r="CA281" s="279">
        <v>0</v>
      </c>
      <c r="CB281" s="279">
        <v>0</v>
      </c>
      <c r="CC281" s="279">
        <v>180</v>
      </c>
    </row>
    <row r="282" spans="18:81">
      <c r="R282" s="279">
        <v>0.80395000000000005</v>
      </c>
      <c r="S282" s="279">
        <v>0.98587570000000002</v>
      </c>
      <c r="T282" s="279">
        <v>0.98587570000000002</v>
      </c>
      <c r="U282" s="279">
        <v>1.3E-6</v>
      </c>
      <c r="V282" s="279">
        <v>1.3E-6</v>
      </c>
      <c r="W282" s="279">
        <v>1.4123E-2</v>
      </c>
      <c r="X282" s="279">
        <v>1.4123E-2</v>
      </c>
      <c r="Y282" s="279">
        <v>-90.376499999999993</v>
      </c>
      <c r="Z282" s="279">
        <v>-90.376499999999993</v>
      </c>
      <c r="AA282" s="279">
        <v>-135.17609999999999</v>
      </c>
      <c r="AB282" s="279">
        <v>-135.17609999999999</v>
      </c>
      <c r="AC282" s="279">
        <v>0</v>
      </c>
      <c r="AD282" s="279">
        <v>0</v>
      </c>
      <c r="AE282" s="279">
        <v>0</v>
      </c>
      <c r="AF282" s="279">
        <v>180</v>
      </c>
      <c r="AH282" s="279">
        <v>0.80395000000000005</v>
      </c>
      <c r="AI282" s="279">
        <v>0.9822864</v>
      </c>
      <c r="AJ282" s="279">
        <v>0.9822864</v>
      </c>
      <c r="AK282" s="279">
        <v>2.0999999999999998E-6</v>
      </c>
      <c r="AL282" s="279">
        <v>2.0999999999999998E-6</v>
      </c>
      <c r="AM282" s="279">
        <v>1.7711500000000002E-2</v>
      </c>
      <c r="AN282" s="279">
        <v>1.7711500000000002E-2</v>
      </c>
      <c r="AO282" s="279">
        <v>-78.986500000000007</v>
      </c>
      <c r="AP282" s="279">
        <v>-78.986500000000007</v>
      </c>
      <c r="AQ282" s="279">
        <v>-114.2998</v>
      </c>
      <c r="AR282" s="279">
        <v>-114.2998</v>
      </c>
      <c r="AS282" s="279">
        <v>0</v>
      </c>
      <c r="AT282" s="279">
        <v>0</v>
      </c>
      <c r="AU282" s="279">
        <v>0</v>
      </c>
      <c r="AV282" s="279">
        <v>180</v>
      </c>
      <c r="AX282" s="279">
        <v>0.80395000000000005</v>
      </c>
      <c r="AY282" s="279">
        <v>3.0872999999999999E-3</v>
      </c>
      <c r="AZ282" s="279">
        <v>3.0872999999999999E-3</v>
      </c>
      <c r="BA282" s="279">
        <v>0.99670559999999997</v>
      </c>
      <c r="BB282" s="279">
        <v>0.99670559999999997</v>
      </c>
      <c r="BC282" s="279">
        <v>2.0709999999999999E-4</v>
      </c>
      <c r="BD282" s="279">
        <v>2.0709999999999999E-4</v>
      </c>
      <c r="BE282" s="279">
        <v>74.770099999999999</v>
      </c>
      <c r="BF282" s="279">
        <v>74.770099999999999</v>
      </c>
      <c r="BG282" s="279">
        <v>169.6396</v>
      </c>
      <c r="BH282" s="279">
        <v>169.6396</v>
      </c>
      <c r="BI282" s="279">
        <v>0</v>
      </c>
      <c r="BJ282" s="279">
        <v>0</v>
      </c>
      <c r="BK282" s="279">
        <v>0</v>
      </c>
      <c r="BL282" s="279">
        <v>180</v>
      </c>
      <c r="BO282" s="279">
        <v>0.80395000000000005</v>
      </c>
      <c r="BP282" s="279">
        <v>0.86413439999999997</v>
      </c>
      <c r="BQ282" s="279">
        <v>0.86413439999999997</v>
      </c>
      <c r="BR282" s="279">
        <v>0</v>
      </c>
      <c r="BS282" s="279">
        <v>0</v>
      </c>
      <c r="BT282" s="279">
        <v>0.1358656</v>
      </c>
      <c r="BU282" s="279">
        <v>0.1358656</v>
      </c>
      <c r="BV282" s="279">
        <v>-77.404600000000002</v>
      </c>
      <c r="BW282" s="279">
        <v>-77.404600000000002</v>
      </c>
      <c r="BX282" s="279">
        <v>165.03299999999999</v>
      </c>
      <c r="BY282" s="279">
        <v>165.03299999999999</v>
      </c>
      <c r="BZ282" s="279">
        <v>0</v>
      </c>
      <c r="CA282" s="279">
        <v>0</v>
      </c>
      <c r="CB282" s="279">
        <v>0</v>
      </c>
      <c r="CC282" s="279">
        <v>180</v>
      </c>
    </row>
    <row r="283" spans="18:81">
      <c r="R283" s="279">
        <v>0.80530000000000002</v>
      </c>
      <c r="S283" s="279">
        <v>0.98584260000000001</v>
      </c>
      <c r="T283" s="279">
        <v>0.98584260000000001</v>
      </c>
      <c r="U283" s="279">
        <v>1.3E-6</v>
      </c>
      <c r="V283" s="279">
        <v>1.3E-6</v>
      </c>
      <c r="W283" s="279">
        <v>1.4156E-2</v>
      </c>
      <c r="X283" s="279">
        <v>1.4156E-2</v>
      </c>
      <c r="Y283" s="279">
        <v>-90.203199999999995</v>
      </c>
      <c r="Z283" s="279">
        <v>-90.203199999999995</v>
      </c>
      <c r="AA283" s="279">
        <v>-134.8741</v>
      </c>
      <c r="AB283" s="279">
        <v>-134.8741</v>
      </c>
      <c r="AC283" s="279">
        <v>0</v>
      </c>
      <c r="AD283" s="279">
        <v>0</v>
      </c>
      <c r="AE283" s="279">
        <v>0</v>
      </c>
      <c r="AF283" s="279">
        <v>180</v>
      </c>
      <c r="AH283" s="279">
        <v>0.80530000000000002</v>
      </c>
      <c r="AI283" s="279">
        <v>0.9822284</v>
      </c>
      <c r="AJ283" s="279">
        <v>0.9822284</v>
      </c>
      <c r="AK283" s="279">
        <v>2.0999999999999998E-6</v>
      </c>
      <c r="AL283" s="279">
        <v>2.0999999999999998E-6</v>
      </c>
      <c r="AM283" s="279">
        <v>1.7769500000000001E-2</v>
      </c>
      <c r="AN283" s="279">
        <v>1.7769500000000001E-2</v>
      </c>
      <c r="AO283" s="279">
        <v>-78.788399999999996</v>
      </c>
      <c r="AP283" s="279">
        <v>-78.788399999999996</v>
      </c>
      <c r="AQ283" s="279">
        <v>-113.944</v>
      </c>
      <c r="AR283" s="279">
        <v>-113.944</v>
      </c>
      <c r="AS283" s="279">
        <v>0</v>
      </c>
      <c r="AT283" s="279">
        <v>0</v>
      </c>
      <c r="AU283" s="279">
        <v>0</v>
      </c>
      <c r="AV283" s="279">
        <v>180</v>
      </c>
      <c r="AX283" s="279">
        <v>0.80530000000000002</v>
      </c>
      <c r="AY283" s="279">
        <v>3.0244E-3</v>
      </c>
      <c r="AZ283" s="279">
        <v>3.0244E-3</v>
      </c>
      <c r="BA283" s="279">
        <v>0.99676909999999996</v>
      </c>
      <c r="BB283" s="279">
        <v>0.99676909999999996</v>
      </c>
      <c r="BC283" s="279">
        <v>2.065E-4</v>
      </c>
      <c r="BD283" s="279">
        <v>2.065E-4</v>
      </c>
      <c r="BE283" s="279">
        <v>75.260099999999994</v>
      </c>
      <c r="BF283" s="279">
        <v>75.260099999999994</v>
      </c>
      <c r="BG283" s="279">
        <v>169.51650000000001</v>
      </c>
      <c r="BH283" s="279">
        <v>169.51650000000001</v>
      </c>
      <c r="BI283" s="279">
        <v>0</v>
      </c>
      <c r="BJ283" s="279">
        <v>0</v>
      </c>
      <c r="BK283" s="279">
        <v>0</v>
      </c>
      <c r="BL283" s="279">
        <v>180</v>
      </c>
      <c r="BO283" s="279">
        <v>0.80530000000000002</v>
      </c>
      <c r="BP283" s="279">
        <v>0.8640909</v>
      </c>
      <c r="BQ283" s="279">
        <v>0.8640909</v>
      </c>
      <c r="BR283" s="279">
        <v>0</v>
      </c>
      <c r="BS283" s="279">
        <v>0</v>
      </c>
      <c r="BT283" s="279">
        <v>0.1359091</v>
      </c>
      <c r="BU283" s="279">
        <v>0.1359091</v>
      </c>
      <c r="BV283" s="279">
        <v>-77.346100000000007</v>
      </c>
      <c r="BW283" s="279">
        <v>-77.346100000000007</v>
      </c>
      <c r="BX283" s="279">
        <v>165.04040000000001</v>
      </c>
      <c r="BY283" s="279">
        <v>165.04040000000001</v>
      </c>
      <c r="BZ283" s="279">
        <v>0</v>
      </c>
      <c r="CA283" s="279">
        <v>0</v>
      </c>
      <c r="CB283" s="279">
        <v>0</v>
      </c>
      <c r="CC283" s="279">
        <v>180</v>
      </c>
    </row>
    <row r="284" spans="18:81">
      <c r="R284" s="279">
        <v>0.80664999999999998</v>
      </c>
      <c r="S284" s="279">
        <v>0.9858093</v>
      </c>
      <c r="T284" s="279">
        <v>0.9858093</v>
      </c>
      <c r="U284" s="279">
        <v>1.3E-6</v>
      </c>
      <c r="V284" s="279">
        <v>1.3E-6</v>
      </c>
      <c r="W284" s="279">
        <v>1.41894E-2</v>
      </c>
      <c r="X284" s="279">
        <v>1.41894E-2</v>
      </c>
      <c r="Y284" s="279">
        <v>-90.029899999999998</v>
      </c>
      <c r="Z284" s="279">
        <v>-90.029899999999998</v>
      </c>
      <c r="AA284" s="279">
        <v>-134.5719</v>
      </c>
      <c r="AB284" s="279">
        <v>-134.5719</v>
      </c>
      <c r="AC284" s="279">
        <v>0</v>
      </c>
      <c r="AD284" s="279">
        <v>0</v>
      </c>
      <c r="AE284" s="279">
        <v>0</v>
      </c>
      <c r="AF284" s="279">
        <v>180</v>
      </c>
      <c r="AH284" s="279">
        <v>0.80664999999999998</v>
      </c>
      <c r="AI284" s="279">
        <v>0.98217010000000005</v>
      </c>
      <c r="AJ284" s="279">
        <v>0.98217010000000005</v>
      </c>
      <c r="AK284" s="279">
        <v>2.0999999999999998E-6</v>
      </c>
      <c r="AL284" s="279">
        <v>2.0999999999999998E-6</v>
      </c>
      <c r="AM284" s="279">
        <v>1.7827800000000001E-2</v>
      </c>
      <c r="AN284" s="279">
        <v>1.7827800000000001E-2</v>
      </c>
      <c r="AO284" s="279">
        <v>-78.590199999999996</v>
      </c>
      <c r="AP284" s="279">
        <v>-78.590199999999996</v>
      </c>
      <c r="AQ284" s="279">
        <v>-113.5878</v>
      </c>
      <c r="AR284" s="279">
        <v>-113.5878</v>
      </c>
      <c r="AS284" s="279">
        <v>0</v>
      </c>
      <c r="AT284" s="279">
        <v>0</v>
      </c>
      <c r="AU284" s="279">
        <v>0</v>
      </c>
      <c r="AV284" s="279">
        <v>180</v>
      </c>
      <c r="AX284" s="279">
        <v>0.80664999999999998</v>
      </c>
      <c r="AY284" s="279">
        <v>2.9615000000000002E-3</v>
      </c>
      <c r="AZ284" s="279">
        <v>2.9615000000000002E-3</v>
      </c>
      <c r="BA284" s="279">
        <v>0.99683259999999996</v>
      </c>
      <c r="BB284" s="279">
        <v>0.99683259999999996</v>
      </c>
      <c r="BC284" s="279">
        <v>2.0589999999999999E-4</v>
      </c>
      <c r="BD284" s="279">
        <v>2.0589999999999999E-4</v>
      </c>
      <c r="BE284" s="279">
        <v>75.748500000000007</v>
      </c>
      <c r="BF284" s="279">
        <v>75.748500000000007</v>
      </c>
      <c r="BG284" s="279">
        <v>169.38200000000001</v>
      </c>
      <c r="BH284" s="279">
        <v>169.38200000000001</v>
      </c>
      <c r="BI284" s="279">
        <v>0</v>
      </c>
      <c r="BJ284" s="279">
        <v>0</v>
      </c>
      <c r="BK284" s="279">
        <v>0</v>
      </c>
      <c r="BL284" s="279">
        <v>180</v>
      </c>
      <c r="BO284" s="279">
        <v>0.80664999999999998</v>
      </c>
      <c r="BP284" s="279">
        <v>0.86404749999999997</v>
      </c>
      <c r="BQ284" s="279">
        <v>0.86404749999999997</v>
      </c>
      <c r="BR284" s="279">
        <v>0</v>
      </c>
      <c r="BS284" s="279">
        <v>0</v>
      </c>
      <c r="BT284" s="279">
        <v>0.1359525</v>
      </c>
      <c r="BU284" s="279">
        <v>0.1359525</v>
      </c>
      <c r="BV284" s="279">
        <v>-77.287800000000004</v>
      </c>
      <c r="BW284" s="279">
        <v>-77.287800000000004</v>
      </c>
      <c r="BX284" s="279">
        <v>165.0479</v>
      </c>
      <c r="BY284" s="279">
        <v>165.0479</v>
      </c>
      <c r="BZ284" s="279">
        <v>0</v>
      </c>
      <c r="CA284" s="279">
        <v>0</v>
      </c>
      <c r="CB284" s="279">
        <v>0</v>
      </c>
      <c r="CC284" s="279">
        <v>180</v>
      </c>
    </row>
    <row r="285" spans="18:81">
      <c r="R285" s="279">
        <v>0.80800000000000005</v>
      </c>
      <c r="S285" s="279">
        <v>0.98577570000000003</v>
      </c>
      <c r="T285" s="279">
        <v>0.98577570000000003</v>
      </c>
      <c r="U285" s="279">
        <v>1.3E-6</v>
      </c>
      <c r="V285" s="279">
        <v>1.3E-6</v>
      </c>
      <c r="W285" s="279">
        <v>1.4223E-2</v>
      </c>
      <c r="X285" s="279">
        <v>1.4223E-2</v>
      </c>
      <c r="Y285" s="279">
        <v>-89.8566</v>
      </c>
      <c r="Z285" s="279">
        <v>-89.8566</v>
      </c>
      <c r="AA285" s="279">
        <v>-134.26949999999999</v>
      </c>
      <c r="AB285" s="279">
        <v>-134.26949999999999</v>
      </c>
      <c r="AC285" s="279">
        <v>0</v>
      </c>
      <c r="AD285" s="279">
        <v>0</v>
      </c>
      <c r="AE285" s="279">
        <v>0</v>
      </c>
      <c r="AF285" s="279">
        <v>180</v>
      </c>
      <c r="AH285" s="279">
        <v>0.80800000000000005</v>
      </c>
      <c r="AI285" s="279">
        <v>0.98211159999999997</v>
      </c>
      <c r="AJ285" s="279">
        <v>0.98211159999999997</v>
      </c>
      <c r="AK285" s="279">
        <v>2.0999999999999998E-6</v>
      </c>
      <c r="AL285" s="279">
        <v>2.0999999999999998E-6</v>
      </c>
      <c r="AM285" s="279">
        <v>1.7886300000000001E-2</v>
      </c>
      <c r="AN285" s="279">
        <v>1.7886300000000001E-2</v>
      </c>
      <c r="AO285" s="279">
        <v>-78.391900000000007</v>
      </c>
      <c r="AP285" s="279">
        <v>-78.391900000000007</v>
      </c>
      <c r="AQ285" s="279">
        <v>-113.2311</v>
      </c>
      <c r="AR285" s="279">
        <v>-113.2311</v>
      </c>
      <c r="AS285" s="279">
        <v>0</v>
      </c>
      <c r="AT285" s="279">
        <v>0</v>
      </c>
      <c r="AU285" s="279">
        <v>0</v>
      </c>
      <c r="AV285" s="279">
        <v>180</v>
      </c>
      <c r="AX285" s="279">
        <v>0.80800000000000005</v>
      </c>
      <c r="AY285" s="279">
        <v>2.8987000000000001E-3</v>
      </c>
      <c r="AZ285" s="279">
        <v>2.8987000000000001E-3</v>
      </c>
      <c r="BA285" s="279">
        <v>0.996896</v>
      </c>
      <c r="BB285" s="279">
        <v>0.996896</v>
      </c>
      <c r="BC285" s="279">
        <v>2.053E-4</v>
      </c>
      <c r="BD285" s="279">
        <v>2.053E-4</v>
      </c>
      <c r="BE285" s="279">
        <v>76.235399999999998</v>
      </c>
      <c r="BF285" s="279">
        <v>76.235399999999998</v>
      </c>
      <c r="BG285" s="279">
        <v>169.23560000000001</v>
      </c>
      <c r="BH285" s="279">
        <v>169.23560000000001</v>
      </c>
      <c r="BI285" s="279">
        <v>0</v>
      </c>
      <c r="BJ285" s="279">
        <v>0</v>
      </c>
      <c r="BK285" s="279">
        <v>0</v>
      </c>
      <c r="BL285" s="279">
        <v>180</v>
      </c>
      <c r="BO285" s="279">
        <v>0.80800000000000005</v>
      </c>
      <c r="BP285" s="279">
        <v>0.86400429999999995</v>
      </c>
      <c r="BQ285" s="279">
        <v>0.86400429999999995</v>
      </c>
      <c r="BR285" s="279">
        <v>0</v>
      </c>
      <c r="BS285" s="279">
        <v>0</v>
      </c>
      <c r="BT285" s="279">
        <v>0.1359957</v>
      </c>
      <c r="BU285" s="279">
        <v>0.1359957</v>
      </c>
      <c r="BV285" s="279">
        <v>-77.229699999999994</v>
      </c>
      <c r="BW285" s="279">
        <v>-77.229699999999994</v>
      </c>
      <c r="BX285" s="279">
        <v>165.05539999999999</v>
      </c>
      <c r="BY285" s="279">
        <v>165.05539999999999</v>
      </c>
      <c r="BZ285" s="279">
        <v>0</v>
      </c>
      <c r="CA285" s="279">
        <v>0</v>
      </c>
      <c r="CB285" s="279">
        <v>0</v>
      </c>
      <c r="CC285" s="279">
        <v>180</v>
      </c>
    </row>
    <row r="286" spans="18:81">
      <c r="R286" s="279">
        <v>0.80935000000000001</v>
      </c>
      <c r="S286" s="279">
        <v>0.9857418</v>
      </c>
      <c r="T286" s="279">
        <v>0.9857418</v>
      </c>
      <c r="U286" s="279">
        <v>1.3E-6</v>
      </c>
      <c r="V286" s="279">
        <v>1.3E-6</v>
      </c>
      <c r="W286" s="279">
        <v>1.4256899999999999E-2</v>
      </c>
      <c r="X286" s="279">
        <v>1.4256899999999999E-2</v>
      </c>
      <c r="Y286" s="279">
        <v>-89.683199999999999</v>
      </c>
      <c r="Z286" s="279">
        <v>-89.683199999999999</v>
      </c>
      <c r="AA286" s="279">
        <v>-133.96690000000001</v>
      </c>
      <c r="AB286" s="279">
        <v>-133.96690000000001</v>
      </c>
      <c r="AC286" s="279">
        <v>0</v>
      </c>
      <c r="AD286" s="279">
        <v>0</v>
      </c>
      <c r="AE286" s="279">
        <v>0</v>
      </c>
      <c r="AF286" s="279">
        <v>180</v>
      </c>
      <c r="AH286" s="279">
        <v>0.80935000000000001</v>
      </c>
      <c r="AI286" s="279">
        <v>0.98205290000000001</v>
      </c>
      <c r="AJ286" s="279">
        <v>0.98205290000000001</v>
      </c>
      <c r="AK286" s="279">
        <v>2.0999999999999998E-6</v>
      </c>
      <c r="AL286" s="279">
        <v>2.0999999999999998E-6</v>
      </c>
      <c r="AM286" s="279">
        <v>1.7944999999999999E-2</v>
      </c>
      <c r="AN286" s="279">
        <v>1.7944999999999999E-2</v>
      </c>
      <c r="AO286" s="279">
        <v>-78.193299999999994</v>
      </c>
      <c r="AP286" s="279">
        <v>-78.193299999999994</v>
      </c>
      <c r="AQ286" s="279">
        <v>-112.87390000000001</v>
      </c>
      <c r="AR286" s="279">
        <v>-112.87390000000001</v>
      </c>
      <c r="AS286" s="279">
        <v>0</v>
      </c>
      <c r="AT286" s="279">
        <v>0</v>
      </c>
      <c r="AU286" s="279">
        <v>0</v>
      </c>
      <c r="AV286" s="279">
        <v>180</v>
      </c>
      <c r="AX286" s="279">
        <v>0.80935000000000001</v>
      </c>
      <c r="AY286" s="279">
        <v>2.8360999999999998E-3</v>
      </c>
      <c r="AZ286" s="279">
        <v>2.8360999999999998E-3</v>
      </c>
      <c r="BA286" s="279">
        <v>0.99695920000000005</v>
      </c>
      <c r="BB286" s="279">
        <v>0.99695920000000005</v>
      </c>
      <c r="BC286" s="279">
        <v>2.0469999999999999E-4</v>
      </c>
      <c r="BD286" s="279">
        <v>2.0469999999999999E-4</v>
      </c>
      <c r="BE286" s="279">
        <v>76.720799999999997</v>
      </c>
      <c r="BF286" s="279">
        <v>76.720799999999997</v>
      </c>
      <c r="BG286" s="279">
        <v>169.07689999999999</v>
      </c>
      <c r="BH286" s="279">
        <v>169.07689999999999</v>
      </c>
      <c r="BI286" s="279">
        <v>0</v>
      </c>
      <c r="BJ286" s="279">
        <v>0</v>
      </c>
      <c r="BK286" s="279">
        <v>0</v>
      </c>
      <c r="BL286" s="279">
        <v>180</v>
      </c>
      <c r="BO286" s="279">
        <v>0.80935000000000001</v>
      </c>
      <c r="BP286" s="279">
        <v>0.86396119999999998</v>
      </c>
      <c r="BQ286" s="279">
        <v>0.86396119999999998</v>
      </c>
      <c r="BR286" s="279">
        <v>0</v>
      </c>
      <c r="BS286" s="279">
        <v>0</v>
      </c>
      <c r="BT286" s="279">
        <v>0.13603879999999999</v>
      </c>
      <c r="BU286" s="279">
        <v>0.13603879999999999</v>
      </c>
      <c r="BV286" s="279">
        <v>-77.171800000000005</v>
      </c>
      <c r="BW286" s="279">
        <v>-77.171800000000005</v>
      </c>
      <c r="BX286" s="279">
        <v>165.06280000000001</v>
      </c>
      <c r="BY286" s="279">
        <v>165.06280000000001</v>
      </c>
      <c r="BZ286" s="279">
        <v>0</v>
      </c>
      <c r="CA286" s="279">
        <v>0</v>
      </c>
      <c r="CB286" s="279">
        <v>0</v>
      </c>
      <c r="CC286" s="279">
        <v>180</v>
      </c>
    </row>
    <row r="287" spans="18:81">
      <c r="R287" s="279">
        <v>0.81069999999999998</v>
      </c>
      <c r="S287" s="279">
        <v>0.98570769999999996</v>
      </c>
      <c r="T287" s="279">
        <v>0.98570769999999996</v>
      </c>
      <c r="U287" s="279">
        <v>1.3E-6</v>
      </c>
      <c r="V287" s="279">
        <v>1.3E-6</v>
      </c>
      <c r="W287" s="279">
        <v>1.4291E-2</v>
      </c>
      <c r="X287" s="279">
        <v>1.4291E-2</v>
      </c>
      <c r="Y287" s="279">
        <v>-89.509900000000002</v>
      </c>
      <c r="Z287" s="279">
        <v>-89.509900000000002</v>
      </c>
      <c r="AA287" s="279">
        <v>-133.66399999999999</v>
      </c>
      <c r="AB287" s="279">
        <v>-133.66399999999999</v>
      </c>
      <c r="AC287" s="279">
        <v>0</v>
      </c>
      <c r="AD287" s="279">
        <v>0</v>
      </c>
      <c r="AE287" s="279">
        <v>0</v>
      </c>
      <c r="AF287" s="279">
        <v>180</v>
      </c>
      <c r="AH287" s="279">
        <v>0.81069999999999998</v>
      </c>
      <c r="AI287" s="279">
        <v>0.98199400000000003</v>
      </c>
      <c r="AJ287" s="279">
        <v>0.98199400000000003</v>
      </c>
      <c r="AK287" s="279">
        <v>2.0999999999999998E-6</v>
      </c>
      <c r="AL287" s="279">
        <v>2.0999999999999998E-6</v>
      </c>
      <c r="AM287" s="279">
        <v>1.80039E-2</v>
      </c>
      <c r="AN287" s="279">
        <v>1.80039E-2</v>
      </c>
      <c r="AO287" s="279">
        <v>-77.994699999999995</v>
      </c>
      <c r="AP287" s="279">
        <v>-77.994699999999995</v>
      </c>
      <c r="AQ287" s="279">
        <v>-112.5162</v>
      </c>
      <c r="AR287" s="279">
        <v>-112.5162</v>
      </c>
      <c r="AS287" s="279">
        <v>0</v>
      </c>
      <c r="AT287" s="279">
        <v>0</v>
      </c>
      <c r="AU287" s="279">
        <v>0</v>
      </c>
      <c r="AV287" s="279">
        <v>180</v>
      </c>
      <c r="AX287" s="279">
        <v>0.81069999999999998</v>
      </c>
      <c r="AY287" s="279">
        <v>2.7737E-3</v>
      </c>
      <c r="AZ287" s="279">
        <v>2.7737E-3</v>
      </c>
      <c r="BA287" s="279">
        <v>0.99702219999999997</v>
      </c>
      <c r="BB287" s="279">
        <v>0.99702219999999997</v>
      </c>
      <c r="BC287" s="279">
        <v>2.041E-4</v>
      </c>
      <c r="BD287" s="279">
        <v>2.041E-4</v>
      </c>
      <c r="BE287" s="279">
        <v>77.204599999999999</v>
      </c>
      <c r="BF287" s="279">
        <v>77.204599999999999</v>
      </c>
      <c r="BG287" s="279">
        <v>168.90530000000001</v>
      </c>
      <c r="BH287" s="279">
        <v>168.90530000000001</v>
      </c>
      <c r="BI287" s="279">
        <v>0</v>
      </c>
      <c r="BJ287" s="279">
        <v>0</v>
      </c>
      <c r="BK287" s="279">
        <v>0</v>
      </c>
      <c r="BL287" s="279">
        <v>180</v>
      </c>
      <c r="BO287" s="279">
        <v>0.81069999999999998</v>
      </c>
      <c r="BP287" s="279">
        <v>0.86391819999999997</v>
      </c>
      <c r="BQ287" s="279">
        <v>0.86391819999999997</v>
      </c>
      <c r="BR287" s="279">
        <v>0</v>
      </c>
      <c r="BS287" s="279">
        <v>0</v>
      </c>
      <c r="BT287" s="279">
        <v>0.1360818</v>
      </c>
      <c r="BU287" s="279">
        <v>0.1360818</v>
      </c>
      <c r="BV287" s="279">
        <v>-77.114099999999993</v>
      </c>
      <c r="BW287" s="279">
        <v>-77.114099999999993</v>
      </c>
      <c r="BX287" s="279">
        <v>165.0703</v>
      </c>
      <c r="BY287" s="279">
        <v>165.0703</v>
      </c>
      <c r="BZ287" s="279">
        <v>0</v>
      </c>
      <c r="CA287" s="279">
        <v>0</v>
      </c>
      <c r="CB287" s="279">
        <v>0</v>
      </c>
      <c r="CC287" s="279">
        <v>180</v>
      </c>
    </row>
    <row r="288" spans="18:81">
      <c r="R288" s="279">
        <v>0.81205000000000005</v>
      </c>
      <c r="S288" s="279">
        <v>0.98567329999999997</v>
      </c>
      <c r="T288" s="279">
        <v>0.98567329999999997</v>
      </c>
      <c r="U288" s="279">
        <v>1.3E-6</v>
      </c>
      <c r="V288" s="279">
        <v>1.3E-6</v>
      </c>
      <c r="W288" s="279">
        <v>1.4325299999999999E-2</v>
      </c>
      <c r="X288" s="279">
        <v>1.4325299999999999E-2</v>
      </c>
      <c r="Y288" s="279">
        <v>-89.336500000000001</v>
      </c>
      <c r="Z288" s="279">
        <v>-89.336500000000001</v>
      </c>
      <c r="AA288" s="279">
        <v>-133.36099999999999</v>
      </c>
      <c r="AB288" s="279">
        <v>-133.36099999999999</v>
      </c>
      <c r="AC288" s="279">
        <v>0</v>
      </c>
      <c r="AD288" s="279">
        <v>0</v>
      </c>
      <c r="AE288" s="279">
        <v>0</v>
      </c>
      <c r="AF288" s="279">
        <v>180</v>
      </c>
      <c r="AH288" s="279">
        <v>0.81205000000000005</v>
      </c>
      <c r="AI288" s="279">
        <v>0.9819348</v>
      </c>
      <c r="AJ288" s="279">
        <v>0.9819348</v>
      </c>
      <c r="AK288" s="279">
        <v>2.0999999999999998E-6</v>
      </c>
      <c r="AL288" s="279">
        <v>2.0999999999999998E-6</v>
      </c>
      <c r="AM288" s="279">
        <v>1.8063099999999999E-2</v>
      </c>
      <c r="AN288" s="279">
        <v>1.8063099999999999E-2</v>
      </c>
      <c r="AO288" s="279">
        <v>-77.7958</v>
      </c>
      <c r="AP288" s="279">
        <v>-77.7958</v>
      </c>
      <c r="AQ288" s="279">
        <v>-112.1581</v>
      </c>
      <c r="AR288" s="279">
        <v>-112.1581</v>
      </c>
      <c r="AS288" s="279">
        <v>0</v>
      </c>
      <c r="AT288" s="279">
        <v>0</v>
      </c>
      <c r="AU288" s="279">
        <v>0</v>
      </c>
      <c r="AV288" s="279">
        <v>180</v>
      </c>
      <c r="AX288" s="279">
        <v>0.81205000000000005</v>
      </c>
      <c r="AY288" s="279">
        <v>2.7116000000000002E-3</v>
      </c>
      <c r="AZ288" s="279">
        <v>2.7116000000000002E-3</v>
      </c>
      <c r="BA288" s="279">
        <v>0.99708490000000005</v>
      </c>
      <c r="BB288" s="279">
        <v>0.99708490000000005</v>
      </c>
      <c r="BC288" s="279">
        <v>2.0350000000000001E-4</v>
      </c>
      <c r="BD288" s="279">
        <v>2.0350000000000001E-4</v>
      </c>
      <c r="BE288" s="279">
        <v>77.686899999999994</v>
      </c>
      <c r="BF288" s="279">
        <v>77.686899999999994</v>
      </c>
      <c r="BG288" s="279">
        <v>168.72</v>
      </c>
      <c r="BH288" s="279">
        <v>168.72</v>
      </c>
      <c r="BI288" s="279">
        <v>0</v>
      </c>
      <c r="BJ288" s="279">
        <v>0</v>
      </c>
      <c r="BK288" s="279">
        <v>0</v>
      </c>
      <c r="BL288" s="279">
        <v>180</v>
      </c>
      <c r="BO288" s="279">
        <v>0.81205000000000005</v>
      </c>
      <c r="BP288" s="279">
        <v>0.86387539999999996</v>
      </c>
      <c r="BQ288" s="279">
        <v>0.86387539999999996</v>
      </c>
      <c r="BR288" s="279">
        <v>0</v>
      </c>
      <c r="BS288" s="279">
        <v>0</v>
      </c>
      <c r="BT288" s="279">
        <v>0.13612460000000001</v>
      </c>
      <c r="BU288" s="279">
        <v>0.13612460000000001</v>
      </c>
      <c r="BV288" s="279">
        <v>-77.0565</v>
      </c>
      <c r="BW288" s="279">
        <v>-77.0565</v>
      </c>
      <c r="BX288" s="279">
        <v>165.07769999999999</v>
      </c>
      <c r="BY288" s="279">
        <v>165.07769999999999</v>
      </c>
      <c r="BZ288" s="279">
        <v>0</v>
      </c>
      <c r="CA288" s="279">
        <v>0</v>
      </c>
      <c r="CB288" s="279">
        <v>0</v>
      </c>
      <c r="CC288" s="279">
        <v>180</v>
      </c>
    </row>
    <row r="289" spans="18:81">
      <c r="R289" s="279">
        <v>0.81340000000000001</v>
      </c>
      <c r="S289" s="279">
        <v>0.98563869999999998</v>
      </c>
      <c r="T289" s="279">
        <v>0.98563869999999998</v>
      </c>
      <c r="U289" s="279">
        <v>1.3E-6</v>
      </c>
      <c r="V289" s="279">
        <v>1.3E-6</v>
      </c>
      <c r="W289" s="279">
        <v>1.436E-2</v>
      </c>
      <c r="X289" s="279">
        <v>1.436E-2</v>
      </c>
      <c r="Y289" s="279">
        <v>-89.1631</v>
      </c>
      <c r="Z289" s="279">
        <v>-89.1631</v>
      </c>
      <c r="AA289" s="279">
        <v>-133.05770000000001</v>
      </c>
      <c r="AB289" s="279">
        <v>-133.05770000000001</v>
      </c>
      <c r="AC289" s="279">
        <v>0</v>
      </c>
      <c r="AD289" s="279">
        <v>0</v>
      </c>
      <c r="AE289" s="279">
        <v>0</v>
      </c>
      <c r="AF289" s="279">
        <v>180</v>
      </c>
      <c r="AH289" s="279">
        <v>0.81340000000000001</v>
      </c>
      <c r="AI289" s="279">
        <v>0.98187539999999995</v>
      </c>
      <c r="AJ289" s="279">
        <v>0.98187539999999995</v>
      </c>
      <c r="AK289" s="279">
        <v>2.0999999999999998E-6</v>
      </c>
      <c r="AL289" s="279">
        <v>2.0999999999999998E-6</v>
      </c>
      <c r="AM289" s="279">
        <v>1.81225E-2</v>
      </c>
      <c r="AN289" s="279">
        <v>1.81225E-2</v>
      </c>
      <c r="AO289" s="279">
        <v>-77.596800000000002</v>
      </c>
      <c r="AP289" s="279">
        <v>-77.596800000000002</v>
      </c>
      <c r="AQ289" s="279">
        <v>-111.79949999999999</v>
      </c>
      <c r="AR289" s="279">
        <v>-111.79949999999999</v>
      </c>
      <c r="AS289" s="279">
        <v>0</v>
      </c>
      <c r="AT289" s="279">
        <v>0</v>
      </c>
      <c r="AU289" s="279">
        <v>0</v>
      </c>
      <c r="AV289" s="279">
        <v>180</v>
      </c>
      <c r="AX289" s="279">
        <v>0.81340000000000001</v>
      </c>
      <c r="AY289" s="279">
        <v>2.6497000000000001E-3</v>
      </c>
      <c r="AZ289" s="279">
        <v>2.6497000000000001E-3</v>
      </c>
      <c r="BA289" s="279">
        <v>0.99714740000000002</v>
      </c>
      <c r="BB289" s="279">
        <v>0.99714740000000002</v>
      </c>
      <c r="BC289" s="279">
        <v>2.029E-4</v>
      </c>
      <c r="BD289" s="279">
        <v>2.029E-4</v>
      </c>
      <c r="BE289" s="279">
        <v>78.167699999999996</v>
      </c>
      <c r="BF289" s="279">
        <v>78.167699999999996</v>
      </c>
      <c r="BG289" s="279">
        <v>168.52070000000001</v>
      </c>
      <c r="BH289" s="279">
        <v>168.52070000000001</v>
      </c>
      <c r="BI289" s="279">
        <v>0</v>
      </c>
      <c r="BJ289" s="279">
        <v>0</v>
      </c>
      <c r="BK289" s="279">
        <v>0</v>
      </c>
      <c r="BL289" s="279">
        <v>180</v>
      </c>
      <c r="BO289" s="279">
        <v>0.81340000000000001</v>
      </c>
      <c r="BP289" s="279">
        <v>0.86383270000000001</v>
      </c>
      <c r="BQ289" s="279">
        <v>0.86383270000000001</v>
      </c>
      <c r="BR289" s="279">
        <v>0</v>
      </c>
      <c r="BS289" s="279">
        <v>0</v>
      </c>
      <c r="BT289" s="279">
        <v>0.13616729999999999</v>
      </c>
      <c r="BU289" s="279">
        <v>0.13616729999999999</v>
      </c>
      <c r="BV289" s="279">
        <v>-76.999200000000002</v>
      </c>
      <c r="BW289" s="279">
        <v>-76.999200000000002</v>
      </c>
      <c r="BX289" s="279">
        <v>165.08519999999999</v>
      </c>
      <c r="BY289" s="279">
        <v>165.08519999999999</v>
      </c>
      <c r="BZ289" s="279">
        <v>0</v>
      </c>
      <c r="CA289" s="279">
        <v>0</v>
      </c>
      <c r="CB289" s="279">
        <v>0</v>
      </c>
      <c r="CC289" s="279">
        <v>180</v>
      </c>
    </row>
    <row r="290" spans="18:81">
      <c r="R290" s="279">
        <v>0.81474999999999997</v>
      </c>
      <c r="S290" s="279">
        <v>0.98560380000000003</v>
      </c>
      <c r="T290" s="279">
        <v>0.98560380000000003</v>
      </c>
      <c r="U290" s="279">
        <v>1.3E-6</v>
      </c>
      <c r="V290" s="279">
        <v>1.3E-6</v>
      </c>
      <c r="W290" s="279">
        <v>1.4394799999999999E-2</v>
      </c>
      <c r="X290" s="279">
        <v>1.4394799999999999E-2</v>
      </c>
      <c r="Y290" s="279">
        <v>-88.989599999999996</v>
      </c>
      <c r="Z290" s="279">
        <v>-88.989599999999996</v>
      </c>
      <c r="AA290" s="279">
        <v>-132.7542</v>
      </c>
      <c r="AB290" s="279">
        <v>-132.7542</v>
      </c>
      <c r="AC290" s="279">
        <v>0</v>
      </c>
      <c r="AD290" s="279">
        <v>0</v>
      </c>
      <c r="AE290" s="279">
        <v>0</v>
      </c>
      <c r="AF290" s="279">
        <v>180</v>
      </c>
      <c r="AH290" s="279">
        <v>0.81474999999999997</v>
      </c>
      <c r="AI290" s="279">
        <v>0.98181580000000002</v>
      </c>
      <c r="AJ290" s="279">
        <v>0.98181580000000002</v>
      </c>
      <c r="AK290" s="279">
        <v>2.0999999999999998E-6</v>
      </c>
      <c r="AL290" s="279">
        <v>2.0999999999999998E-6</v>
      </c>
      <c r="AM290" s="279">
        <v>1.81821E-2</v>
      </c>
      <c r="AN290" s="279">
        <v>1.81821E-2</v>
      </c>
      <c r="AO290" s="279">
        <v>-77.3977</v>
      </c>
      <c r="AP290" s="279">
        <v>-77.3977</v>
      </c>
      <c r="AQ290" s="279">
        <v>-111.4404</v>
      </c>
      <c r="AR290" s="279">
        <v>-111.4404</v>
      </c>
      <c r="AS290" s="279">
        <v>0</v>
      </c>
      <c r="AT290" s="279">
        <v>0</v>
      </c>
      <c r="AU290" s="279">
        <v>0</v>
      </c>
      <c r="AV290" s="279">
        <v>180</v>
      </c>
      <c r="AX290" s="279">
        <v>0.81474999999999997</v>
      </c>
      <c r="AY290" s="279">
        <v>2.5882000000000001E-3</v>
      </c>
      <c r="AZ290" s="279">
        <v>2.5882000000000001E-3</v>
      </c>
      <c r="BA290" s="279">
        <v>0.99720949999999997</v>
      </c>
      <c r="BB290" s="279">
        <v>0.99720949999999997</v>
      </c>
      <c r="BC290" s="279">
        <v>2.0239999999999999E-4</v>
      </c>
      <c r="BD290" s="279">
        <v>2.0239999999999999E-4</v>
      </c>
      <c r="BE290" s="279">
        <v>78.646900000000002</v>
      </c>
      <c r="BF290" s="279">
        <v>78.646900000000002</v>
      </c>
      <c r="BG290" s="279">
        <v>168.3065</v>
      </c>
      <c r="BH290" s="279">
        <v>168.3065</v>
      </c>
      <c r="BI290" s="279">
        <v>0</v>
      </c>
      <c r="BJ290" s="279">
        <v>0</v>
      </c>
      <c r="BK290" s="279">
        <v>0</v>
      </c>
      <c r="BL290" s="279">
        <v>180</v>
      </c>
      <c r="BO290" s="279">
        <v>0.81474999999999997</v>
      </c>
      <c r="BP290" s="279">
        <v>0.86379010000000001</v>
      </c>
      <c r="BQ290" s="279">
        <v>0.86379010000000001</v>
      </c>
      <c r="BR290" s="279">
        <v>0</v>
      </c>
      <c r="BS290" s="279">
        <v>0</v>
      </c>
      <c r="BT290" s="279">
        <v>0.13620979999999999</v>
      </c>
      <c r="BU290" s="279">
        <v>0.13620979999999999</v>
      </c>
      <c r="BV290" s="279">
        <v>-76.942099999999996</v>
      </c>
      <c r="BW290" s="279">
        <v>-76.942099999999996</v>
      </c>
      <c r="BX290" s="279">
        <v>165.0926</v>
      </c>
      <c r="BY290" s="279">
        <v>165.0926</v>
      </c>
      <c r="BZ290" s="279">
        <v>0</v>
      </c>
      <c r="CA290" s="279">
        <v>0</v>
      </c>
      <c r="CB290" s="279">
        <v>0</v>
      </c>
      <c r="CC290" s="279">
        <v>180</v>
      </c>
    </row>
    <row r="291" spans="18:81">
      <c r="R291" s="279">
        <v>0.81610000000000005</v>
      </c>
      <c r="S291" s="279">
        <v>0.98556889999999997</v>
      </c>
      <c r="T291" s="279">
        <v>0.98556889999999997</v>
      </c>
      <c r="U291" s="279">
        <v>1.3E-6</v>
      </c>
      <c r="V291" s="279">
        <v>1.3E-6</v>
      </c>
      <c r="W291" s="279">
        <v>1.44298E-2</v>
      </c>
      <c r="X291" s="279">
        <v>1.44298E-2</v>
      </c>
      <c r="Y291" s="279">
        <v>-88.816100000000006</v>
      </c>
      <c r="Z291" s="279">
        <v>-88.816100000000006</v>
      </c>
      <c r="AA291" s="279">
        <v>-132.4504</v>
      </c>
      <c r="AB291" s="279">
        <v>-132.4504</v>
      </c>
      <c r="AC291" s="279">
        <v>0</v>
      </c>
      <c r="AD291" s="279">
        <v>0</v>
      </c>
      <c r="AE291" s="279">
        <v>0</v>
      </c>
      <c r="AF291" s="279">
        <v>180</v>
      </c>
      <c r="AH291" s="279">
        <v>0.81610000000000005</v>
      </c>
      <c r="AI291" s="279">
        <v>0.98175610000000002</v>
      </c>
      <c r="AJ291" s="279">
        <v>0.98175610000000002</v>
      </c>
      <c r="AK291" s="279">
        <v>1.9999999999999999E-6</v>
      </c>
      <c r="AL291" s="279">
        <v>1.9999999999999999E-6</v>
      </c>
      <c r="AM291" s="279">
        <v>1.8241799999999999E-2</v>
      </c>
      <c r="AN291" s="279">
        <v>1.8241799999999999E-2</v>
      </c>
      <c r="AO291" s="279">
        <v>-77.198400000000007</v>
      </c>
      <c r="AP291" s="279">
        <v>-77.198400000000007</v>
      </c>
      <c r="AQ291" s="279">
        <v>-111.0808</v>
      </c>
      <c r="AR291" s="279">
        <v>-111.0808</v>
      </c>
      <c r="AS291" s="279">
        <v>0</v>
      </c>
      <c r="AT291" s="279">
        <v>0</v>
      </c>
      <c r="AU291" s="279">
        <v>0</v>
      </c>
      <c r="AV291" s="279">
        <v>180</v>
      </c>
      <c r="AX291" s="279">
        <v>0.81610000000000005</v>
      </c>
      <c r="AY291" s="279">
        <v>2.5270000000000002E-3</v>
      </c>
      <c r="AZ291" s="279">
        <v>2.5270000000000002E-3</v>
      </c>
      <c r="BA291" s="279">
        <v>0.99727120000000002</v>
      </c>
      <c r="BB291" s="279">
        <v>0.99727120000000002</v>
      </c>
      <c r="BC291" s="279">
        <v>2.018E-4</v>
      </c>
      <c r="BD291" s="279">
        <v>2.018E-4</v>
      </c>
      <c r="BE291" s="279">
        <v>79.124700000000004</v>
      </c>
      <c r="BF291" s="279">
        <v>79.124700000000004</v>
      </c>
      <c r="BG291" s="279">
        <v>168.07679999999999</v>
      </c>
      <c r="BH291" s="279">
        <v>168.07679999999999</v>
      </c>
      <c r="BI291" s="279">
        <v>0</v>
      </c>
      <c r="BJ291" s="279">
        <v>0</v>
      </c>
      <c r="BK291" s="279">
        <v>0</v>
      </c>
      <c r="BL291" s="279">
        <v>180</v>
      </c>
      <c r="BO291" s="279">
        <v>0.81610000000000005</v>
      </c>
      <c r="BP291" s="279">
        <v>0.86374770000000001</v>
      </c>
      <c r="BQ291" s="279">
        <v>0.86374770000000001</v>
      </c>
      <c r="BR291" s="279">
        <v>0</v>
      </c>
      <c r="BS291" s="279">
        <v>0</v>
      </c>
      <c r="BT291" s="279">
        <v>0.13625219999999999</v>
      </c>
      <c r="BU291" s="279">
        <v>0.13625219999999999</v>
      </c>
      <c r="BV291" s="279">
        <v>-76.885199999999998</v>
      </c>
      <c r="BW291" s="279">
        <v>-76.885199999999998</v>
      </c>
      <c r="BX291" s="279">
        <v>165.1</v>
      </c>
      <c r="BY291" s="279">
        <v>165.1</v>
      </c>
      <c r="BZ291" s="279">
        <v>0</v>
      </c>
      <c r="CA291" s="279">
        <v>0</v>
      </c>
      <c r="CB291" s="279">
        <v>0</v>
      </c>
      <c r="CC291" s="279">
        <v>180</v>
      </c>
    </row>
    <row r="292" spans="18:81">
      <c r="R292" s="279">
        <v>0.81745000000000001</v>
      </c>
      <c r="S292" s="279">
        <v>0.98553409999999997</v>
      </c>
      <c r="T292" s="279">
        <v>0.98553409999999997</v>
      </c>
      <c r="U292" s="279">
        <v>1.3E-6</v>
      </c>
      <c r="V292" s="279">
        <v>1.3E-6</v>
      </c>
      <c r="W292" s="279">
        <v>1.4464599999999999E-2</v>
      </c>
      <c r="X292" s="279">
        <v>1.4464599999999999E-2</v>
      </c>
      <c r="Y292" s="279">
        <v>-88.642600000000002</v>
      </c>
      <c r="Z292" s="279">
        <v>-88.642600000000002</v>
      </c>
      <c r="AA292" s="279">
        <v>-132.1465</v>
      </c>
      <c r="AB292" s="279">
        <v>-132.1465</v>
      </c>
      <c r="AC292" s="279">
        <v>0</v>
      </c>
      <c r="AD292" s="279">
        <v>0</v>
      </c>
      <c r="AE292" s="279">
        <v>0</v>
      </c>
      <c r="AF292" s="279">
        <v>180</v>
      </c>
      <c r="AH292" s="279">
        <v>0.81745000000000001</v>
      </c>
      <c r="AI292" s="279">
        <v>0.98169649999999997</v>
      </c>
      <c r="AJ292" s="279">
        <v>0.98169649999999997</v>
      </c>
      <c r="AK292" s="279">
        <v>1.9999999999999999E-6</v>
      </c>
      <c r="AL292" s="279">
        <v>1.9999999999999999E-6</v>
      </c>
      <c r="AM292" s="279">
        <v>1.8301399999999999E-2</v>
      </c>
      <c r="AN292" s="279">
        <v>1.8301399999999999E-2</v>
      </c>
      <c r="AO292" s="279">
        <v>-76.998900000000006</v>
      </c>
      <c r="AP292" s="279">
        <v>-76.998900000000006</v>
      </c>
      <c r="AQ292" s="279">
        <v>-110.7208</v>
      </c>
      <c r="AR292" s="279">
        <v>-110.7208</v>
      </c>
      <c r="AS292" s="279">
        <v>0</v>
      </c>
      <c r="AT292" s="279">
        <v>0</v>
      </c>
      <c r="AU292" s="279">
        <v>0</v>
      </c>
      <c r="AV292" s="279">
        <v>180</v>
      </c>
      <c r="AX292" s="279">
        <v>0.81745000000000001</v>
      </c>
      <c r="AY292" s="279">
        <v>2.4662999999999998E-3</v>
      </c>
      <c r="AZ292" s="279">
        <v>2.4662999999999998E-3</v>
      </c>
      <c r="BA292" s="279">
        <v>0.99733260000000001</v>
      </c>
      <c r="BB292" s="279">
        <v>0.99733260000000001</v>
      </c>
      <c r="BC292" s="279">
        <v>2.0120000000000001E-4</v>
      </c>
      <c r="BD292" s="279">
        <v>2.0120000000000001E-4</v>
      </c>
      <c r="BE292" s="279">
        <v>79.600999999999999</v>
      </c>
      <c r="BF292" s="279">
        <v>79.600999999999999</v>
      </c>
      <c r="BG292" s="279">
        <v>167.83090000000001</v>
      </c>
      <c r="BH292" s="279">
        <v>167.83090000000001</v>
      </c>
      <c r="BI292" s="279">
        <v>0</v>
      </c>
      <c r="BJ292" s="279">
        <v>0</v>
      </c>
      <c r="BK292" s="279">
        <v>0</v>
      </c>
      <c r="BL292" s="279">
        <v>180</v>
      </c>
      <c r="BO292" s="279">
        <v>0.81745000000000001</v>
      </c>
      <c r="BP292" s="279">
        <v>0.86370550000000001</v>
      </c>
      <c r="BQ292" s="279">
        <v>0.86370550000000001</v>
      </c>
      <c r="BR292" s="279">
        <v>0</v>
      </c>
      <c r="BS292" s="279">
        <v>0</v>
      </c>
      <c r="BT292" s="279">
        <v>0.13629450000000001</v>
      </c>
      <c r="BU292" s="279">
        <v>0.13629450000000001</v>
      </c>
      <c r="BV292" s="279">
        <v>-76.828500000000005</v>
      </c>
      <c r="BW292" s="279">
        <v>-76.828500000000005</v>
      </c>
      <c r="BX292" s="279">
        <v>165.10740000000001</v>
      </c>
      <c r="BY292" s="279">
        <v>165.10740000000001</v>
      </c>
      <c r="BZ292" s="279">
        <v>0</v>
      </c>
      <c r="CA292" s="279">
        <v>0</v>
      </c>
      <c r="CB292" s="279">
        <v>0</v>
      </c>
      <c r="CC292" s="279">
        <v>180</v>
      </c>
    </row>
    <row r="293" spans="18:81">
      <c r="R293" s="279">
        <v>0.81879999999999997</v>
      </c>
      <c r="S293" s="279">
        <v>0.98549900000000001</v>
      </c>
      <c r="T293" s="279">
        <v>0.98549900000000001</v>
      </c>
      <c r="U293" s="279">
        <v>1.3E-6</v>
      </c>
      <c r="V293" s="279">
        <v>1.3E-6</v>
      </c>
      <c r="W293" s="279">
        <v>1.4499700000000001E-2</v>
      </c>
      <c r="X293" s="279">
        <v>1.4499700000000001E-2</v>
      </c>
      <c r="Y293" s="279">
        <v>-88.468999999999994</v>
      </c>
      <c r="Z293" s="279">
        <v>-88.468999999999994</v>
      </c>
      <c r="AA293" s="279">
        <v>-131.84229999999999</v>
      </c>
      <c r="AB293" s="279">
        <v>-131.84229999999999</v>
      </c>
      <c r="AC293" s="279">
        <v>0</v>
      </c>
      <c r="AD293" s="279">
        <v>0</v>
      </c>
      <c r="AE293" s="279">
        <v>0</v>
      </c>
      <c r="AF293" s="279">
        <v>180</v>
      </c>
      <c r="AH293" s="279">
        <v>0.81879999999999997</v>
      </c>
      <c r="AI293" s="279">
        <v>0.98163670000000003</v>
      </c>
      <c r="AJ293" s="279">
        <v>0.98163670000000003</v>
      </c>
      <c r="AK293" s="279">
        <v>1.9999999999999999E-6</v>
      </c>
      <c r="AL293" s="279">
        <v>1.9999999999999999E-6</v>
      </c>
      <c r="AM293" s="279">
        <v>1.8361200000000001E-2</v>
      </c>
      <c r="AN293" s="279">
        <v>1.8361200000000001E-2</v>
      </c>
      <c r="AO293" s="279">
        <v>-76.799300000000002</v>
      </c>
      <c r="AP293" s="279">
        <v>-76.799300000000002</v>
      </c>
      <c r="AQ293" s="279">
        <v>-110.3603</v>
      </c>
      <c r="AR293" s="279">
        <v>-110.3603</v>
      </c>
      <c r="AS293" s="279">
        <v>0</v>
      </c>
      <c r="AT293" s="279">
        <v>0</v>
      </c>
      <c r="AU293" s="279">
        <v>0</v>
      </c>
      <c r="AV293" s="279">
        <v>180</v>
      </c>
      <c r="AX293" s="279">
        <v>0.81879999999999997</v>
      </c>
      <c r="AY293" s="279">
        <v>2.4060000000000002E-3</v>
      </c>
      <c r="AZ293" s="279">
        <v>2.4060000000000002E-3</v>
      </c>
      <c r="BA293" s="279">
        <v>0.99739339999999999</v>
      </c>
      <c r="BB293" s="279">
        <v>0.99739339999999999</v>
      </c>
      <c r="BC293" s="279">
        <v>2.006E-4</v>
      </c>
      <c r="BD293" s="279">
        <v>2.006E-4</v>
      </c>
      <c r="BE293" s="279">
        <v>80.075900000000004</v>
      </c>
      <c r="BF293" s="279">
        <v>80.075900000000004</v>
      </c>
      <c r="BG293" s="279">
        <v>167.56809999999999</v>
      </c>
      <c r="BH293" s="279">
        <v>167.56809999999999</v>
      </c>
      <c r="BI293" s="279">
        <v>0</v>
      </c>
      <c r="BJ293" s="279">
        <v>0</v>
      </c>
      <c r="BK293" s="279">
        <v>0</v>
      </c>
      <c r="BL293" s="279">
        <v>180</v>
      </c>
      <c r="BO293" s="279">
        <v>0.81879999999999997</v>
      </c>
      <c r="BP293" s="279">
        <v>0.86366330000000002</v>
      </c>
      <c r="BQ293" s="279">
        <v>0.86366330000000002</v>
      </c>
      <c r="BR293" s="279">
        <v>0</v>
      </c>
      <c r="BS293" s="279">
        <v>0</v>
      </c>
      <c r="BT293" s="279">
        <v>0.13633670000000001</v>
      </c>
      <c r="BU293" s="279">
        <v>0.13633670000000001</v>
      </c>
      <c r="BV293" s="279">
        <v>-76.772000000000006</v>
      </c>
      <c r="BW293" s="279">
        <v>-76.772000000000006</v>
      </c>
      <c r="BX293" s="279">
        <v>165.11490000000001</v>
      </c>
      <c r="BY293" s="279">
        <v>165.11490000000001</v>
      </c>
      <c r="BZ293" s="279">
        <v>0</v>
      </c>
      <c r="CA293" s="279">
        <v>0</v>
      </c>
      <c r="CB293" s="279">
        <v>0</v>
      </c>
      <c r="CC293" s="279">
        <v>180</v>
      </c>
    </row>
    <row r="294" spans="18:81">
      <c r="R294" s="279">
        <v>0.82015000000000005</v>
      </c>
      <c r="S294" s="279">
        <v>0.98546370000000005</v>
      </c>
      <c r="T294" s="279">
        <v>0.98546370000000005</v>
      </c>
      <c r="U294" s="279">
        <v>1.3E-6</v>
      </c>
      <c r="V294" s="279">
        <v>1.3E-6</v>
      </c>
      <c r="W294" s="279">
        <v>1.4534999999999999E-2</v>
      </c>
      <c r="X294" s="279">
        <v>1.4534999999999999E-2</v>
      </c>
      <c r="Y294" s="279">
        <v>-88.295299999999997</v>
      </c>
      <c r="Z294" s="279">
        <v>-88.295299999999997</v>
      </c>
      <c r="AA294" s="279">
        <v>-131.53790000000001</v>
      </c>
      <c r="AB294" s="279">
        <v>-131.53790000000001</v>
      </c>
      <c r="AC294" s="279">
        <v>0</v>
      </c>
      <c r="AD294" s="279">
        <v>0</v>
      </c>
      <c r="AE294" s="279">
        <v>0</v>
      </c>
      <c r="AF294" s="279">
        <v>180</v>
      </c>
      <c r="AH294" s="279">
        <v>0.82015000000000005</v>
      </c>
      <c r="AI294" s="279">
        <v>0.98157669999999997</v>
      </c>
      <c r="AJ294" s="279">
        <v>0.98157669999999997</v>
      </c>
      <c r="AK294" s="279">
        <v>1.9999999999999999E-6</v>
      </c>
      <c r="AL294" s="279">
        <v>1.9999999999999999E-6</v>
      </c>
      <c r="AM294" s="279">
        <v>1.8421199999999999E-2</v>
      </c>
      <c r="AN294" s="279">
        <v>1.8421199999999999E-2</v>
      </c>
      <c r="AO294" s="279">
        <v>-76.599500000000006</v>
      </c>
      <c r="AP294" s="279">
        <v>-76.599500000000006</v>
      </c>
      <c r="AQ294" s="279">
        <v>-109.99930000000001</v>
      </c>
      <c r="AR294" s="279">
        <v>-109.99930000000001</v>
      </c>
      <c r="AS294" s="279">
        <v>0</v>
      </c>
      <c r="AT294" s="279">
        <v>0</v>
      </c>
      <c r="AU294" s="279">
        <v>0</v>
      </c>
      <c r="AV294" s="279">
        <v>180</v>
      </c>
      <c r="AX294" s="279">
        <v>0.82015000000000005</v>
      </c>
      <c r="AY294" s="279">
        <v>2.3462000000000001E-3</v>
      </c>
      <c r="AZ294" s="279">
        <v>2.3462000000000001E-3</v>
      </c>
      <c r="BA294" s="279">
        <v>0.99745379999999995</v>
      </c>
      <c r="BB294" s="279">
        <v>0.99745379999999995</v>
      </c>
      <c r="BC294" s="279">
        <v>2.0000000000000001E-4</v>
      </c>
      <c r="BD294" s="279">
        <v>2.0000000000000001E-4</v>
      </c>
      <c r="BE294" s="279">
        <v>80.549199999999999</v>
      </c>
      <c r="BF294" s="279">
        <v>80.549199999999999</v>
      </c>
      <c r="BG294" s="279">
        <v>167.28749999999999</v>
      </c>
      <c r="BH294" s="279">
        <v>167.28749999999999</v>
      </c>
      <c r="BI294" s="279">
        <v>0</v>
      </c>
      <c r="BJ294" s="279">
        <v>0</v>
      </c>
      <c r="BK294" s="279">
        <v>0</v>
      </c>
      <c r="BL294" s="279">
        <v>180</v>
      </c>
      <c r="BO294" s="279">
        <v>0.82015000000000005</v>
      </c>
      <c r="BP294" s="279">
        <v>0.86362130000000004</v>
      </c>
      <c r="BQ294" s="279">
        <v>0.86362130000000004</v>
      </c>
      <c r="BR294" s="279">
        <v>0</v>
      </c>
      <c r="BS294" s="279">
        <v>0</v>
      </c>
      <c r="BT294" s="279">
        <v>0.13637869999999999</v>
      </c>
      <c r="BU294" s="279">
        <v>0.13637869999999999</v>
      </c>
      <c r="BV294" s="279">
        <v>-76.715699999999998</v>
      </c>
      <c r="BW294" s="279">
        <v>-76.715699999999998</v>
      </c>
      <c r="BX294" s="279">
        <v>165.1223</v>
      </c>
      <c r="BY294" s="279">
        <v>165.1223</v>
      </c>
      <c r="BZ294" s="279">
        <v>0</v>
      </c>
      <c r="CA294" s="279">
        <v>0</v>
      </c>
      <c r="CB294" s="279">
        <v>0</v>
      </c>
      <c r="CC294" s="279">
        <v>180</v>
      </c>
    </row>
    <row r="295" spans="18:81">
      <c r="R295" s="279">
        <v>0.82150000000000001</v>
      </c>
      <c r="S295" s="279">
        <v>0.98542810000000003</v>
      </c>
      <c r="T295" s="279">
        <v>0.98542810000000003</v>
      </c>
      <c r="U295" s="279">
        <v>1.3E-6</v>
      </c>
      <c r="V295" s="279">
        <v>1.3E-6</v>
      </c>
      <c r="W295" s="279">
        <v>1.45706E-2</v>
      </c>
      <c r="X295" s="279">
        <v>1.45706E-2</v>
      </c>
      <c r="Y295" s="279">
        <v>-88.121700000000004</v>
      </c>
      <c r="Z295" s="279">
        <v>-88.121700000000004</v>
      </c>
      <c r="AA295" s="279">
        <v>-131.23330000000001</v>
      </c>
      <c r="AB295" s="279">
        <v>-131.23330000000001</v>
      </c>
      <c r="AC295" s="279">
        <v>0</v>
      </c>
      <c r="AD295" s="279">
        <v>0</v>
      </c>
      <c r="AE295" s="279">
        <v>0</v>
      </c>
      <c r="AF295" s="279">
        <v>180</v>
      </c>
      <c r="AH295" s="279">
        <v>0.82150000000000001</v>
      </c>
      <c r="AI295" s="279">
        <v>0.98151650000000001</v>
      </c>
      <c r="AJ295" s="279">
        <v>0.98151650000000001</v>
      </c>
      <c r="AK295" s="279">
        <v>1.9999999999999999E-6</v>
      </c>
      <c r="AL295" s="279">
        <v>1.9999999999999999E-6</v>
      </c>
      <c r="AM295" s="279">
        <v>1.8481399999999999E-2</v>
      </c>
      <c r="AN295" s="279">
        <v>1.8481399999999999E-2</v>
      </c>
      <c r="AO295" s="279">
        <v>-76.399500000000003</v>
      </c>
      <c r="AP295" s="279">
        <v>-76.399500000000003</v>
      </c>
      <c r="AQ295" s="279">
        <v>-109.6379</v>
      </c>
      <c r="AR295" s="279">
        <v>-109.6379</v>
      </c>
      <c r="AS295" s="279">
        <v>0</v>
      </c>
      <c r="AT295" s="279">
        <v>0</v>
      </c>
      <c r="AU295" s="279">
        <v>0</v>
      </c>
      <c r="AV295" s="279">
        <v>180</v>
      </c>
      <c r="AX295" s="279">
        <v>0.82150000000000001</v>
      </c>
      <c r="AY295" s="279">
        <v>2.2869000000000001E-3</v>
      </c>
      <c r="AZ295" s="279">
        <v>2.2869000000000001E-3</v>
      </c>
      <c r="BA295" s="279">
        <v>0.9975136</v>
      </c>
      <c r="BB295" s="279">
        <v>0.9975136</v>
      </c>
      <c r="BC295" s="279">
        <v>1.994E-4</v>
      </c>
      <c r="BD295" s="279">
        <v>1.994E-4</v>
      </c>
      <c r="BE295" s="279">
        <v>81.021100000000004</v>
      </c>
      <c r="BF295" s="279">
        <v>81.021100000000004</v>
      </c>
      <c r="BG295" s="279">
        <v>166.98840000000001</v>
      </c>
      <c r="BH295" s="279">
        <v>166.98840000000001</v>
      </c>
      <c r="BI295" s="279">
        <v>0</v>
      </c>
      <c r="BJ295" s="279">
        <v>0</v>
      </c>
      <c r="BK295" s="279">
        <v>0</v>
      </c>
      <c r="BL295" s="279">
        <v>180</v>
      </c>
      <c r="BO295" s="279">
        <v>0.82150000000000001</v>
      </c>
      <c r="BP295" s="279">
        <v>0.8635794</v>
      </c>
      <c r="BQ295" s="279">
        <v>0.8635794</v>
      </c>
      <c r="BR295" s="279">
        <v>0</v>
      </c>
      <c r="BS295" s="279">
        <v>0</v>
      </c>
      <c r="BT295" s="279">
        <v>0.1364205</v>
      </c>
      <c r="BU295" s="279">
        <v>0.1364205</v>
      </c>
      <c r="BV295" s="279">
        <v>-76.659499999999994</v>
      </c>
      <c r="BW295" s="279">
        <v>-76.659499999999994</v>
      </c>
      <c r="BX295" s="279">
        <v>165.12970000000001</v>
      </c>
      <c r="BY295" s="279">
        <v>165.12970000000001</v>
      </c>
      <c r="BZ295" s="279">
        <v>0</v>
      </c>
      <c r="CA295" s="279">
        <v>0</v>
      </c>
      <c r="CB295" s="279">
        <v>0</v>
      </c>
      <c r="CC295" s="279">
        <v>180</v>
      </c>
    </row>
    <row r="296" spans="18:81">
      <c r="R296" s="279">
        <v>0.82284999999999997</v>
      </c>
      <c r="S296" s="279">
        <v>0.9853923</v>
      </c>
      <c r="T296" s="279">
        <v>0.9853923</v>
      </c>
      <c r="U296" s="279">
        <v>1.3E-6</v>
      </c>
      <c r="V296" s="279">
        <v>1.3E-6</v>
      </c>
      <c r="W296" s="279">
        <v>1.46064E-2</v>
      </c>
      <c r="X296" s="279">
        <v>1.46064E-2</v>
      </c>
      <c r="Y296" s="279">
        <v>-87.947900000000004</v>
      </c>
      <c r="Z296" s="279">
        <v>-87.947900000000004</v>
      </c>
      <c r="AA296" s="279">
        <v>-130.92840000000001</v>
      </c>
      <c r="AB296" s="279">
        <v>-130.92840000000001</v>
      </c>
      <c r="AC296" s="279">
        <v>0</v>
      </c>
      <c r="AD296" s="279">
        <v>0</v>
      </c>
      <c r="AE296" s="279">
        <v>0</v>
      </c>
      <c r="AF296" s="279">
        <v>180</v>
      </c>
      <c r="AH296" s="279">
        <v>0.82284999999999997</v>
      </c>
      <c r="AI296" s="279">
        <v>0.98145610000000005</v>
      </c>
      <c r="AJ296" s="279">
        <v>0.98145610000000005</v>
      </c>
      <c r="AK296" s="279">
        <v>1.9999999999999999E-6</v>
      </c>
      <c r="AL296" s="279">
        <v>1.9999999999999999E-6</v>
      </c>
      <c r="AM296" s="279">
        <v>1.85419E-2</v>
      </c>
      <c r="AN296" s="279">
        <v>1.85419E-2</v>
      </c>
      <c r="AO296" s="279">
        <v>-76.199399999999997</v>
      </c>
      <c r="AP296" s="279">
        <v>-76.199399999999997</v>
      </c>
      <c r="AQ296" s="279">
        <v>-109.27589999999999</v>
      </c>
      <c r="AR296" s="279">
        <v>-109.27589999999999</v>
      </c>
      <c r="AS296" s="279">
        <v>0</v>
      </c>
      <c r="AT296" s="279">
        <v>0</v>
      </c>
      <c r="AU296" s="279">
        <v>0</v>
      </c>
      <c r="AV296" s="279">
        <v>180</v>
      </c>
      <c r="AX296" s="279">
        <v>0.82284999999999997</v>
      </c>
      <c r="AY296" s="279">
        <v>2.2282999999999999E-3</v>
      </c>
      <c r="AZ296" s="279">
        <v>2.2282999999999999E-3</v>
      </c>
      <c r="BA296" s="279">
        <v>0.99757280000000004</v>
      </c>
      <c r="BB296" s="279">
        <v>0.99757280000000004</v>
      </c>
      <c r="BC296" s="279">
        <v>1.9890000000000001E-4</v>
      </c>
      <c r="BD296" s="279">
        <v>1.9890000000000001E-4</v>
      </c>
      <c r="BE296" s="279">
        <v>81.491500000000002</v>
      </c>
      <c r="BF296" s="279">
        <v>81.491500000000002</v>
      </c>
      <c r="BG296" s="279">
        <v>166.66990000000001</v>
      </c>
      <c r="BH296" s="279">
        <v>166.66990000000001</v>
      </c>
      <c r="BI296" s="279">
        <v>0</v>
      </c>
      <c r="BJ296" s="279">
        <v>0</v>
      </c>
      <c r="BK296" s="279">
        <v>0</v>
      </c>
      <c r="BL296" s="279">
        <v>180</v>
      </c>
      <c r="BO296" s="279">
        <v>0.82284999999999997</v>
      </c>
      <c r="BP296" s="279">
        <v>0.86353769999999996</v>
      </c>
      <c r="BQ296" s="279">
        <v>0.86353769999999996</v>
      </c>
      <c r="BR296" s="279">
        <v>0</v>
      </c>
      <c r="BS296" s="279">
        <v>0</v>
      </c>
      <c r="BT296" s="279">
        <v>0.13646230000000001</v>
      </c>
      <c r="BU296" s="279">
        <v>0.13646230000000001</v>
      </c>
      <c r="BV296" s="279">
        <v>-76.6036</v>
      </c>
      <c r="BW296" s="279">
        <v>-76.6036</v>
      </c>
      <c r="BX296" s="279">
        <v>165.1371</v>
      </c>
      <c r="BY296" s="279">
        <v>165.1371</v>
      </c>
      <c r="BZ296" s="279">
        <v>0</v>
      </c>
      <c r="CA296" s="279">
        <v>0</v>
      </c>
      <c r="CB296" s="279">
        <v>0</v>
      </c>
      <c r="CC296" s="279">
        <v>180</v>
      </c>
    </row>
    <row r="297" spans="18:81">
      <c r="R297" s="279">
        <v>0.82420000000000004</v>
      </c>
      <c r="S297" s="279">
        <v>0.98535629999999996</v>
      </c>
      <c r="T297" s="279">
        <v>0.98535629999999996</v>
      </c>
      <c r="U297" s="279">
        <v>1.3E-6</v>
      </c>
      <c r="V297" s="279">
        <v>1.3E-6</v>
      </c>
      <c r="W297" s="279">
        <v>1.46424E-2</v>
      </c>
      <c r="X297" s="279">
        <v>1.46424E-2</v>
      </c>
      <c r="Y297" s="279">
        <v>-87.774199999999993</v>
      </c>
      <c r="Z297" s="279">
        <v>-87.774199999999993</v>
      </c>
      <c r="AA297" s="279">
        <v>-130.6232</v>
      </c>
      <c r="AB297" s="279">
        <v>-130.6232</v>
      </c>
      <c r="AC297" s="279">
        <v>0</v>
      </c>
      <c r="AD297" s="279">
        <v>0</v>
      </c>
      <c r="AE297" s="279">
        <v>0</v>
      </c>
      <c r="AF297" s="279">
        <v>180</v>
      </c>
      <c r="AH297" s="279">
        <v>0.82420000000000004</v>
      </c>
      <c r="AI297" s="279">
        <v>0.98139549999999998</v>
      </c>
      <c r="AJ297" s="279">
        <v>0.98139549999999998</v>
      </c>
      <c r="AK297" s="279">
        <v>1.9999999999999999E-6</v>
      </c>
      <c r="AL297" s="279">
        <v>1.9999999999999999E-6</v>
      </c>
      <c r="AM297" s="279">
        <v>1.8602500000000001E-2</v>
      </c>
      <c r="AN297" s="279">
        <v>1.8602500000000001E-2</v>
      </c>
      <c r="AO297" s="279">
        <v>-75.999099999999999</v>
      </c>
      <c r="AP297" s="279">
        <v>-75.999099999999999</v>
      </c>
      <c r="AQ297" s="279">
        <v>-108.9134</v>
      </c>
      <c r="AR297" s="279">
        <v>-108.9134</v>
      </c>
      <c r="AS297" s="279">
        <v>0</v>
      </c>
      <c r="AT297" s="279">
        <v>0</v>
      </c>
      <c r="AU297" s="279">
        <v>0</v>
      </c>
      <c r="AV297" s="279">
        <v>180</v>
      </c>
      <c r="AX297" s="279">
        <v>0.82420000000000004</v>
      </c>
      <c r="AY297" s="279">
        <v>2.1703E-3</v>
      </c>
      <c r="AZ297" s="279">
        <v>2.1703E-3</v>
      </c>
      <c r="BA297" s="279">
        <v>0.9976315</v>
      </c>
      <c r="BB297" s="279">
        <v>0.9976315</v>
      </c>
      <c r="BC297" s="279">
        <v>1.983E-4</v>
      </c>
      <c r="BD297" s="279">
        <v>1.983E-4</v>
      </c>
      <c r="BE297" s="279">
        <v>81.960499999999996</v>
      </c>
      <c r="BF297" s="279">
        <v>81.960499999999996</v>
      </c>
      <c r="BG297" s="279">
        <v>166.33109999999999</v>
      </c>
      <c r="BH297" s="279">
        <v>166.33109999999999</v>
      </c>
      <c r="BI297" s="279">
        <v>0</v>
      </c>
      <c r="BJ297" s="279">
        <v>0</v>
      </c>
      <c r="BK297" s="279">
        <v>0</v>
      </c>
      <c r="BL297" s="279">
        <v>180</v>
      </c>
      <c r="BO297" s="279">
        <v>0.82420000000000004</v>
      </c>
      <c r="BP297" s="279">
        <v>0.86349609999999999</v>
      </c>
      <c r="BQ297" s="279">
        <v>0.86349609999999999</v>
      </c>
      <c r="BR297" s="279">
        <v>0</v>
      </c>
      <c r="BS297" s="279">
        <v>0</v>
      </c>
      <c r="BT297" s="279">
        <v>0.13650390000000001</v>
      </c>
      <c r="BU297" s="279">
        <v>0.13650390000000001</v>
      </c>
      <c r="BV297" s="279">
        <v>-76.547799999999995</v>
      </c>
      <c r="BW297" s="279">
        <v>-76.547799999999995</v>
      </c>
      <c r="BX297" s="279">
        <v>165.14449999999999</v>
      </c>
      <c r="BY297" s="279">
        <v>165.14449999999999</v>
      </c>
      <c r="BZ297" s="279">
        <v>0</v>
      </c>
      <c r="CA297" s="279">
        <v>0</v>
      </c>
      <c r="CB297" s="279">
        <v>0</v>
      </c>
      <c r="CC297" s="279">
        <v>180</v>
      </c>
    </row>
    <row r="298" spans="18:81">
      <c r="R298" s="279">
        <v>0.82555000000000001</v>
      </c>
      <c r="S298" s="279">
        <v>0.98531999999999997</v>
      </c>
      <c r="T298" s="279">
        <v>0.98531999999999997</v>
      </c>
      <c r="U298" s="279">
        <v>1.3E-6</v>
      </c>
      <c r="V298" s="279">
        <v>1.3E-6</v>
      </c>
      <c r="W298" s="279">
        <v>1.4678699999999999E-2</v>
      </c>
      <c r="X298" s="279">
        <v>1.4678699999999999E-2</v>
      </c>
      <c r="Y298" s="279">
        <v>-87.600399999999993</v>
      </c>
      <c r="Z298" s="279">
        <v>-87.600399999999993</v>
      </c>
      <c r="AA298" s="279">
        <v>-130.31780000000001</v>
      </c>
      <c r="AB298" s="279">
        <v>-130.31780000000001</v>
      </c>
      <c r="AC298" s="279">
        <v>0</v>
      </c>
      <c r="AD298" s="279">
        <v>0</v>
      </c>
      <c r="AE298" s="279">
        <v>0</v>
      </c>
      <c r="AF298" s="279">
        <v>180</v>
      </c>
      <c r="AH298" s="279">
        <v>0.82555000000000001</v>
      </c>
      <c r="AI298" s="279">
        <v>0.9813347</v>
      </c>
      <c r="AJ298" s="279">
        <v>0.9813347</v>
      </c>
      <c r="AK298" s="279">
        <v>1.9999999999999999E-6</v>
      </c>
      <c r="AL298" s="279">
        <v>1.9999999999999999E-6</v>
      </c>
      <c r="AM298" s="279">
        <v>1.8663300000000001E-2</v>
      </c>
      <c r="AN298" s="279">
        <v>1.8663300000000001E-2</v>
      </c>
      <c r="AO298" s="279">
        <v>-75.798599999999993</v>
      </c>
      <c r="AP298" s="279">
        <v>-75.798599999999993</v>
      </c>
      <c r="AQ298" s="279">
        <v>-108.5505</v>
      </c>
      <c r="AR298" s="279">
        <v>-108.5505</v>
      </c>
      <c r="AS298" s="279">
        <v>0</v>
      </c>
      <c r="AT298" s="279">
        <v>0</v>
      </c>
      <c r="AU298" s="279">
        <v>0</v>
      </c>
      <c r="AV298" s="279">
        <v>180</v>
      </c>
      <c r="AX298" s="279">
        <v>0.82555000000000001</v>
      </c>
      <c r="AY298" s="279">
        <v>2.1129E-3</v>
      </c>
      <c r="AZ298" s="279">
        <v>2.1129E-3</v>
      </c>
      <c r="BA298" s="279">
        <v>0.99768939999999995</v>
      </c>
      <c r="BB298" s="279">
        <v>0.99768939999999995</v>
      </c>
      <c r="BC298" s="279">
        <v>1.9770000000000001E-4</v>
      </c>
      <c r="BD298" s="279">
        <v>1.9770000000000001E-4</v>
      </c>
      <c r="BE298" s="279">
        <v>82.427999999999997</v>
      </c>
      <c r="BF298" s="279">
        <v>82.427999999999997</v>
      </c>
      <c r="BG298" s="279">
        <v>165.97110000000001</v>
      </c>
      <c r="BH298" s="279">
        <v>165.97110000000001</v>
      </c>
      <c r="BI298" s="279">
        <v>0</v>
      </c>
      <c r="BJ298" s="279">
        <v>0</v>
      </c>
      <c r="BK298" s="279">
        <v>0</v>
      </c>
      <c r="BL298" s="279">
        <v>180</v>
      </c>
      <c r="BO298" s="279">
        <v>0.82555000000000001</v>
      </c>
      <c r="BP298" s="279">
        <v>0.86345459999999996</v>
      </c>
      <c r="BQ298" s="279">
        <v>0.86345459999999996</v>
      </c>
      <c r="BR298" s="279">
        <v>0</v>
      </c>
      <c r="BS298" s="279">
        <v>0</v>
      </c>
      <c r="BT298" s="279">
        <v>0.13654530000000001</v>
      </c>
      <c r="BU298" s="279">
        <v>0.13654530000000001</v>
      </c>
      <c r="BV298" s="279">
        <v>-76.4923</v>
      </c>
      <c r="BW298" s="279">
        <v>-76.4923</v>
      </c>
      <c r="BX298" s="279">
        <v>165.15190000000001</v>
      </c>
      <c r="BY298" s="279">
        <v>165.15190000000001</v>
      </c>
      <c r="BZ298" s="279">
        <v>0</v>
      </c>
      <c r="CA298" s="279">
        <v>0</v>
      </c>
      <c r="CB298" s="279">
        <v>0</v>
      </c>
      <c r="CC298" s="279">
        <v>180</v>
      </c>
    </row>
    <row r="299" spans="18:81">
      <c r="R299" s="279">
        <v>0.82689999999999997</v>
      </c>
      <c r="S299" s="279">
        <v>0.9852841</v>
      </c>
      <c r="T299" s="279">
        <v>0.9852841</v>
      </c>
      <c r="U299" s="279">
        <v>1.3E-6</v>
      </c>
      <c r="V299" s="279">
        <v>1.3E-6</v>
      </c>
      <c r="W299" s="279">
        <v>1.4714700000000001E-2</v>
      </c>
      <c r="X299" s="279">
        <v>1.4714700000000001E-2</v>
      </c>
      <c r="Y299" s="279">
        <v>-87.426400000000001</v>
      </c>
      <c r="Z299" s="279">
        <v>-87.426400000000001</v>
      </c>
      <c r="AA299" s="279">
        <v>-130.012</v>
      </c>
      <c r="AB299" s="279">
        <v>-130.012</v>
      </c>
      <c r="AC299" s="279">
        <v>0</v>
      </c>
      <c r="AD299" s="279">
        <v>0</v>
      </c>
      <c r="AE299" s="279">
        <v>0</v>
      </c>
      <c r="AF299" s="279">
        <v>180</v>
      </c>
      <c r="AH299" s="279">
        <v>0.82689999999999997</v>
      </c>
      <c r="AI299" s="279">
        <v>0.98127410000000004</v>
      </c>
      <c r="AJ299" s="279">
        <v>0.98127410000000004</v>
      </c>
      <c r="AK299" s="279">
        <v>1.9999999999999999E-6</v>
      </c>
      <c r="AL299" s="279">
        <v>1.9999999999999999E-6</v>
      </c>
      <c r="AM299" s="279">
        <v>1.8723799999999999E-2</v>
      </c>
      <c r="AN299" s="279">
        <v>1.8723799999999999E-2</v>
      </c>
      <c r="AO299" s="279">
        <v>-75.597999999999999</v>
      </c>
      <c r="AP299" s="279">
        <v>-75.597999999999999</v>
      </c>
      <c r="AQ299" s="279">
        <v>-108.187</v>
      </c>
      <c r="AR299" s="279">
        <v>-108.187</v>
      </c>
      <c r="AS299" s="279">
        <v>0</v>
      </c>
      <c r="AT299" s="279">
        <v>0</v>
      </c>
      <c r="AU299" s="279">
        <v>0</v>
      </c>
      <c r="AV299" s="279">
        <v>180</v>
      </c>
      <c r="AX299" s="279">
        <v>0.82689999999999997</v>
      </c>
      <c r="AY299" s="279">
        <v>2.0563000000000001E-3</v>
      </c>
      <c r="AZ299" s="279">
        <v>2.0563000000000001E-3</v>
      </c>
      <c r="BA299" s="279">
        <v>0.99774660000000004</v>
      </c>
      <c r="BB299" s="279">
        <v>0.99774660000000004</v>
      </c>
      <c r="BC299" s="279">
        <v>1.9709999999999999E-4</v>
      </c>
      <c r="BD299" s="279">
        <v>1.9709999999999999E-4</v>
      </c>
      <c r="BE299" s="279">
        <v>82.894199999999998</v>
      </c>
      <c r="BF299" s="279">
        <v>82.894199999999998</v>
      </c>
      <c r="BG299" s="279">
        <v>165.5889</v>
      </c>
      <c r="BH299" s="279">
        <v>165.5889</v>
      </c>
      <c r="BI299" s="279">
        <v>0</v>
      </c>
      <c r="BJ299" s="279">
        <v>0</v>
      </c>
      <c r="BK299" s="279">
        <v>0</v>
      </c>
      <c r="BL299" s="279">
        <v>180</v>
      </c>
      <c r="BO299" s="279">
        <v>0.82689999999999997</v>
      </c>
      <c r="BP299" s="279">
        <v>0.86341330000000005</v>
      </c>
      <c r="BQ299" s="279">
        <v>0.86341330000000005</v>
      </c>
      <c r="BR299" s="279">
        <v>0</v>
      </c>
      <c r="BS299" s="279">
        <v>0</v>
      </c>
      <c r="BT299" s="279">
        <v>0.13658670000000001</v>
      </c>
      <c r="BU299" s="279">
        <v>0.13658670000000001</v>
      </c>
      <c r="BV299" s="279">
        <v>-76.436899999999994</v>
      </c>
      <c r="BW299" s="279">
        <v>-76.436899999999994</v>
      </c>
      <c r="BX299" s="279">
        <v>165.1592</v>
      </c>
      <c r="BY299" s="279">
        <v>165.1592</v>
      </c>
      <c r="BZ299" s="279">
        <v>0</v>
      </c>
      <c r="CA299" s="279">
        <v>0</v>
      </c>
      <c r="CB299" s="279">
        <v>0</v>
      </c>
      <c r="CC299" s="279">
        <v>180</v>
      </c>
    </row>
    <row r="300" spans="18:81">
      <c r="R300" s="279">
        <v>0.82825000000000004</v>
      </c>
      <c r="S300" s="279">
        <v>0.98524990000000001</v>
      </c>
      <c r="T300" s="279">
        <v>0.98524990000000001</v>
      </c>
      <c r="U300" s="279">
        <v>1.3E-6</v>
      </c>
      <c r="V300" s="279">
        <v>1.3E-6</v>
      </c>
      <c r="W300" s="279">
        <v>1.4748799999999999E-2</v>
      </c>
      <c r="X300" s="279">
        <v>1.4748799999999999E-2</v>
      </c>
      <c r="Y300" s="279">
        <v>-87.251800000000003</v>
      </c>
      <c r="Z300" s="279">
        <v>-87.251800000000003</v>
      </c>
      <c r="AA300" s="279">
        <v>-129.70599999999999</v>
      </c>
      <c r="AB300" s="279">
        <v>-129.70599999999999</v>
      </c>
      <c r="AC300" s="279">
        <v>0</v>
      </c>
      <c r="AD300" s="279">
        <v>0</v>
      </c>
      <c r="AE300" s="279">
        <v>0</v>
      </c>
      <c r="AF300" s="279">
        <v>180</v>
      </c>
      <c r="AH300" s="279">
        <v>0.82825000000000004</v>
      </c>
      <c r="AI300" s="279">
        <v>0.98121499999999995</v>
      </c>
      <c r="AJ300" s="279">
        <v>0.98121499999999995</v>
      </c>
      <c r="AK300" s="279">
        <v>1.9999999999999999E-6</v>
      </c>
      <c r="AL300" s="279">
        <v>1.9999999999999999E-6</v>
      </c>
      <c r="AM300" s="279">
        <v>1.8783000000000001E-2</v>
      </c>
      <c r="AN300" s="279">
        <v>1.8783000000000001E-2</v>
      </c>
      <c r="AO300" s="279">
        <v>-75.397000000000006</v>
      </c>
      <c r="AP300" s="279">
        <v>-75.397000000000006</v>
      </c>
      <c r="AQ300" s="279">
        <v>-107.82299999999999</v>
      </c>
      <c r="AR300" s="279">
        <v>-107.82299999999999</v>
      </c>
      <c r="AS300" s="279">
        <v>0</v>
      </c>
      <c r="AT300" s="279">
        <v>0</v>
      </c>
      <c r="AU300" s="279">
        <v>0</v>
      </c>
      <c r="AV300" s="279">
        <v>180</v>
      </c>
      <c r="AX300" s="279">
        <v>0.82825000000000004</v>
      </c>
      <c r="AY300" s="279">
        <v>2.0003999999999998E-3</v>
      </c>
      <c r="AZ300" s="279">
        <v>2.0003999999999998E-3</v>
      </c>
      <c r="BA300" s="279">
        <v>0.99780310000000005</v>
      </c>
      <c r="BB300" s="279">
        <v>0.99780310000000005</v>
      </c>
      <c r="BC300" s="279">
        <v>1.9660000000000001E-4</v>
      </c>
      <c r="BD300" s="279">
        <v>1.9660000000000001E-4</v>
      </c>
      <c r="BE300" s="279">
        <v>83.358800000000002</v>
      </c>
      <c r="BF300" s="279">
        <v>83.358800000000002</v>
      </c>
      <c r="BG300" s="279">
        <v>165.18350000000001</v>
      </c>
      <c r="BH300" s="279">
        <v>165.18350000000001</v>
      </c>
      <c r="BI300" s="279">
        <v>0</v>
      </c>
      <c r="BJ300" s="279">
        <v>0</v>
      </c>
      <c r="BK300" s="279">
        <v>0</v>
      </c>
      <c r="BL300" s="279">
        <v>180</v>
      </c>
      <c r="BO300" s="279">
        <v>0.82825000000000004</v>
      </c>
      <c r="BP300" s="279">
        <v>0.86337209999999998</v>
      </c>
      <c r="BQ300" s="279">
        <v>0.86337209999999998</v>
      </c>
      <c r="BR300" s="279">
        <v>0</v>
      </c>
      <c r="BS300" s="279">
        <v>0</v>
      </c>
      <c r="BT300" s="279">
        <v>0.1366279</v>
      </c>
      <c r="BU300" s="279">
        <v>0.1366279</v>
      </c>
      <c r="BV300" s="279">
        <v>-76.381699999999995</v>
      </c>
      <c r="BW300" s="279">
        <v>-76.381699999999995</v>
      </c>
      <c r="BX300" s="279">
        <v>165.16659999999999</v>
      </c>
      <c r="BY300" s="279">
        <v>165.16659999999999</v>
      </c>
      <c r="BZ300" s="279">
        <v>0</v>
      </c>
      <c r="CA300" s="279">
        <v>0</v>
      </c>
      <c r="CB300" s="279">
        <v>0</v>
      </c>
      <c r="CC300" s="279">
        <v>180</v>
      </c>
    </row>
    <row r="301" spans="18:81">
      <c r="R301" s="279">
        <v>0.8296</v>
      </c>
      <c r="S301" s="279">
        <v>0.98521559999999997</v>
      </c>
      <c r="T301" s="279">
        <v>0.98521559999999997</v>
      </c>
      <c r="U301" s="279">
        <v>1.3E-6</v>
      </c>
      <c r="V301" s="279">
        <v>1.3E-6</v>
      </c>
      <c r="W301" s="279">
        <v>1.47832E-2</v>
      </c>
      <c r="X301" s="279">
        <v>1.47832E-2</v>
      </c>
      <c r="Y301" s="279">
        <v>-87.077299999999994</v>
      </c>
      <c r="Z301" s="279">
        <v>-87.077299999999994</v>
      </c>
      <c r="AA301" s="279">
        <v>-129.39959999999999</v>
      </c>
      <c r="AB301" s="279">
        <v>-129.39959999999999</v>
      </c>
      <c r="AC301" s="279">
        <v>0</v>
      </c>
      <c r="AD301" s="279">
        <v>0</v>
      </c>
      <c r="AE301" s="279">
        <v>0</v>
      </c>
      <c r="AF301" s="279">
        <v>180</v>
      </c>
      <c r="AH301" s="279">
        <v>0.8296</v>
      </c>
      <c r="AI301" s="279">
        <v>0.98115560000000002</v>
      </c>
      <c r="AJ301" s="279">
        <v>0.98115560000000002</v>
      </c>
      <c r="AK301" s="279">
        <v>1.9999999999999999E-6</v>
      </c>
      <c r="AL301" s="279">
        <v>1.9999999999999999E-6</v>
      </c>
      <c r="AM301" s="279">
        <v>1.8842399999999999E-2</v>
      </c>
      <c r="AN301" s="279">
        <v>1.8842399999999999E-2</v>
      </c>
      <c r="AO301" s="279">
        <v>-75.195899999999995</v>
      </c>
      <c r="AP301" s="279">
        <v>-75.195899999999995</v>
      </c>
      <c r="AQ301" s="279">
        <v>-107.4585</v>
      </c>
      <c r="AR301" s="279">
        <v>-107.4585</v>
      </c>
      <c r="AS301" s="279">
        <v>0</v>
      </c>
      <c r="AT301" s="279">
        <v>0</v>
      </c>
      <c r="AU301" s="279">
        <v>0</v>
      </c>
      <c r="AV301" s="279">
        <v>180</v>
      </c>
      <c r="AX301" s="279">
        <v>0.8296</v>
      </c>
      <c r="AY301" s="279">
        <v>1.9453000000000001E-3</v>
      </c>
      <c r="AZ301" s="279">
        <v>1.9453000000000001E-3</v>
      </c>
      <c r="BA301" s="279">
        <v>0.99785869999999999</v>
      </c>
      <c r="BB301" s="279">
        <v>0.99785869999999999</v>
      </c>
      <c r="BC301" s="279">
        <v>1.9599999999999999E-4</v>
      </c>
      <c r="BD301" s="279">
        <v>1.9599999999999999E-4</v>
      </c>
      <c r="BE301" s="279">
        <v>83.822100000000006</v>
      </c>
      <c r="BF301" s="279">
        <v>83.822100000000006</v>
      </c>
      <c r="BG301" s="279">
        <v>164.75389999999999</v>
      </c>
      <c r="BH301" s="279">
        <v>164.75389999999999</v>
      </c>
      <c r="BI301" s="279">
        <v>0</v>
      </c>
      <c r="BJ301" s="279">
        <v>0</v>
      </c>
      <c r="BK301" s="279">
        <v>0</v>
      </c>
      <c r="BL301" s="279">
        <v>180</v>
      </c>
      <c r="BO301" s="279">
        <v>0.8296</v>
      </c>
      <c r="BP301" s="279">
        <v>0.86333099999999996</v>
      </c>
      <c r="BQ301" s="279">
        <v>0.86333099999999996</v>
      </c>
      <c r="BR301" s="279">
        <v>0</v>
      </c>
      <c r="BS301" s="279">
        <v>0</v>
      </c>
      <c r="BT301" s="279">
        <v>0.13666890000000001</v>
      </c>
      <c r="BU301" s="279">
        <v>0.13666890000000001</v>
      </c>
      <c r="BV301" s="279">
        <v>-76.326700000000002</v>
      </c>
      <c r="BW301" s="279">
        <v>-76.326700000000002</v>
      </c>
      <c r="BX301" s="279">
        <v>165.17400000000001</v>
      </c>
      <c r="BY301" s="279">
        <v>165.17400000000001</v>
      </c>
      <c r="BZ301" s="279">
        <v>0</v>
      </c>
      <c r="CA301" s="279">
        <v>0</v>
      </c>
      <c r="CB301" s="279">
        <v>0</v>
      </c>
      <c r="CC301" s="279">
        <v>180</v>
      </c>
    </row>
    <row r="302" spans="18:81">
      <c r="R302" s="279">
        <v>0.83094999999999997</v>
      </c>
      <c r="S302" s="279">
        <v>0.98518099999999997</v>
      </c>
      <c r="T302" s="279">
        <v>0.98518099999999997</v>
      </c>
      <c r="U302" s="279">
        <v>1.3E-6</v>
      </c>
      <c r="V302" s="279">
        <v>1.3E-6</v>
      </c>
      <c r="W302" s="279">
        <v>1.4817800000000001E-2</v>
      </c>
      <c r="X302" s="279">
        <v>1.4817800000000001E-2</v>
      </c>
      <c r="Y302" s="279">
        <v>-86.902600000000007</v>
      </c>
      <c r="Z302" s="279">
        <v>-86.902600000000007</v>
      </c>
      <c r="AA302" s="279">
        <v>-129.09299999999999</v>
      </c>
      <c r="AB302" s="279">
        <v>-129.09299999999999</v>
      </c>
      <c r="AC302" s="279">
        <v>0</v>
      </c>
      <c r="AD302" s="279">
        <v>0</v>
      </c>
      <c r="AE302" s="279">
        <v>0</v>
      </c>
      <c r="AF302" s="279">
        <v>180</v>
      </c>
      <c r="AH302" s="279">
        <v>0.83094999999999997</v>
      </c>
      <c r="AI302" s="279">
        <v>0.98109610000000003</v>
      </c>
      <c r="AJ302" s="279">
        <v>0.98109610000000003</v>
      </c>
      <c r="AK302" s="279">
        <v>1.9999999999999999E-6</v>
      </c>
      <c r="AL302" s="279">
        <v>1.9999999999999999E-6</v>
      </c>
      <c r="AM302" s="279">
        <v>1.8901899999999999E-2</v>
      </c>
      <c r="AN302" s="279">
        <v>1.8901899999999999E-2</v>
      </c>
      <c r="AO302" s="279">
        <v>-74.994600000000005</v>
      </c>
      <c r="AP302" s="279">
        <v>-74.994600000000005</v>
      </c>
      <c r="AQ302" s="279">
        <v>-107.0934</v>
      </c>
      <c r="AR302" s="279">
        <v>-107.0934</v>
      </c>
      <c r="AS302" s="279">
        <v>0</v>
      </c>
      <c r="AT302" s="279">
        <v>0</v>
      </c>
      <c r="AU302" s="279">
        <v>0</v>
      </c>
      <c r="AV302" s="279">
        <v>180</v>
      </c>
      <c r="AX302" s="279">
        <v>0.83094999999999997</v>
      </c>
      <c r="AY302" s="279">
        <v>1.8910000000000001E-3</v>
      </c>
      <c r="AZ302" s="279">
        <v>1.8910000000000001E-3</v>
      </c>
      <c r="BA302" s="279">
        <v>0.99791350000000001</v>
      </c>
      <c r="BB302" s="279">
        <v>0.99791350000000001</v>
      </c>
      <c r="BC302" s="279">
        <v>1.9540000000000001E-4</v>
      </c>
      <c r="BD302" s="279">
        <v>1.9540000000000001E-4</v>
      </c>
      <c r="BE302" s="279">
        <v>84.283900000000003</v>
      </c>
      <c r="BF302" s="279">
        <v>84.283900000000003</v>
      </c>
      <c r="BG302" s="279">
        <v>164.2989</v>
      </c>
      <c r="BH302" s="279">
        <v>164.2989</v>
      </c>
      <c r="BI302" s="279">
        <v>0</v>
      </c>
      <c r="BJ302" s="279">
        <v>0</v>
      </c>
      <c r="BK302" s="279">
        <v>0</v>
      </c>
      <c r="BL302" s="279">
        <v>180</v>
      </c>
      <c r="BO302" s="279">
        <v>0.83094999999999997</v>
      </c>
      <c r="BP302" s="279">
        <v>0.86329009999999995</v>
      </c>
      <c r="BQ302" s="279">
        <v>0.86329009999999995</v>
      </c>
      <c r="BR302" s="279">
        <v>0</v>
      </c>
      <c r="BS302" s="279">
        <v>0</v>
      </c>
      <c r="BT302" s="279">
        <v>0.1367099</v>
      </c>
      <c r="BU302" s="279">
        <v>0.1367099</v>
      </c>
      <c r="BV302" s="279">
        <v>-76.271900000000002</v>
      </c>
      <c r="BW302" s="279">
        <v>-76.271900000000002</v>
      </c>
      <c r="BX302" s="279">
        <v>165.18129999999999</v>
      </c>
      <c r="BY302" s="279">
        <v>165.18129999999999</v>
      </c>
      <c r="BZ302" s="279">
        <v>0</v>
      </c>
      <c r="CA302" s="279">
        <v>0</v>
      </c>
      <c r="CB302" s="279">
        <v>0</v>
      </c>
      <c r="CC302" s="279">
        <v>180</v>
      </c>
    </row>
    <row r="303" spans="18:81">
      <c r="R303" s="279">
        <v>0.83230000000000004</v>
      </c>
      <c r="S303" s="279">
        <v>0.98514610000000002</v>
      </c>
      <c r="T303" s="279">
        <v>0.98514610000000002</v>
      </c>
      <c r="U303" s="279">
        <v>1.3E-6</v>
      </c>
      <c r="V303" s="279">
        <v>1.3E-6</v>
      </c>
      <c r="W303" s="279">
        <v>1.4852600000000001E-2</v>
      </c>
      <c r="X303" s="279">
        <v>1.4852600000000001E-2</v>
      </c>
      <c r="Y303" s="279">
        <v>-86.727900000000005</v>
      </c>
      <c r="Z303" s="279">
        <v>-86.727900000000005</v>
      </c>
      <c r="AA303" s="279">
        <v>-128.7861</v>
      </c>
      <c r="AB303" s="279">
        <v>-128.7861</v>
      </c>
      <c r="AC303" s="279">
        <v>0</v>
      </c>
      <c r="AD303" s="279">
        <v>0</v>
      </c>
      <c r="AE303" s="279">
        <v>0</v>
      </c>
      <c r="AF303" s="279">
        <v>180</v>
      </c>
      <c r="AH303" s="279">
        <v>0.83230000000000004</v>
      </c>
      <c r="AI303" s="279">
        <v>0.98103640000000003</v>
      </c>
      <c r="AJ303" s="279">
        <v>0.98103640000000003</v>
      </c>
      <c r="AK303" s="279">
        <v>1.9999999999999999E-6</v>
      </c>
      <c r="AL303" s="279">
        <v>1.9999999999999999E-6</v>
      </c>
      <c r="AM303" s="279">
        <v>1.8961599999999999E-2</v>
      </c>
      <c r="AN303" s="279">
        <v>1.8961599999999999E-2</v>
      </c>
      <c r="AO303" s="279">
        <v>-74.793199999999999</v>
      </c>
      <c r="AP303" s="279">
        <v>-74.793199999999999</v>
      </c>
      <c r="AQ303" s="279">
        <v>-106.72790000000001</v>
      </c>
      <c r="AR303" s="279">
        <v>-106.72790000000001</v>
      </c>
      <c r="AS303" s="279">
        <v>0</v>
      </c>
      <c r="AT303" s="279">
        <v>0</v>
      </c>
      <c r="AU303" s="279">
        <v>0</v>
      </c>
      <c r="AV303" s="279">
        <v>180</v>
      </c>
      <c r="AX303" s="279">
        <v>0.83230000000000004</v>
      </c>
      <c r="AY303" s="279">
        <v>1.8377000000000001E-3</v>
      </c>
      <c r="AZ303" s="279">
        <v>1.8377000000000001E-3</v>
      </c>
      <c r="BA303" s="279">
        <v>0.99796750000000001</v>
      </c>
      <c r="BB303" s="279">
        <v>0.99796750000000001</v>
      </c>
      <c r="BC303" s="279">
        <v>1.9489999999999999E-4</v>
      </c>
      <c r="BD303" s="279">
        <v>1.9489999999999999E-4</v>
      </c>
      <c r="BE303" s="279">
        <v>84.744399999999999</v>
      </c>
      <c r="BF303" s="279">
        <v>84.744399999999999</v>
      </c>
      <c r="BG303" s="279">
        <v>163.81739999999999</v>
      </c>
      <c r="BH303" s="279">
        <v>163.81739999999999</v>
      </c>
      <c r="BI303" s="279">
        <v>0</v>
      </c>
      <c r="BJ303" s="279">
        <v>0</v>
      </c>
      <c r="BK303" s="279">
        <v>0</v>
      </c>
      <c r="BL303" s="279">
        <v>180</v>
      </c>
      <c r="BO303" s="279">
        <v>0.83230000000000004</v>
      </c>
      <c r="BP303" s="279">
        <v>0.8632493</v>
      </c>
      <c r="BQ303" s="279">
        <v>0.8632493</v>
      </c>
      <c r="BR303" s="279">
        <v>0</v>
      </c>
      <c r="BS303" s="279">
        <v>0</v>
      </c>
      <c r="BT303" s="279">
        <v>0.1367507</v>
      </c>
      <c r="BU303" s="279">
        <v>0.1367507</v>
      </c>
      <c r="BV303" s="279">
        <v>-76.217299999999994</v>
      </c>
      <c r="BW303" s="279">
        <v>-76.217299999999994</v>
      </c>
      <c r="BX303" s="279">
        <v>165.18870000000001</v>
      </c>
      <c r="BY303" s="279">
        <v>165.18870000000001</v>
      </c>
      <c r="BZ303" s="279">
        <v>0</v>
      </c>
      <c r="CA303" s="279">
        <v>0</v>
      </c>
      <c r="CB303" s="279">
        <v>0</v>
      </c>
      <c r="CC303" s="279">
        <v>180</v>
      </c>
    </row>
    <row r="304" spans="18:81">
      <c r="R304" s="279">
        <v>0.83365</v>
      </c>
      <c r="S304" s="279">
        <v>0.98511099999999996</v>
      </c>
      <c r="T304" s="279">
        <v>0.98511099999999996</v>
      </c>
      <c r="U304" s="279">
        <v>1.3E-6</v>
      </c>
      <c r="V304" s="279">
        <v>1.3E-6</v>
      </c>
      <c r="W304" s="279">
        <v>1.48877E-2</v>
      </c>
      <c r="X304" s="279">
        <v>1.48877E-2</v>
      </c>
      <c r="Y304" s="279">
        <v>-86.553200000000004</v>
      </c>
      <c r="Z304" s="279">
        <v>-86.553200000000004</v>
      </c>
      <c r="AA304" s="279">
        <v>-128.47890000000001</v>
      </c>
      <c r="AB304" s="279">
        <v>-128.47890000000001</v>
      </c>
      <c r="AC304" s="279">
        <v>0</v>
      </c>
      <c r="AD304" s="279">
        <v>0</v>
      </c>
      <c r="AE304" s="279">
        <v>0</v>
      </c>
      <c r="AF304" s="279">
        <v>180</v>
      </c>
      <c r="AH304" s="279">
        <v>0.83365</v>
      </c>
      <c r="AI304" s="279">
        <v>0.98097650000000003</v>
      </c>
      <c r="AJ304" s="279">
        <v>0.98097650000000003</v>
      </c>
      <c r="AK304" s="279">
        <v>1.9999999999999999E-6</v>
      </c>
      <c r="AL304" s="279">
        <v>1.9999999999999999E-6</v>
      </c>
      <c r="AM304" s="279">
        <v>1.90215E-2</v>
      </c>
      <c r="AN304" s="279">
        <v>1.90215E-2</v>
      </c>
      <c r="AO304" s="279">
        <v>-74.591499999999996</v>
      </c>
      <c r="AP304" s="279">
        <v>-74.591499999999996</v>
      </c>
      <c r="AQ304" s="279">
        <v>-106.36190000000001</v>
      </c>
      <c r="AR304" s="279">
        <v>-106.36190000000001</v>
      </c>
      <c r="AS304" s="279">
        <v>0</v>
      </c>
      <c r="AT304" s="279">
        <v>0</v>
      </c>
      <c r="AU304" s="279">
        <v>0</v>
      </c>
      <c r="AV304" s="279">
        <v>180</v>
      </c>
      <c r="AX304" s="279">
        <v>0.83365</v>
      </c>
      <c r="AY304" s="279">
        <v>1.7852E-3</v>
      </c>
      <c r="AZ304" s="279">
        <v>1.7852E-3</v>
      </c>
      <c r="BA304" s="279">
        <v>0.99802049999999998</v>
      </c>
      <c r="BB304" s="279">
        <v>0.99802049999999998</v>
      </c>
      <c r="BC304" s="279">
        <v>1.9430000000000001E-4</v>
      </c>
      <c r="BD304" s="279">
        <v>1.9430000000000001E-4</v>
      </c>
      <c r="BE304" s="279">
        <v>85.203400000000002</v>
      </c>
      <c r="BF304" s="279">
        <v>85.203400000000002</v>
      </c>
      <c r="BG304" s="279">
        <v>163.3083</v>
      </c>
      <c r="BH304" s="279">
        <v>163.3083</v>
      </c>
      <c r="BI304" s="279">
        <v>0</v>
      </c>
      <c r="BJ304" s="279">
        <v>0</v>
      </c>
      <c r="BK304" s="279">
        <v>0</v>
      </c>
      <c r="BL304" s="279">
        <v>180</v>
      </c>
      <c r="BO304" s="279">
        <v>0.83365</v>
      </c>
      <c r="BP304" s="279">
        <v>0.86320859999999999</v>
      </c>
      <c r="BQ304" s="279">
        <v>0.86320859999999999</v>
      </c>
      <c r="BR304" s="279">
        <v>0</v>
      </c>
      <c r="BS304" s="279">
        <v>0</v>
      </c>
      <c r="BT304" s="279">
        <v>0.1367913</v>
      </c>
      <c r="BU304" s="279">
        <v>0.1367913</v>
      </c>
      <c r="BV304" s="279">
        <v>-76.162899999999993</v>
      </c>
      <c r="BW304" s="279">
        <v>-76.162899999999993</v>
      </c>
      <c r="BX304" s="279">
        <v>165.1961</v>
      </c>
      <c r="BY304" s="279">
        <v>165.1961</v>
      </c>
      <c r="BZ304" s="279">
        <v>0</v>
      </c>
      <c r="CA304" s="279">
        <v>0</v>
      </c>
      <c r="CB304" s="279">
        <v>0</v>
      </c>
      <c r="CC304" s="279">
        <v>180</v>
      </c>
    </row>
    <row r="305" spans="18:81">
      <c r="R305" s="279">
        <v>0.83499999999999996</v>
      </c>
      <c r="S305" s="279">
        <v>0.9850757</v>
      </c>
      <c r="T305" s="279">
        <v>0.9850757</v>
      </c>
      <c r="U305" s="279">
        <v>1.3E-6</v>
      </c>
      <c r="V305" s="279">
        <v>1.3E-6</v>
      </c>
      <c r="W305" s="279">
        <v>1.4923000000000001E-2</v>
      </c>
      <c r="X305" s="279">
        <v>1.4923000000000001E-2</v>
      </c>
      <c r="Y305" s="279">
        <v>-86.378399999999999</v>
      </c>
      <c r="Z305" s="279">
        <v>-86.378399999999999</v>
      </c>
      <c r="AA305" s="279">
        <v>-128.17150000000001</v>
      </c>
      <c r="AB305" s="279">
        <v>-128.17150000000001</v>
      </c>
      <c r="AC305" s="279">
        <v>0</v>
      </c>
      <c r="AD305" s="279">
        <v>0</v>
      </c>
      <c r="AE305" s="279">
        <v>0</v>
      </c>
      <c r="AF305" s="279">
        <v>180</v>
      </c>
      <c r="AH305" s="279">
        <v>0.83499999999999996</v>
      </c>
      <c r="AI305" s="279">
        <v>0.98091640000000002</v>
      </c>
      <c r="AJ305" s="279">
        <v>0.98091640000000002</v>
      </c>
      <c r="AK305" s="279">
        <v>1.9999999999999999E-6</v>
      </c>
      <c r="AL305" s="279">
        <v>1.9999999999999999E-6</v>
      </c>
      <c r="AM305" s="279">
        <v>1.9081600000000001E-2</v>
      </c>
      <c r="AN305" s="279">
        <v>1.9081600000000001E-2</v>
      </c>
      <c r="AO305" s="279">
        <v>-74.389700000000005</v>
      </c>
      <c r="AP305" s="279">
        <v>-74.389700000000005</v>
      </c>
      <c r="AQ305" s="279">
        <v>-105.9953</v>
      </c>
      <c r="AR305" s="279">
        <v>-105.9953</v>
      </c>
      <c r="AS305" s="279">
        <v>0</v>
      </c>
      <c r="AT305" s="279">
        <v>0</v>
      </c>
      <c r="AU305" s="279">
        <v>0</v>
      </c>
      <c r="AV305" s="279">
        <v>180</v>
      </c>
      <c r="AX305" s="279">
        <v>0.83499999999999996</v>
      </c>
      <c r="AY305" s="279">
        <v>1.7336999999999999E-3</v>
      </c>
      <c r="AZ305" s="279">
        <v>1.7336999999999999E-3</v>
      </c>
      <c r="BA305" s="279">
        <v>0.99807250000000003</v>
      </c>
      <c r="BB305" s="279">
        <v>0.99807250000000003</v>
      </c>
      <c r="BC305" s="279">
        <v>1.9369999999999999E-4</v>
      </c>
      <c r="BD305" s="279">
        <v>1.9369999999999999E-4</v>
      </c>
      <c r="BE305" s="279">
        <v>85.661100000000005</v>
      </c>
      <c r="BF305" s="279">
        <v>85.661100000000005</v>
      </c>
      <c r="BG305" s="279">
        <v>162.77019999999999</v>
      </c>
      <c r="BH305" s="279">
        <v>162.77019999999999</v>
      </c>
      <c r="BI305" s="279">
        <v>0</v>
      </c>
      <c r="BJ305" s="279">
        <v>0</v>
      </c>
      <c r="BK305" s="279">
        <v>0</v>
      </c>
      <c r="BL305" s="279">
        <v>180</v>
      </c>
      <c r="BO305" s="279">
        <v>0.83499999999999996</v>
      </c>
      <c r="BP305" s="279">
        <v>0.86316809999999999</v>
      </c>
      <c r="BQ305" s="279">
        <v>0.86316809999999999</v>
      </c>
      <c r="BR305" s="279">
        <v>0</v>
      </c>
      <c r="BS305" s="279">
        <v>0</v>
      </c>
      <c r="BT305" s="279">
        <v>0.13683190000000001</v>
      </c>
      <c r="BU305" s="279">
        <v>0.13683190000000001</v>
      </c>
      <c r="BV305" s="279">
        <v>-76.108599999999996</v>
      </c>
      <c r="BW305" s="279">
        <v>-76.108599999999996</v>
      </c>
      <c r="BX305" s="279">
        <v>165.20339999999999</v>
      </c>
      <c r="BY305" s="279">
        <v>165.20339999999999</v>
      </c>
      <c r="BZ305" s="279">
        <v>0</v>
      </c>
      <c r="CA305" s="279">
        <v>0</v>
      </c>
      <c r="CB305" s="279">
        <v>0</v>
      </c>
      <c r="CC305" s="279">
        <v>180</v>
      </c>
    </row>
    <row r="306" spans="18:81">
      <c r="R306" s="279">
        <v>0.83635000000000004</v>
      </c>
      <c r="S306" s="279">
        <v>0.98504009999999997</v>
      </c>
      <c r="T306" s="279">
        <v>0.98504009999999997</v>
      </c>
      <c r="U306" s="279">
        <v>1.3E-6</v>
      </c>
      <c r="V306" s="279">
        <v>1.3E-6</v>
      </c>
      <c r="W306" s="279">
        <v>1.4958600000000001E-2</v>
      </c>
      <c r="X306" s="279">
        <v>1.4958600000000001E-2</v>
      </c>
      <c r="Y306" s="279">
        <v>-86.203500000000005</v>
      </c>
      <c r="Z306" s="279">
        <v>-86.203500000000005</v>
      </c>
      <c r="AA306" s="279">
        <v>-127.86369999999999</v>
      </c>
      <c r="AB306" s="279">
        <v>-127.86369999999999</v>
      </c>
      <c r="AC306" s="279">
        <v>0</v>
      </c>
      <c r="AD306" s="279">
        <v>0</v>
      </c>
      <c r="AE306" s="279">
        <v>0</v>
      </c>
      <c r="AF306" s="279">
        <v>180</v>
      </c>
      <c r="AH306" s="279">
        <v>0.83635000000000004</v>
      </c>
      <c r="AI306" s="279">
        <v>0.98085619999999996</v>
      </c>
      <c r="AJ306" s="279">
        <v>0.98085619999999996</v>
      </c>
      <c r="AK306" s="279">
        <v>1.9999999999999999E-6</v>
      </c>
      <c r="AL306" s="279">
        <v>1.9999999999999999E-6</v>
      </c>
      <c r="AM306" s="279">
        <v>1.91419E-2</v>
      </c>
      <c r="AN306" s="279">
        <v>1.91419E-2</v>
      </c>
      <c r="AO306" s="279">
        <v>-74.187700000000007</v>
      </c>
      <c r="AP306" s="279">
        <v>-74.187700000000007</v>
      </c>
      <c r="AQ306" s="279">
        <v>-105.6283</v>
      </c>
      <c r="AR306" s="279">
        <v>-105.6283</v>
      </c>
      <c r="AS306" s="279">
        <v>0</v>
      </c>
      <c r="AT306" s="279">
        <v>0</v>
      </c>
      <c r="AU306" s="279">
        <v>0</v>
      </c>
      <c r="AV306" s="279">
        <v>180</v>
      </c>
      <c r="AX306" s="279">
        <v>0.83635000000000004</v>
      </c>
      <c r="AY306" s="279">
        <v>1.6833E-3</v>
      </c>
      <c r="AZ306" s="279">
        <v>1.6833E-3</v>
      </c>
      <c r="BA306" s="279">
        <v>0.9981236</v>
      </c>
      <c r="BB306" s="279">
        <v>0.9981236</v>
      </c>
      <c r="BC306" s="279">
        <v>1.9320000000000001E-4</v>
      </c>
      <c r="BD306" s="279">
        <v>1.9320000000000001E-4</v>
      </c>
      <c r="BE306" s="279">
        <v>86.117400000000004</v>
      </c>
      <c r="BF306" s="279">
        <v>86.117400000000004</v>
      </c>
      <c r="BG306" s="279">
        <v>162.202</v>
      </c>
      <c r="BH306" s="279">
        <v>162.202</v>
      </c>
      <c r="BI306" s="279">
        <v>0</v>
      </c>
      <c r="BJ306" s="279">
        <v>0</v>
      </c>
      <c r="BK306" s="279">
        <v>0</v>
      </c>
      <c r="BL306" s="279">
        <v>180</v>
      </c>
      <c r="BO306" s="279">
        <v>0.83635000000000004</v>
      </c>
      <c r="BP306" s="279">
        <v>0.86312770000000005</v>
      </c>
      <c r="BQ306" s="279">
        <v>0.86312770000000005</v>
      </c>
      <c r="BR306" s="279">
        <v>0</v>
      </c>
      <c r="BS306" s="279">
        <v>0</v>
      </c>
      <c r="BT306" s="279">
        <v>0.1368723</v>
      </c>
      <c r="BU306" s="279">
        <v>0.1368723</v>
      </c>
      <c r="BV306" s="279">
        <v>-76.054599999999994</v>
      </c>
      <c r="BW306" s="279">
        <v>-76.054599999999994</v>
      </c>
      <c r="BX306" s="279">
        <v>165.2107</v>
      </c>
      <c r="BY306" s="279">
        <v>165.2107</v>
      </c>
      <c r="BZ306" s="279">
        <v>0</v>
      </c>
      <c r="CA306" s="279">
        <v>0</v>
      </c>
      <c r="CB306" s="279">
        <v>0</v>
      </c>
      <c r="CC306" s="279">
        <v>180</v>
      </c>
    </row>
    <row r="307" spans="18:81">
      <c r="R307" s="279">
        <v>0.8377</v>
      </c>
      <c r="S307" s="279">
        <v>0.98500430000000005</v>
      </c>
      <c r="T307" s="279">
        <v>0.98500430000000005</v>
      </c>
      <c r="U307" s="279">
        <v>1.3E-6</v>
      </c>
      <c r="V307" s="279">
        <v>1.3E-6</v>
      </c>
      <c r="W307" s="279">
        <v>1.49944E-2</v>
      </c>
      <c r="X307" s="279">
        <v>1.49944E-2</v>
      </c>
      <c r="Y307" s="279">
        <v>-86.028599999999997</v>
      </c>
      <c r="Z307" s="279">
        <v>-86.028599999999997</v>
      </c>
      <c r="AA307" s="279">
        <v>-127.5557</v>
      </c>
      <c r="AB307" s="279">
        <v>-127.5557</v>
      </c>
      <c r="AC307" s="279">
        <v>0</v>
      </c>
      <c r="AD307" s="279">
        <v>0</v>
      </c>
      <c r="AE307" s="279">
        <v>0</v>
      </c>
      <c r="AF307" s="279">
        <v>180</v>
      </c>
      <c r="AH307" s="279">
        <v>0.8377</v>
      </c>
      <c r="AI307" s="279">
        <v>0.98079570000000005</v>
      </c>
      <c r="AJ307" s="279">
        <v>0.98079570000000005</v>
      </c>
      <c r="AK307" s="279">
        <v>1.9999999999999999E-6</v>
      </c>
      <c r="AL307" s="279">
        <v>1.9999999999999999E-6</v>
      </c>
      <c r="AM307" s="279">
        <v>1.9202299999999999E-2</v>
      </c>
      <c r="AN307" s="279">
        <v>1.9202299999999999E-2</v>
      </c>
      <c r="AO307" s="279">
        <v>-73.985500000000002</v>
      </c>
      <c r="AP307" s="279">
        <v>-73.985500000000002</v>
      </c>
      <c r="AQ307" s="279">
        <v>-105.2608</v>
      </c>
      <c r="AR307" s="279">
        <v>-105.2608</v>
      </c>
      <c r="AS307" s="279">
        <v>0</v>
      </c>
      <c r="AT307" s="279">
        <v>0</v>
      </c>
      <c r="AU307" s="279">
        <v>0</v>
      </c>
      <c r="AV307" s="279">
        <v>180</v>
      </c>
      <c r="AX307" s="279">
        <v>0.8377</v>
      </c>
      <c r="AY307" s="279">
        <v>1.6337999999999999E-3</v>
      </c>
      <c r="AZ307" s="279">
        <v>1.6337999999999999E-3</v>
      </c>
      <c r="BA307" s="279">
        <v>0.99817359999999999</v>
      </c>
      <c r="BB307" s="279">
        <v>0.99817359999999999</v>
      </c>
      <c r="BC307" s="279">
        <v>1.9259999999999999E-4</v>
      </c>
      <c r="BD307" s="279">
        <v>1.9259999999999999E-4</v>
      </c>
      <c r="BE307" s="279">
        <v>86.572199999999995</v>
      </c>
      <c r="BF307" s="279">
        <v>86.572199999999995</v>
      </c>
      <c r="BG307" s="279">
        <v>161.60230000000001</v>
      </c>
      <c r="BH307" s="279">
        <v>161.60230000000001</v>
      </c>
      <c r="BI307" s="279">
        <v>0</v>
      </c>
      <c r="BJ307" s="279">
        <v>0</v>
      </c>
      <c r="BK307" s="279">
        <v>0</v>
      </c>
      <c r="BL307" s="279">
        <v>180</v>
      </c>
      <c r="BO307" s="279">
        <v>0.8377</v>
      </c>
      <c r="BP307" s="279">
        <v>0.86308739999999995</v>
      </c>
      <c r="BQ307" s="279">
        <v>0.86308739999999995</v>
      </c>
      <c r="BR307" s="279">
        <v>0</v>
      </c>
      <c r="BS307" s="279">
        <v>0</v>
      </c>
      <c r="BT307" s="279">
        <v>0.13691249999999999</v>
      </c>
      <c r="BU307" s="279">
        <v>0.13691249999999999</v>
      </c>
      <c r="BV307" s="279">
        <v>-76.000699999999995</v>
      </c>
      <c r="BW307" s="279">
        <v>-76.000699999999995</v>
      </c>
      <c r="BX307" s="279">
        <v>165.21809999999999</v>
      </c>
      <c r="BY307" s="279">
        <v>165.21809999999999</v>
      </c>
      <c r="BZ307" s="279">
        <v>0</v>
      </c>
      <c r="CA307" s="279">
        <v>0</v>
      </c>
      <c r="CB307" s="279">
        <v>0</v>
      </c>
      <c r="CC307" s="279">
        <v>180</v>
      </c>
    </row>
    <row r="308" spans="18:81">
      <c r="R308" s="279">
        <v>0.83904999999999996</v>
      </c>
      <c r="S308" s="279">
        <v>0.98496830000000002</v>
      </c>
      <c r="T308" s="279">
        <v>0.98496830000000002</v>
      </c>
      <c r="U308" s="279">
        <v>1.3E-6</v>
      </c>
      <c r="V308" s="279">
        <v>1.3E-6</v>
      </c>
      <c r="W308" s="279">
        <v>1.5030399999999999E-2</v>
      </c>
      <c r="X308" s="279">
        <v>1.5030399999999999E-2</v>
      </c>
      <c r="Y308" s="279">
        <v>-85.8536</v>
      </c>
      <c r="Z308" s="279">
        <v>-85.8536</v>
      </c>
      <c r="AA308" s="279">
        <v>-127.2474</v>
      </c>
      <c r="AB308" s="279">
        <v>-127.2474</v>
      </c>
      <c r="AC308" s="279">
        <v>0</v>
      </c>
      <c r="AD308" s="279">
        <v>0</v>
      </c>
      <c r="AE308" s="279">
        <v>0</v>
      </c>
      <c r="AF308" s="279">
        <v>180</v>
      </c>
      <c r="AH308" s="279">
        <v>0.83904999999999996</v>
      </c>
      <c r="AI308" s="279">
        <v>0.98073509999999997</v>
      </c>
      <c r="AJ308" s="279">
        <v>0.98073509999999997</v>
      </c>
      <c r="AK308" s="279">
        <v>1.9999999999999999E-6</v>
      </c>
      <c r="AL308" s="279">
        <v>1.9999999999999999E-6</v>
      </c>
      <c r="AM308" s="279">
        <v>1.9262899999999999E-2</v>
      </c>
      <c r="AN308" s="279">
        <v>1.9262899999999999E-2</v>
      </c>
      <c r="AO308" s="279">
        <v>-73.783199999999994</v>
      </c>
      <c r="AP308" s="279">
        <v>-73.783199999999994</v>
      </c>
      <c r="AQ308" s="279">
        <v>-104.8927</v>
      </c>
      <c r="AR308" s="279">
        <v>-104.8927</v>
      </c>
      <c r="AS308" s="279">
        <v>0</v>
      </c>
      <c r="AT308" s="279">
        <v>0</v>
      </c>
      <c r="AU308" s="279">
        <v>0</v>
      </c>
      <c r="AV308" s="279">
        <v>180</v>
      </c>
      <c r="AX308" s="279">
        <v>0.83904999999999996</v>
      </c>
      <c r="AY308" s="279">
        <v>1.5855000000000001E-3</v>
      </c>
      <c r="AZ308" s="279">
        <v>1.5855000000000001E-3</v>
      </c>
      <c r="BA308" s="279">
        <v>0.99822250000000001</v>
      </c>
      <c r="BB308" s="279">
        <v>0.99822250000000001</v>
      </c>
      <c r="BC308" s="279">
        <v>1.92E-4</v>
      </c>
      <c r="BD308" s="279">
        <v>1.92E-4</v>
      </c>
      <c r="BE308" s="279">
        <v>87.025800000000004</v>
      </c>
      <c r="BF308" s="279">
        <v>87.025800000000004</v>
      </c>
      <c r="BG308" s="279">
        <v>160.96979999999999</v>
      </c>
      <c r="BH308" s="279">
        <v>160.96979999999999</v>
      </c>
      <c r="BI308" s="279">
        <v>0</v>
      </c>
      <c r="BJ308" s="279">
        <v>0</v>
      </c>
      <c r="BK308" s="279">
        <v>0</v>
      </c>
      <c r="BL308" s="279">
        <v>180</v>
      </c>
      <c r="BO308" s="279">
        <v>0.83904999999999996</v>
      </c>
      <c r="BP308" s="279">
        <v>0.86304729999999996</v>
      </c>
      <c r="BQ308" s="279">
        <v>0.86304729999999996</v>
      </c>
      <c r="BR308" s="279">
        <v>0</v>
      </c>
      <c r="BS308" s="279">
        <v>0</v>
      </c>
      <c r="BT308" s="279">
        <v>0.13695270000000001</v>
      </c>
      <c r="BU308" s="279">
        <v>0.13695270000000001</v>
      </c>
      <c r="BV308" s="279">
        <v>-75.947000000000003</v>
      </c>
      <c r="BW308" s="279">
        <v>-75.947000000000003</v>
      </c>
      <c r="BX308" s="279">
        <v>165.22540000000001</v>
      </c>
      <c r="BY308" s="279">
        <v>165.22540000000001</v>
      </c>
      <c r="BZ308" s="279">
        <v>0</v>
      </c>
      <c r="CA308" s="279">
        <v>0</v>
      </c>
      <c r="CB308" s="279">
        <v>0</v>
      </c>
      <c r="CC308" s="279">
        <v>180</v>
      </c>
    </row>
    <row r="309" spans="18:81">
      <c r="R309" s="279">
        <v>0.84040000000000004</v>
      </c>
      <c r="S309" s="279">
        <v>0.98493209999999998</v>
      </c>
      <c r="T309" s="279">
        <v>0.98493209999999998</v>
      </c>
      <c r="U309" s="279">
        <v>1.3E-6</v>
      </c>
      <c r="V309" s="279">
        <v>1.3E-6</v>
      </c>
      <c r="W309" s="279">
        <v>1.5066700000000001E-2</v>
      </c>
      <c r="X309" s="279">
        <v>1.5066700000000001E-2</v>
      </c>
      <c r="Y309" s="279">
        <v>-85.678600000000003</v>
      </c>
      <c r="Z309" s="279">
        <v>-85.678600000000003</v>
      </c>
      <c r="AA309" s="279">
        <v>-126.9388</v>
      </c>
      <c r="AB309" s="279">
        <v>-126.9388</v>
      </c>
      <c r="AC309" s="279">
        <v>0</v>
      </c>
      <c r="AD309" s="279">
        <v>0</v>
      </c>
      <c r="AE309" s="279">
        <v>0</v>
      </c>
      <c r="AF309" s="279">
        <v>180</v>
      </c>
      <c r="AH309" s="279">
        <v>0.84040000000000004</v>
      </c>
      <c r="AI309" s="279">
        <v>0.98067439999999995</v>
      </c>
      <c r="AJ309" s="279">
        <v>0.98067439999999995</v>
      </c>
      <c r="AK309" s="279">
        <v>1.9999999999999999E-6</v>
      </c>
      <c r="AL309" s="279">
        <v>1.9999999999999999E-6</v>
      </c>
      <c r="AM309" s="279">
        <v>1.93236E-2</v>
      </c>
      <c r="AN309" s="279">
        <v>1.93236E-2</v>
      </c>
      <c r="AO309" s="279">
        <v>-73.580699999999993</v>
      </c>
      <c r="AP309" s="279">
        <v>-73.580699999999993</v>
      </c>
      <c r="AQ309" s="279">
        <v>-104.52419999999999</v>
      </c>
      <c r="AR309" s="279">
        <v>-104.52419999999999</v>
      </c>
      <c r="AS309" s="279">
        <v>0</v>
      </c>
      <c r="AT309" s="279">
        <v>0</v>
      </c>
      <c r="AU309" s="279">
        <v>0</v>
      </c>
      <c r="AV309" s="279">
        <v>180</v>
      </c>
      <c r="AX309" s="279">
        <v>0.84040000000000004</v>
      </c>
      <c r="AY309" s="279">
        <v>1.5383E-3</v>
      </c>
      <c r="AZ309" s="279">
        <v>1.5383E-3</v>
      </c>
      <c r="BA309" s="279">
        <v>0.9982702</v>
      </c>
      <c r="BB309" s="279">
        <v>0.9982702</v>
      </c>
      <c r="BC309" s="279">
        <v>1.9149999999999999E-4</v>
      </c>
      <c r="BD309" s="279">
        <v>1.9149999999999999E-4</v>
      </c>
      <c r="BE309" s="279">
        <v>87.477900000000005</v>
      </c>
      <c r="BF309" s="279">
        <v>87.477900000000005</v>
      </c>
      <c r="BG309" s="279">
        <v>160.3032</v>
      </c>
      <c r="BH309" s="279">
        <v>160.3032</v>
      </c>
      <c r="BI309" s="279">
        <v>0</v>
      </c>
      <c r="BJ309" s="279">
        <v>0</v>
      </c>
      <c r="BK309" s="279">
        <v>0</v>
      </c>
      <c r="BL309" s="279">
        <v>180</v>
      </c>
      <c r="BO309" s="279">
        <v>0.84040000000000004</v>
      </c>
      <c r="BP309" s="279">
        <v>0.86300730000000003</v>
      </c>
      <c r="BQ309" s="279">
        <v>0.86300730000000003</v>
      </c>
      <c r="BR309" s="279">
        <v>0</v>
      </c>
      <c r="BS309" s="279">
        <v>0</v>
      </c>
      <c r="BT309" s="279">
        <v>0.1369927</v>
      </c>
      <c r="BU309" s="279">
        <v>0.1369927</v>
      </c>
      <c r="BV309" s="279">
        <v>-75.8934</v>
      </c>
      <c r="BW309" s="279">
        <v>-75.8934</v>
      </c>
      <c r="BX309" s="279">
        <v>165.23269999999999</v>
      </c>
      <c r="BY309" s="279">
        <v>165.23269999999999</v>
      </c>
      <c r="BZ309" s="279">
        <v>0</v>
      </c>
      <c r="CA309" s="279">
        <v>0</v>
      </c>
      <c r="CB309" s="279">
        <v>0</v>
      </c>
      <c r="CC309" s="279">
        <v>180</v>
      </c>
    </row>
    <row r="310" spans="18:81">
      <c r="R310" s="279">
        <v>0.84175</v>
      </c>
      <c r="S310" s="279">
        <v>0.98489559999999998</v>
      </c>
      <c r="T310" s="279">
        <v>0.98489559999999998</v>
      </c>
      <c r="U310" s="279">
        <v>1.3E-6</v>
      </c>
      <c r="V310" s="279">
        <v>1.3E-6</v>
      </c>
      <c r="W310" s="279">
        <v>1.5103200000000001E-2</v>
      </c>
      <c r="X310" s="279">
        <v>1.5103200000000001E-2</v>
      </c>
      <c r="Y310" s="279">
        <v>-85.503500000000003</v>
      </c>
      <c r="Z310" s="279">
        <v>-85.503500000000003</v>
      </c>
      <c r="AA310" s="279">
        <v>-126.6298</v>
      </c>
      <c r="AB310" s="279">
        <v>-126.6298</v>
      </c>
      <c r="AC310" s="279">
        <v>0</v>
      </c>
      <c r="AD310" s="279">
        <v>0</v>
      </c>
      <c r="AE310" s="279">
        <v>0</v>
      </c>
      <c r="AF310" s="279">
        <v>180</v>
      </c>
      <c r="AH310" s="279">
        <v>0.84175</v>
      </c>
      <c r="AI310" s="279">
        <v>0.98061350000000003</v>
      </c>
      <c r="AJ310" s="279">
        <v>0.98061350000000003</v>
      </c>
      <c r="AK310" s="279">
        <v>1.9999999999999999E-6</v>
      </c>
      <c r="AL310" s="279">
        <v>1.9999999999999999E-6</v>
      </c>
      <c r="AM310" s="279">
        <v>1.9384599999999998E-2</v>
      </c>
      <c r="AN310" s="279">
        <v>1.9384599999999998E-2</v>
      </c>
      <c r="AO310" s="279">
        <v>-73.378</v>
      </c>
      <c r="AP310" s="279">
        <v>-73.378</v>
      </c>
      <c r="AQ310" s="279">
        <v>-104.1551</v>
      </c>
      <c r="AR310" s="279">
        <v>-104.1551</v>
      </c>
      <c r="AS310" s="279">
        <v>0</v>
      </c>
      <c r="AT310" s="279">
        <v>0</v>
      </c>
      <c r="AU310" s="279">
        <v>0</v>
      </c>
      <c r="AV310" s="279">
        <v>180</v>
      </c>
      <c r="AX310" s="279">
        <v>0.84175</v>
      </c>
      <c r="AY310" s="279">
        <v>1.4923E-3</v>
      </c>
      <c r="AZ310" s="279">
        <v>1.4923E-3</v>
      </c>
      <c r="BA310" s="279">
        <v>0.9983168</v>
      </c>
      <c r="BB310" s="279">
        <v>0.9983168</v>
      </c>
      <c r="BC310" s="279">
        <v>1.9090000000000001E-4</v>
      </c>
      <c r="BD310" s="279">
        <v>1.9090000000000001E-4</v>
      </c>
      <c r="BE310" s="279">
        <v>87.928700000000006</v>
      </c>
      <c r="BF310" s="279">
        <v>87.928700000000006</v>
      </c>
      <c r="BG310" s="279">
        <v>159.601</v>
      </c>
      <c r="BH310" s="279">
        <v>159.601</v>
      </c>
      <c r="BI310" s="279">
        <v>0</v>
      </c>
      <c r="BJ310" s="279">
        <v>0</v>
      </c>
      <c r="BK310" s="279">
        <v>0</v>
      </c>
      <c r="BL310" s="279">
        <v>180</v>
      </c>
      <c r="BO310" s="279">
        <v>0.84175</v>
      </c>
      <c r="BP310" s="279">
        <v>0.86296740000000005</v>
      </c>
      <c r="BQ310" s="279">
        <v>0.86296740000000005</v>
      </c>
      <c r="BR310" s="279">
        <v>0</v>
      </c>
      <c r="BS310" s="279">
        <v>0</v>
      </c>
      <c r="BT310" s="279">
        <v>0.1370326</v>
      </c>
      <c r="BU310" s="279">
        <v>0.1370326</v>
      </c>
      <c r="BV310" s="279">
        <v>-75.840100000000007</v>
      </c>
      <c r="BW310" s="279">
        <v>-75.840100000000007</v>
      </c>
      <c r="BX310" s="279">
        <v>165.24</v>
      </c>
      <c r="BY310" s="279">
        <v>165.24</v>
      </c>
      <c r="BZ310" s="279">
        <v>0</v>
      </c>
      <c r="CA310" s="279">
        <v>0</v>
      </c>
      <c r="CB310" s="279">
        <v>0</v>
      </c>
      <c r="CC310" s="279">
        <v>180</v>
      </c>
    </row>
    <row r="311" spans="18:81">
      <c r="R311" s="279">
        <v>0.84309999999999996</v>
      </c>
      <c r="S311" s="279">
        <v>0.98485889999999998</v>
      </c>
      <c r="T311" s="279">
        <v>0.98485889999999998</v>
      </c>
      <c r="U311" s="279">
        <v>1.1999999999999999E-6</v>
      </c>
      <c r="V311" s="279">
        <v>1.1999999999999999E-6</v>
      </c>
      <c r="W311" s="279">
        <v>1.51399E-2</v>
      </c>
      <c r="X311" s="279">
        <v>1.51399E-2</v>
      </c>
      <c r="Y311" s="279">
        <v>-85.328299999999999</v>
      </c>
      <c r="Z311" s="279">
        <v>-85.328299999999999</v>
      </c>
      <c r="AA311" s="279">
        <v>-126.3206</v>
      </c>
      <c r="AB311" s="279">
        <v>-126.3206</v>
      </c>
      <c r="AC311" s="279">
        <v>0</v>
      </c>
      <c r="AD311" s="279">
        <v>0</v>
      </c>
      <c r="AE311" s="279">
        <v>0</v>
      </c>
      <c r="AF311" s="279">
        <v>180</v>
      </c>
      <c r="AH311" s="279">
        <v>0.84309999999999996</v>
      </c>
      <c r="AI311" s="279">
        <v>0.98055239999999999</v>
      </c>
      <c r="AJ311" s="279">
        <v>0.98055239999999999</v>
      </c>
      <c r="AK311" s="279">
        <v>1.9999999999999999E-6</v>
      </c>
      <c r="AL311" s="279">
        <v>1.9999999999999999E-6</v>
      </c>
      <c r="AM311" s="279">
        <v>1.94457E-2</v>
      </c>
      <c r="AN311" s="279">
        <v>1.94457E-2</v>
      </c>
      <c r="AO311" s="279">
        <v>-73.1751</v>
      </c>
      <c r="AP311" s="279">
        <v>-73.1751</v>
      </c>
      <c r="AQ311" s="279">
        <v>-103.7856</v>
      </c>
      <c r="AR311" s="279">
        <v>-103.7856</v>
      </c>
      <c r="AS311" s="279">
        <v>0</v>
      </c>
      <c r="AT311" s="279">
        <v>0</v>
      </c>
      <c r="AU311" s="279">
        <v>0</v>
      </c>
      <c r="AV311" s="279">
        <v>180</v>
      </c>
      <c r="AX311" s="279">
        <v>0.84309999999999996</v>
      </c>
      <c r="AY311" s="279">
        <v>1.4473999999999999E-3</v>
      </c>
      <c r="AZ311" s="279">
        <v>1.4473999999999999E-3</v>
      </c>
      <c r="BA311" s="279">
        <v>0.99836219999999998</v>
      </c>
      <c r="BB311" s="279">
        <v>0.99836219999999998</v>
      </c>
      <c r="BC311" s="279">
        <v>1.9039999999999999E-4</v>
      </c>
      <c r="BD311" s="279">
        <v>1.9039999999999999E-4</v>
      </c>
      <c r="BE311" s="279">
        <v>88.378200000000007</v>
      </c>
      <c r="BF311" s="279">
        <v>88.378200000000007</v>
      </c>
      <c r="BG311" s="279">
        <v>158.86179999999999</v>
      </c>
      <c r="BH311" s="279">
        <v>158.86179999999999</v>
      </c>
      <c r="BI311" s="279">
        <v>0</v>
      </c>
      <c r="BJ311" s="279">
        <v>0</v>
      </c>
      <c r="BK311" s="279">
        <v>0</v>
      </c>
      <c r="BL311" s="279">
        <v>180</v>
      </c>
      <c r="BO311" s="279">
        <v>0.84309999999999996</v>
      </c>
      <c r="BP311" s="279">
        <v>0.86292760000000002</v>
      </c>
      <c r="BQ311" s="279">
        <v>0.86292760000000002</v>
      </c>
      <c r="BR311" s="279">
        <v>0</v>
      </c>
      <c r="BS311" s="279">
        <v>0</v>
      </c>
      <c r="BT311" s="279">
        <v>0.13707230000000001</v>
      </c>
      <c r="BU311" s="279">
        <v>0.13707230000000001</v>
      </c>
      <c r="BV311" s="279">
        <v>-75.786900000000003</v>
      </c>
      <c r="BW311" s="279">
        <v>-75.786900000000003</v>
      </c>
      <c r="BX311" s="279">
        <v>165.2474</v>
      </c>
      <c r="BY311" s="279">
        <v>165.2474</v>
      </c>
      <c r="BZ311" s="279">
        <v>0</v>
      </c>
      <c r="CA311" s="279">
        <v>0</v>
      </c>
      <c r="CB311" s="279">
        <v>0</v>
      </c>
      <c r="CC311" s="279">
        <v>180</v>
      </c>
    </row>
    <row r="312" spans="18:81">
      <c r="R312" s="279">
        <v>0.84445000000000003</v>
      </c>
      <c r="S312" s="279">
        <v>0.98482190000000003</v>
      </c>
      <c r="T312" s="279">
        <v>0.98482190000000003</v>
      </c>
      <c r="U312" s="279">
        <v>1.1999999999999999E-6</v>
      </c>
      <c r="V312" s="279">
        <v>1.1999999999999999E-6</v>
      </c>
      <c r="W312" s="279">
        <v>1.5176800000000001E-2</v>
      </c>
      <c r="X312" s="279">
        <v>1.5176800000000001E-2</v>
      </c>
      <c r="Y312" s="279">
        <v>-85.153000000000006</v>
      </c>
      <c r="Z312" s="279">
        <v>-85.153000000000006</v>
      </c>
      <c r="AA312" s="279">
        <v>-126.0111</v>
      </c>
      <c r="AB312" s="279">
        <v>-126.0111</v>
      </c>
      <c r="AC312" s="279">
        <v>0</v>
      </c>
      <c r="AD312" s="279">
        <v>0</v>
      </c>
      <c r="AE312" s="279">
        <v>0</v>
      </c>
      <c r="AF312" s="279">
        <v>180</v>
      </c>
      <c r="AH312" s="279">
        <v>0.84445000000000003</v>
      </c>
      <c r="AI312" s="279">
        <v>0.98049109999999995</v>
      </c>
      <c r="AJ312" s="279">
        <v>0.98049109999999995</v>
      </c>
      <c r="AK312" s="279">
        <v>1.9999999999999999E-6</v>
      </c>
      <c r="AL312" s="279">
        <v>1.9999999999999999E-6</v>
      </c>
      <c r="AM312" s="279">
        <v>1.9506900000000001E-2</v>
      </c>
      <c r="AN312" s="279">
        <v>1.9506900000000001E-2</v>
      </c>
      <c r="AO312" s="279">
        <v>-72.971999999999994</v>
      </c>
      <c r="AP312" s="279">
        <v>-72.971999999999994</v>
      </c>
      <c r="AQ312" s="279">
        <v>-103.41549999999999</v>
      </c>
      <c r="AR312" s="279">
        <v>-103.41549999999999</v>
      </c>
      <c r="AS312" s="279">
        <v>0</v>
      </c>
      <c r="AT312" s="279">
        <v>0</v>
      </c>
      <c r="AU312" s="279">
        <v>0</v>
      </c>
      <c r="AV312" s="279">
        <v>180</v>
      </c>
      <c r="AX312" s="279">
        <v>0.84445000000000003</v>
      </c>
      <c r="AY312" s="279">
        <v>1.4039E-3</v>
      </c>
      <c r="AZ312" s="279">
        <v>1.4039E-3</v>
      </c>
      <c r="BA312" s="279">
        <v>0.99840629999999997</v>
      </c>
      <c r="BB312" s="279">
        <v>0.99840629999999997</v>
      </c>
      <c r="BC312" s="279">
        <v>1.8980000000000001E-4</v>
      </c>
      <c r="BD312" s="279">
        <v>1.8980000000000001E-4</v>
      </c>
      <c r="BE312" s="279">
        <v>88.826300000000003</v>
      </c>
      <c r="BF312" s="279">
        <v>88.826300000000003</v>
      </c>
      <c r="BG312" s="279">
        <v>158.08420000000001</v>
      </c>
      <c r="BH312" s="279">
        <v>158.08420000000001</v>
      </c>
      <c r="BI312" s="279">
        <v>0</v>
      </c>
      <c r="BJ312" s="279">
        <v>0</v>
      </c>
      <c r="BK312" s="279">
        <v>0</v>
      </c>
      <c r="BL312" s="279">
        <v>180</v>
      </c>
      <c r="BO312" s="279">
        <v>0.84445000000000003</v>
      </c>
      <c r="BP312" s="279">
        <v>0.86288799999999999</v>
      </c>
      <c r="BQ312" s="279">
        <v>0.86288799999999999</v>
      </c>
      <c r="BR312" s="279">
        <v>0</v>
      </c>
      <c r="BS312" s="279">
        <v>0</v>
      </c>
      <c r="BT312" s="279">
        <v>0.13711190000000001</v>
      </c>
      <c r="BU312" s="279">
        <v>0.13711190000000001</v>
      </c>
      <c r="BV312" s="279">
        <v>-75.733900000000006</v>
      </c>
      <c r="BW312" s="279">
        <v>-75.733900000000006</v>
      </c>
      <c r="BX312" s="279">
        <v>165.25470000000001</v>
      </c>
      <c r="BY312" s="279">
        <v>165.25470000000001</v>
      </c>
      <c r="BZ312" s="279">
        <v>0</v>
      </c>
      <c r="CA312" s="279">
        <v>0</v>
      </c>
      <c r="CB312" s="279">
        <v>0</v>
      </c>
      <c r="CC312" s="279">
        <v>180</v>
      </c>
    </row>
    <row r="313" spans="18:81">
      <c r="R313" s="279">
        <v>0.8458</v>
      </c>
      <c r="S313" s="279">
        <v>0.98478480000000002</v>
      </c>
      <c r="T313" s="279">
        <v>0.98478480000000002</v>
      </c>
      <c r="U313" s="279">
        <v>1.1999999999999999E-6</v>
      </c>
      <c r="V313" s="279">
        <v>1.1999999999999999E-6</v>
      </c>
      <c r="W313" s="279">
        <v>1.5214E-2</v>
      </c>
      <c r="X313" s="279">
        <v>1.5214E-2</v>
      </c>
      <c r="Y313" s="279">
        <v>-84.977699999999999</v>
      </c>
      <c r="Z313" s="279">
        <v>-84.977699999999999</v>
      </c>
      <c r="AA313" s="279">
        <v>-125.7012</v>
      </c>
      <c r="AB313" s="279">
        <v>-125.7012</v>
      </c>
      <c r="AC313" s="279">
        <v>0</v>
      </c>
      <c r="AD313" s="279">
        <v>0</v>
      </c>
      <c r="AE313" s="279">
        <v>0</v>
      </c>
      <c r="AF313" s="279">
        <v>180</v>
      </c>
      <c r="AH313" s="279">
        <v>0.8458</v>
      </c>
      <c r="AI313" s="279">
        <v>0.98042980000000002</v>
      </c>
      <c r="AJ313" s="279">
        <v>0.98042980000000002</v>
      </c>
      <c r="AK313" s="279">
        <v>1.9999999999999999E-6</v>
      </c>
      <c r="AL313" s="279">
        <v>1.9999999999999999E-6</v>
      </c>
      <c r="AM313" s="279">
        <v>1.95683E-2</v>
      </c>
      <c r="AN313" s="279">
        <v>1.95683E-2</v>
      </c>
      <c r="AO313" s="279">
        <v>-72.768799999999999</v>
      </c>
      <c r="AP313" s="279">
        <v>-72.768799999999999</v>
      </c>
      <c r="AQ313" s="279">
        <v>-103.0449</v>
      </c>
      <c r="AR313" s="279">
        <v>-103.0449</v>
      </c>
      <c r="AS313" s="279">
        <v>0</v>
      </c>
      <c r="AT313" s="279">
        <v>0</v>
      </c>
      <c r="AU313" s="279">
        <v>0</v>
      </c>
      <c r="AV313" s="279">
        <v>180</v>
      </c>
      <c r="AX313" s="279">
        <v>0.8458</v>
      </c>
      <c r="AY313" s="279">
        <v>1.3615999999999999E-3</v>
      </c>
      <c r="AZ313" s="279">
        <v>1.3615999999999999E-3</v>
      </c>
      <c r="BA313" s="279">
        <v>0.99844909999999998</v>
      </c>
      <c r="BB313" s="279">
        <v>0.99844909999999998</v>
      </c>
      <c r="BC313" s="279">
        <v>1.8929999999999999E-4</v>
      </c>
      <c r="BD313" s="279">
        <v>1.8929999999999999E-4</v>
      </c>
      <c r="BE313" s="279">
        <v>89.273099999999999</v>
      </c>
      <c r="BF313" s="279">
        <v>89.273099999999999</v>
      </c>
      <c r="BG313" s="279">
        <v>157.26689999999999</v>
      </c>
      <c r="BH313" s="279">
        <v>157.26689999999999</v>
      </c>
      <c r="BI313" s="279">
        <v>0</v>
      </c>
      <c r="BJ313" s="279">
        <v>0</v>
      </c>
      <c r="BK313" s="279">
        <v>0</v>
      </c>
      <c r="BL313" s="279">
        <v>180</v>
      </c>
      <c r="BO313" s="279">
        <v>0.8458</v>
      </c>
      <c r="BP313" s="279">
        <v>0.86284850000000002</v>
      </c>
      <c r="BQ313" s="279">
        <v>0.86284850000000002</v>
      </c>
      <c r="BR313" s="279">
        <v>0</v>
      </c>
      <c r="BS313" s="279">
        <v>0</v>
      </c>
      <c r="BT313" s="279">
        <v>0.13715140000000001</v>
      </c>
      <c r="BU313" s="279">
        <v>0.13715140000000001</v>
      </c>
      <c r="BV313" s="279">
        <v>-75.681100000000001</v>
      </c>
      <c r="BW313" s="279">
        <v>-75.681100000000001</v>
      </c>
      <c r="BX313" s="279">
        <v>165.262</v>
      </c>
      <c r="BY313" s="279">
        <v>165.262</v>
      </c>
      <c r="BZ313" s="279">
        <v>0</v>
      </c>
      <c r="CA313" s="279">
        <v>0</v>
      </c>
      <c r="CB313" s="279">
        <v>0</v>
      </c>
      <c r="CC313" s="279">
        <v>180</v>
      </c>
    </row>
    <row r="314" spans="18:81">
      <c r="R314" s="279">
        <v>0.84714999999999996</v>
      </c>
      <c r="S314" s="279">
        <v>0.98474740000000005</v>
      </c>
      <c r="T314" s="279">
        <v>0.98474740000000005</v>
      </c>
      <c r="U314" s="279">
        <v>1.1999999999999999E-6</v>
      </c>
      <c r="V314" s="279">
        <v>1.1999999999999999E-6</v>
      </c>
      <c r="W314" s="279">
        <v>1.52514E-2</v>
      </c>
      <c r="X314" s="279">
        <v>1.52514E-2</v>
      </c>
      <c r="Y314" s="279">
        <v>-84.802199999999999</v>
      </c>
      <c r="Z314" s="279">
        <v>-84.802199999999999</v>
      </c>
      <c r="AA314" s="279">
        <v>-125.39109999999999</v>
      </c>
      <c r="AB314" s="279">
        <v>-125.39109999999999</v>
      </c>
      <c r="AC314" s="279">
        <v>0</v>
      </c>
      <c r="AD314" s="279">
        <v>0</v>
      </c>
      <c r="AE314" s="279">
        <v>0</v>
      </c>
      <c r="AF314" s="279">
        <v>180</v>
      </c>
      <c r="AH314" s="279">
        <v>0.84714999999999996</v>
      </c>
      <c r="AI314" s="279">
        <v>0.98036820000000002</v>
      </c>
      <c r="AJ314" s="279">
        <v>0.98036820000000002</v>
      </c>
      <c r="AK314" s="279">
        <v>1.9999999999999999E-6</v>
      </c>
      <c r="AL314" s="279">
        <v>1.9999999999999999E-6</v>
      </c>
      <c r="AM314" s="279">
        <v>1.9629799999999999E-2</v>
      </c>
      <c r="AN314" s="279">
        <v>1.9629799999999999E-2</v>
      </c>
      <c r="AO314" s="279">
        <v>-72.565399999999997</v>
      </c>
      <c r="AP314" s="279">
        <v>-72.565399999999997</v>
      </c>
      <c r="AQ314" s="279">
        <v>-102.6739</v>
      </c>
      <c r="AR314" s="279">
        <v>-102.6739</v>
      </c>
      <c r="AS314" s="279">
        <v>0</v>
      </c>
      <c r="AT314" s="279">
        <v>0</v>
      </c>
      <c r="AU314" s="279">
        <v>0</v>
      </c>
      <c r="AV314" s="279">
        <v>180</v>
      </c>
      <c r="AX314" s="279">
        <v>0.84714999999999996</v>
      </c>
      <c r="AY314" s="279">
        <v>1.3205999999999999E-3</v>
      </c>
      <c r="AZ314" s="279">
        <v>1.3205999999999999E-3</v>
      </c>
      <c r="BA314" s="279">
        <v>0.99849060000000001</v>
      </c>
      <c r="BB314" s="279">
        <v>0.99849060000000001</v>
      </c>
      <c r="BC314" s="279">
        <v>1.8870000000000001E-4</v>
      </c>
      <c r="BD314" s="279">
        <v>1.8870000000000001E-4</v>
      </c>
      <c r="BE314" s="279">
        <v>89.718500000000006</v>
      </c>
      <c r="BF314" s="279">
        <v>89.718500000000006</v>
      </c>
      <c r="BG314" s="279">
        <v>156.4083</v>
      </c>
      <c r="BH314" s="279">
        <v>156.4083</v>
      </c>
      <c r="BI314" s="279">
        <v>0</v>
      </c>
      <c r="BJ314" s="279">
        <v>0</v>
      </c>
      <c r="BK314" s="279">
        <v>0</v>
      </c>
      <c r="BL314" s="279">
        <v>180</v>
      </c>
      <c r="BO314" s="279">
        <v>0.84714999999999996</v>
      </c>
      <c r="BP314" s="279">
        <v>0.86280920000000005</v>
      </c>
      <c r="BQ314" s="279">
        <v>0.86280920000000005</v>
      </c>
      <c r="BR314" s="279">
        <v>0</v>
      </c>
      <c r="BS314" s="279">
        <v>0</v>
      </c>
      <c r="BT314" s="279">
        <v>0.1371908</v>
      </c>
      <c r="BU314" s="279">
        <v>0.1371908</v>
      </c>
      <c r="BV314" s="279">
        <v>-75.628500000000003</v>
      </c>
      <c r="BW314" s="279">
        <v>-75.628500000000003</v>
      </c>
      <c r="BX314" s="279">
        <v>165.26929999999999</v>
      </c>
      <c r="BY314" s="279">
        <v>165.26929999999999</v>
      </c>
      <c r="BZ314" s="279">
        <v>0</v>
      </c>
      <c r="CA314" s="279">
        <v>0</v>
      </c>
      <c r="CB314" s="279">
        <v>0</v>
      </c>
      <c r="CC314" s="279">
        <v>180</v>
      </c>
    </row>
    <row r="315" spans="18:81">
      <c r="R315" s="279">
        <v>0.84850000000000003</v>
      </c>
      <c r="S315" s="279">
        <v>0.98470979999999997</v>
      </c>
      <c r="T315" s="279">
        <v>0.98470979999999997</v>
      </c>
      <c r="U315" s="279">
        <v>1.1999999999999999E-6</v>
      </c>
      <c r="V315" s="279">
        <v>1.1999999999999999E-6</v>
      </c>
      <c r="W315" s="279">
        <v>1.5289000000000001E-2</v>
      </c>
      <c r="X315" s="279">
        <v>1.5289000000000001E-2</v>
      </c>
      <c r="Y315" s="279">
        <v>-84.626800000000003</v>
      </c>
      <c r="Z315" s="279">
        <v>-84.626800000000003</v>
      </c>
      <c r="AA315" s="279">
        <v>-125.0806</v>
      </c>
      <c r="AB315" s="279">
        <v>-125.0806</v>
      </c>
      <c r="AC315" s="279">
        <v>0</v>
      </c>
      <c r="AD315" s="279">
        <v>0</v>
      </c>
      <c r="AE315" s="279">
        <v>0</v>
      </c>
      <c r="AF315" s="279">
        <v>180</v>
      </c>
      <c r="AH315" s="279">
        <v>0.84850000000000003</v>
      </c>
      <c r="AI315" s="279">
        <v>0.98030649999999997</v>
      </c>
      <c r="AJ315" s="279">
        <v>0.98030649999999997</v>
      </c>
      <c r="AK315" s="279">
        <v>1.9999999999999999E-6</v>
      </c>
      <c r="AL315" s="279">
        <v>1.9999999999999999E-6</v>
      </c>
      <c r="AM315" s="279">
        <v>1.9691500000000001E-2</v>
      </c>
      <c r="AN315" s="279">
        <v>1.9691500000000001E-2</v>
      </c>
      <c r="AO315" s="279">
        <v>-72.361800000000002</v>
      </c>
      <c r="AP315" s="279">
        <v>-72.361800000000002</v>
      </c>
      <c r="AQ315" s="279">
        <v>-102.3023</v>
      </c>
      <c r="AR315" s="279">
        <v>-102.3023</v>
      </c>
      <c r="AS315" s="279">
        <v>0</v>
      </c>
      <c r="AT315" s="279">
        <v>0</v>
      </c>
      <c r="AU315" s="279">
        <v>0</v>
      </c>
      <c r="AV315" s="279">
        <v>180</v>
      </c>
      <c r="AX315" s="279">
        <v>0.84850000000000003</v>
      </c>
      <c r="AY315" s="279">
        <v>1.281E-3</v>
      </c>
      <c r="AZ315" s="279">
        <v>1.281E-3</v>
      </c>
      <c r="BA315" s="279">
        <v>0.99853080000000005</v>
      </c>
      <c r="BB315" s="279">
        <v>0.99853080000000005</v>
      </c>
      <c r="BC315" s="279">
        <v>1.8819999999999999E-4</v>
      </c>
      <c r="BD315" s="279">
        <v>1.8819999999999999E-4</v>
      </c>
      <c r="BE315" s="279">
        <v>90.162599999999998</v>
      </c>
      <c r="BF315" s="279">
        <v>90.162599999999998</v>
      </c>
      <c r="BG315" s="279">
        <v>155.50710000000001</v>
      </c>
      <c r="BH315" s="279">
        <v>155.50710000000001</v>
      </c>
      <c r="BI315" s="279">
        <v>0</v>
      </c>
      <c r="BJ315" s="279">
        <v>0</v>
      </c>
      <c r="BK315" s="279">
        <v>0</v>
      </c>
      <c r="BL315" s="279">
        <v>180</v>
      </c>
      <c r="BO315" s="279">
        <v>0.84850000000000003</v>
      </c>
      <c r="BP315" s="279">
        <v>0.86277000000000004</v>
      </c>
      <c r="BQ315" s="279">
        <v>0.86277000000000004</v>
      </c>
      <c r="BR315" s="279">
        <v>0</v>
      </c>
      <c r="BS315" s="279">
        <v>0</v>
      </c>
      <c r="BT315" s="279">
        <v>0.13722999999999999</v>
      </c>
      <c r="BU315" s="279">
        <v>0.13722999999999999</v>
      </c>
      <c r="BV315" s="279">
        <v>-75.575999999999993</v>
      </c>
      <c r="BW315" s="279">
        <v>-75.575999999999993</v>
      </c>
      <c r="BX315" s="279">
        <v>165.2766</v>
      </c>
      <c r="BY315" s="279">
        <v>165.2766</v>
      </c>
      <c r="BZ315" s="279">
        <v>0</v>
      </c>
      <c r="CA315" s="279">
        <v>0</v>
      </c>
      <c r="CB315" s="279">
        <v>0</v>
      </c>
      <c r="CC315" s="279">
        <v>180</v>
      </c>
    </row>
    <row r="316" spans="18:81">
      <c r="R316" s="279">
        <v>0.84984999999999999</v>
      </c>
      <c r="S316" s="279">
        <v>0.98467170000000004</v>
      </c>
      <c r="T316" s="279">
        <v>0.98467170000000004</v>
      </c>
      <c r="U316" s="279">
        <v>1.1999999999999999E-6</v>
      </c>
      <c r="V316" s="279">
        <v>1.1999999999999999E-6</v>
      </c>
      <c r="W316" s="279">
        <v>1.53271E-2</v>
      </c>
      <c r="X316" s="279">
        <v>1.53271E-2</v>
      </c>
      <c r="Y316" s="279">
        <v>-84.4512</v>
      </c>
      <c r="Z316" s="279">
        <v>-84.4512</v>
      </c>
      <c r="AA316" s="279">
        <v>-124.7698</v>
      </c>
      <c r="AB316" s="279">
        <v>-124.7698</v>
      </c>
      <c r="AC316" s="279">
        <v>0</v>
      </c>
      <c r="AD316" s="279">
        <v>0</v>
      </c>
      <c r="AE316" s="279">
        <v>0</v>
      </c>
      <c r="AF316" s="279">
        <v>180</v>
      </c>
      <c r="AH316" s="279">
        <v>0.84984999999999999</v>
      </c>
      <c r="AI316" s="279">
        <v>0.98024449999999996</v>
      </c>
      <c r="AJ316" s="279">
        <v>0.98024449999999996</v>
      </c>
      <c r="AK316" s="279">
        <v>1.9E-6</v>
      </c>
      <c r="AL316" s="279">
        <v>1.9E-6</v>
      </c>
      <c r="AM316" s="279">
        <v>1.97536E-2</v>
      </c>
      <c r="AN316" s="279">
        <v>1.97536E-2</v>
      </c>
      <c r="AO316" s="279">
        <v>-72.158000000000001</v>
      </c>
      <c r="AP316" s="279">
        <v>-72.158000000000001</v>
      </c>
      <c r="AQ316" s="279">
        <v>-101.9302</v>
      </c>
      <c r="AR316" s="279">
        <v>-101.9302</v>
      </c>
      <c r="AS316" s="279">
        <v>0</v>
      </c>
      <c r="AT316" s="279">
        <v>0</v>
      </c>
      <c r="AU316" s="279">
        <v>0</v>
      </c>
      <c r="AV316" s="279">
        <v>180</v>
      </c>
      <c r="AX316" s="279">
        <v>0.84984999999999999</v>
      </c>
      <c r="AY316" s="279">
        <v>1.2428999999999999E-3</v>
      </c>
      <c r="AZ316" s="279">
        <v>1.2428999999999999E-3</v>
      </c>
      <c r="BA316" s="279">
        <v>0.9985695</v>
      </c>
      <c r="BB316" s="279">
        <v>0.9985695</v>
      </c>
      <c r="BC316" s="279">
        <v>1.8760000000000001E-4</v>
      </c>
      <c r="BD316" s="279">
        <v>1.8760000000000001E-4</v>
      </c>
      <c r="BE316" s="279">
        <v>90.605400000000003</v>
      </c>
      <c r="BF316" s="279">
        <v>90.605400000000003</v>
      </c>
      <c r="BG316" s="279">
        <v>154.56200000000001</v>
      </c>
      <c r="BH316" s="279">
        <v>154.56200000000001</v>
      </c>
      <c r="BI316" s="279">
        <v>0</v>
      </c>
      <c r="BJ316" s="279">
        <v>0</v>
      </c>
      <c r="BK316" s="279">
        <v>0</v>
      </c>
      <c r="BL316" s="279">
        <v>180</v>
      </c>
      <c r="BO316" s="279">
        <v>0.84984999999999999</v>
      </c>
      <c r="BP316" s="279">
        <v>0.86273089999999997</v>
      </c>
      <c r="BQ316" s="279">
        <v>0.86273089999999997</v>
      </c>
      <c r="BR316" s="279">
        <v>0</v>
      </c>
      <c r="BS316" s="279">
        <v>0</v>
      </c>
      <c r="BT316" s="279">
        <v>0.13726910000000001</v>
      </c>
      <c r="BU316" s="279">
        <v>0.13726910000000001</v>
      </c>
      <c r="BV316" s="279">
        <v>-75.523700000000005</v>
      </c>
      <c r="BW316" s="279">
        <v>-75.523700000000005</v>
      </c>
      <c r="BX316" s="279">
        <v>165.28380000000001</v>
      </c>
      <c r="BY316" s="279">
        <v>165.28380000000001</v>
      </c>
      <c r="BZ316" s="279">
        <v>0</v>
      </c>
      <c r="CA316" s="279">
        <v>0</v>
      </c>
      <c r="CB316" s="279">
        <v>0</v>
      </c>
      <c r="CC316" s="279">
        <v>180</v>
      </c>
    </row>
    <row r="317" spans="18:81">
      <c r="R317" s="279">
        <v>0.85119999999999996</v>
      </c>
      <c r="S317" s="279">
        <v>0.98464180000000001</v>
      </c>
      <c r="T317" s="279">
        <v>0.98464180000000001</v>
      </c>
      <c r="U317" s="279">
        <v>1.1999999999999999E-6</v>
      </c>
      <c r="V317" s="279">
        <v>1.1999999999999999E-6</v>
      </c>
      <c r="W317" s="279">
        <v>1.53569E-2</v>
      </c>
      <c r="X317" s="279">
        <v>1.53569E-2</v>
      </c>
      <c r="Y317" s="279">
        <v>-84.27</v>
      </c>
      <c r="Z317" s="279">
        <v>-84.27</v>
      </c>
      <c r="AA317" s="279">
        <v>-124.46080000000001</v>
      </c>
      <c r="AB317" s="279">
        <v>-124.46080000000001</v>
      </c>
      <c r="AC317" s="279">
        <v>0</v>
      </c>
      <c r="AD317" s="279">
        <v>0</v>
      </c>
      <c r="AE317" s="279">
        <v>0</v>
      </c>
      <c r="AF317" s="279">
        <v>180</v>
      </c>
      <c r="AH317" s="279">
        <v>0.85119999999999996</v>
      </c>
      <c r="AI317" s="279">
        <v>0.98019670000000003</v>
      </c>
      <c r="AJ317" s="279">
        <v>0.98019670000000003</v>
      </c>
      <c r="AK317" s="279">
        <v>1.9E-6</v>
      </c>
      <c r="AL317" s="279">
        <v>1.9E-6</v>
      </c>
      <c r="AM317" s="279">
        <v>1.9801300000000001E-2</v>
      </c>
      <c r="AN317" s="279">
        <v>1.9801300000000001E-2</v>
      </c>
      <c r="AO317" s="279">
        <v>-71.948999999999998</v>
      </c>
      <c r="AP317" s="279">
        <v>-71.948999999999998</v>
      </c>
      <c r="AQ317" s="279">
        <v>-101.5608</v>
      </c>
      <c r="AR317" s="279">
        <v>-101.5608</v>
      </c>
      <c r="AS317" s="279">
        <v>0</v>
      </c>
      <c r="AT317" s="279">
        <v>0</v>
      </c>
      <c r="AU317" s="279">
        <v>0</v>
      </c>
      <c r="AV317" s="279">
        <v>180</v>
      </c>
      <c r="AX317" s="279">
        <v>0.85119999999999996</v>
      </c>
      <c r="AY317" s="279">
        <v>1.2061000000000001E-3</v>
      </c>
      <c r="AZ317" s="279">
        <v>1.2061000000000001E-3</v>
      </c>
      <c r="BA317" s="279">
        <v>0.99860680000000002</v>
      </c>
      <c r="BB317" s="279">
        <v>0.99860680000000002</v>
      </c>
      <c r="BC317" s="279">
        <v>1.8709999999999999E-4</v>
      </c>
      <c r="BD317" s="279">
        <v>1.8709999999999999E-4</v>
      </c>
      <c r="BE317" s="279">
        <v>91.046899999999994</v>
      </c>
      <c r="BF317" s="279">
        <v>91.046899999999994</v>
      </c>
      <c r="BG317" s="279">
        <v>153.57169999999999</v>
      </c>
      <c r="BH317" s="279">
        <v>153.57169999999999</v>
      </c>
      <c r="BI317" s="279">
        <v>0</v>
      </c>
      <c r="BJ317" s="279">
        <v>0</v>
      </c>
      <c r="BK317" s="279">
        <v>0</v>
      </c>
      <c r="BL317" s="279">
        <v>180</v>
      </c>
      <c r="BO317" s="279">
        <v>0.85119999999999996</v>
      </c>
      <c r="BP317" s="279">
        <v>0.86330269999999998</v>
      </c>
      <c r="BQ317" s="279">
        <v>0.86330269999999998</v>
      </c>
      <c r="BR317" s="279">
        <v>0</v>
      </c>
      <c r="BS317" s="279">
        <v>0</v>
      </c>
      <c r="BT317" s="279">
        <v>0.13669719999999999</v>
      </c>
      <c r="BU317" s="279">
        <v>0.13669719999999999</v>
      </c>
      <c r="BV317" s="279">
        <v>-75.080100000000002</v>
      </c>
      <c r="BW317" s="279">
        <v>-75.080100000000002</v>
      </c>
      <c r="BX317" s="279">
        <v>165.30430000000001</v>
      </c>
      <c r="BY317" s="279">
        <v>165.30430000000001</v>
      </c>
      <c r="BZ317" s="279">
        <v>0</v>
      </c>
      <c r="CA317" s="279">
        <v>0</v>
      </c>
      <c r="CB317" s="279">
        <v>0</v>
      </c>
      <c r="CC317" s="279">
        <v>180</v>
      </c>
    </row>
    <row r="318" spans="18:81">
      <c r="R318" s="279">
        <v>0.85255000000000003</v>
      </c>
      <c r="S318" s="279">
        <v>0.98461290000000001</v>
      </c>
      <c r="T318" s="279">
        <v>0.98461290000000001</v>
      </c>
      <c r="U318" s="279">
        <v>1.1999999999999999E-6</v>
      </c>
      <c r="V318" s="279">
        <v>1.1999999999999999E-6</v>
      </c>
      <c r="W318" s="279">
        <v>1.5385899999999999E-2</v>
      </c>
      <c r="X318" s="279">
        <v>1.5385899999999999E-2</v>
      </c>
      <c r="Y318" s="279">
        <v>-84.087999999999994</v>
      </c>
      <c r="Z318" s="279">
        <v>-84.087999999999994</v>
      </c>
      <c r="AA318" s="279">
        <v>-124.1516</v>
      </c>
      <c r="AB318" s="279">
        <v>-124.1516</v>
      </c>
      <c r="AC318" s="279">
        <v>0</v>
      </c>
      <c r="AD318" s="279">
        <v>0</v>
      </c>
      <c r="AE318" s="279">
        <v>0</v>
      </c>
      <c r="AF318" s="279">
        <v>180</v>
      </c>
      <c r="AH318" s="279">
        <v>0.85255000000000003</v>
      </c>
      <c r="AI318" s="279">
        <v>0.98015070000000004</v>
      </c>
      <c r="AJ318" s="279">
        <v>0.98015070000000004</v>
      </c>
      <c r="AK318" s="279">
        <v>1.9E-6</v>
      </c>
      <c r="AL318" s="279">
        <v>1.9E-6</v>
      </c>
      <c r="AM318" s="279">
        <v>1.9847299999999998E-2</v>
      </c>
      <c r="AN318" s="279">
        <v>1.9847299999999998E-2</v>
      </c>
      <c r="AO318" s="279">
        <v>-71.739099999999993</v>
      </c>
      <c r="AP318" s="279">
        <v>-71.739099999999993</v>
      </c>
      <c r="AQ318" s="279">
        <v>-101.1913</v>
      </c>
      <c r="AR318" s="279">
        <v>-101.1913</v>
      </c>
      <c r="AS318" s="279">
        <v>0</v>
      </c>
      <c r="AT318" s="279">
        <v>0</v>
      </c>
      <c r="AU318" s="279">
        <v>0</v>
      </c>
      <c r="AV318" s="279">
        <v>180</v>
      </c>
      <c r="AX318" s="279">
        <v>0.85255000000000003</v>
      </c>
      <c r="AY318" s="279">
        <v>1.1708999999999999E-3</v>
      </c>
      <c r="AZ318" s="279">
        <v>1.1708999999999999E-3</v>
      </c>
      <c r="BA318" s="279">
        <v>0.99864249999999999</v>
      </c>
      <c r="BB318" s="279">
        <v>0.99864249999999999</v>
      </c>
      <c r="BC318" s="279">
        <v>1.8650000000000001E-4</v>
      </c>
      <c r="BD318" s="279">
        <v>1.8650000000000001E-4</v>
      </c>
      <c r="BE318" s="279">
        <v>91.487099999999998</v>
      </c>
      <c r="BF318" s="279">
        <v>91.487099999999998</v>
      </c>
      <c r="BG318" s="279">
        <v>152.5351</v>
      </c>
      <c r="BH318" s="279">
        <v>152.5351</v>
      </c>
      <c r="BI318" s="279">
        <v>0</v>
      </c>
      <c r="BJ318" s="279">
        <v>0</v>
      </c>
      <c r="BK318" s="279">
        <v>0</v>
      </c>
      <c r="BL318" s="279">
        <v>180</v>
      </c>
      <c r="BO318" s="279">
        <v>0.85255000000000003</v>
      </c>
      <c r="BP318" s="279">
        <v>0.8639481</v>
      </c>
      <c r="BQ318" s="279">
        <v>0.8639481</v>
      </c>
      <c r="BR318" s="279">
        <v>0</v>
      </c>
      <c r="BS318" s="279">
        <v>0</v>
      </c>
      <c r="BT318" s="279">
        <v>0.1360519</v>
      </c>
      <c r="BU318" s="279">
        <v>0.1360519</v>
      </c>
      <c r="BV318" s="279">
        <v>-74.588899999999995</v>
      </c>
      <c r="BW318" s="279">
        <v>-74.588899999999995</v>
      </c>
      <c r="BX318" s="279">
        <v>165.32650000000001</v>
      </c>
      <c r="BY318" s="279">
        <v>165.32650000000001</v>
      </c>
      <c r="BZ318" s="279">
        <v>0</v>
      </c>
      <c r="CA318" s="279">
        <v>0</v>
      </c>
      <c r="CB318" s="279">
        <v>0</v>
      </c>
      <c r="CC318" s="279">
        <v>180</v>
      </c>
    </row>
    <row r="319" spans="18:81">
      <c r="R319" s="279">
        <v>0.85389999999999999</v>
      </c>
      <c r="S319" s="279">
        <v>0.98458369999999995</v>
      </c>
      <c r="T319" s="279">
        <v>0.98458369999999995</v>
      </c>
      <c r="U319" s="279">
        <v>1.1999999999999999E-6</v>
      </c>
      <c r="V319" s="279">
        <v>1.1999999999999999E-6</v>
      </c>
      <c r="W319" s="279">
        <v>1.5415E-2</v>
      </c>
      <c r="X319" s="279">
        <v>1.5415E-2</v>
      </c>
      <c r="Y319" s="279">
        <v>-83.906000000000006</v>
      </c>
      <c r="Z319" s="279">
        <v>-83.906000000000006</v>
      </c>
      <c r="AA319" s="279">
        <v>-123.84220000000001</v>
      </c>
      <c r="AB319" s="279">
        <v>-123.84220000000001</v>
      </c>
      <c r="AC319" s="279">
        <v>0</v>
      </c>
      <c r="AD319" s="279">
        <v>0</v>
      </c>
      <c r="AE319" s="279">
        <v>0</v>
      </c>
      <c r="AF319" s="279">
        <v>180</v>
      </c>
      <c r="AH319" s="279">
        <v>0.85389999999999999</v>
      </c>
      <c r="AI319" s="279">
        <v>0.98010459999999999</v>
      </c>
      <c r="AJ319" s="279">
        <v>0.98010459999999999</v>
      </c>
      <c r="AK319" s="279">
        <v>1.9E-6</v>
      </c>
      <c r="AL319" s="279">
        <v>1.9E-6</v>
      </c>
      <c r="AM319" s="279">
        <v>1.9893399999999999E-2</v>
      </c>
      <c r="AN319" s="279">
        <v>1.9893399999999999E-2</v>
      </c>
      <c r="AO319" s="279">
        <v>-71.529300000000006</v>
      </c>
      <c r="AP319" s="279">
        <v>-71.529300000000006</v>
      </c>
      <c r="AQ319" s="279">
        <v>-100.8216</v>
      </c>
      <c r="AR319" s="279">
        <v>-100.8216</v>
      </c>
      <c r="AS319" s="279">
        <v>0</v>
      </c>
      <c r="AT319" s="279">
        <v>0</v>
      </c>
      <c r="AU319" s="279">
        <v>0</v>
      </c>
      <c r="AV319" s="279">
        <v>180</v>
      </c>
      <c r="AX319" s="279">
        <v>0.85389999999999999</v>
      </c>
      <c r="AY319" s="279">
        <v>1.1372000000000001E-3</v>
      </c>
      <c r="AZ319" s="279">
        <v>1.1372000000000001E-3</v>
      </c>
      <c r="BA319" s="279">
        <v>0.99867680000000003</v>
      </c>
      <c r="BB319" s="279">
        <v>0.99867680000000003</v>
      </c>
      <c r="BC319" s="279">
        <v>1.8599999999999999E-4</v>
      </c>
      <c r="BD319" s="279">
        <v>1.8599999999999999E-4</v>
      </c>
      <c r="BE319" s="279">
        <v>91.925899999999999</v>
      </c>
      <c r="BF319" s="279">
        <v>91.925899999999999</v>
      </c>
      <c r="BG319" s="279">
        <v>151.4511</v>
      </c>
      <c r="BH319" s="279">
        <v>151.4511</v>
      </c>
      <c r="BI319" s="279">
        <v>0</v>
      </c>
      <c r="BJ319" s="279">
        <v>0</v>
      </c>
      <c r="BK319" s="279">
        <v>0</v>
      </c>
      <c r="BL319" s="279">
        <v>180</v>
      </c>
      <c r="BO319" s="279">
        <v>0.85389999999999999</v>
      </c>
      <c r="BP319" s="279">
        <v>0.86459030000000003</v>
      </c>
      <c r="BQ319" s="279">
        <v>0.86459030000000003</v>
      </c>
      <c r="BR319" s="279">
        <v>0</v>
      </c>
      <c r="BS319" s="279">
        <v>0</v>
      </c>
      <c r="BT319" s="279">
        <v>0.13540959999999999</v>
      </c>
      <c r="BU319" s="279">
        <v>0.13540959999999999</v>
      </c>
      <c r="BV319" s="279">
        <v>-74.099299999999999</v>
      </c>
      <c r="BW319" s="279">
        <v>-74.099299999999999</v>
      </c>
      <c r="BX319" s="279">
        <v>165.3486</v>
      </c>
      <c r="BY319" s="279">
        <v>165.3486</v>
      </c>
      <c r="BZ319" s="279">
        <v>0</v>
      </c>
      <c r="CA319" s="279">
        <v>0</v>
      </c>
      <c r="CB319" s="279">
        <v>0</v>
      </c>
      <c r="CC319" s="279">
        <v>180</v>
      </c>
    </row>
    <row r="320" spans="18:81">
      <c r="R320" s="279">
        <v>0.85524999999999995</v>
      </c>
      <c r="S320" s="279">
        <v>0.98455440000000005</v>
      </c>
      <c r="T320" s="279">
        <v>0.98455440000000005</v>
      </c>
      <c r="U320" s="279">
        <v>1.1999999999999999E-6</v>
      </c>
      <c r="V320" s="279">
        <v>1.1999999999999999E-6</v>
      </c>
      <c r="W320" s="279">
        <v>1.54444E-2</v>
      </c>
      <c r="X320" s="279">
        <v>1.54444E-2</v>
      </c>
      <c r="Y320" s="279">
        <v>-83.7239</v>
      </c>
      <c r="Z320" s="279">
        <v>-83.7239</v>
      </c>
      <c r="AA320" s="279">
        <v>-123.5324</v>
      </c>
      <c r="AB320" s="279">
        <v>-123.5324</v>
      </c>
      <c r="AC320" s="279">
        <v>0</v>
      </c>
      <c r="AD320" s="279">
        <v>0</v>
      </c>
      <c r="AE320" s="279">
        <v>0</v>
      </c>
      <c r="AF320" s="279">
        <v>180</v>
      </c>
      <c r="AH320" s="279">
        <v>0.85524999999999995</v>
      </c>
      <c r="AI320" s="279">
        <v>0.98005850000000005</v>
      </c>
      <c r="AJ320" s="279">
        <v>0.98005850000000005</v>
      </c>
      <c r="AK320" s="279">
        <v>1.9E-6</v>
      </c>
      <c r="AL320" s="279">
        <v>1.9E-6</v>
      </c>
      <c r="AM320" s="279">
        <v>1.9939599999999998E-2</v>
      </c>
      <c r="AN320" s="279">
        <v>1.9939599999999998E-2</v>
      </c>
      <c r="AO320" s="279">
        <v>-71.319199999999995</v>
      </c>
      <c r="AP320" s="279">
        <v>-71.319199999999995</v>
      </c>
      <c r="AQ320" s="279">
        <v>-100.4513</v>
      </c>
      <c r="AR320" s="279">
        <v>-100.4513</v>
      </c>
      <c r="AS320" s="279">
        <v>0</v>
      </c>
      <c r="AT320" s="279">
        <v>0</v>
      </c>
      <c r="AU320" s="279">
        <v>0</v>
      </c>
      <c r="AV320" s="279">
        <v>180</v>
      </c>
      <c r="AX320" s="279">
        <v>0.85524999999999995</v>
      </c>
      <c r="AY320" s="279">
        <v>1.1050000000000001E-3</v>
      </c>
      <c r="AZ320" s="279">
        <v>1.1050000000000001E-3</v>
      </c>
      <c r="BA320" s="279">
        <v>0.99870950000000003</v>
      </c>
      <c r="BB320" s="279">
        <v>0.99870950000000003</v>
      </c>
      <c r="BC320" s="279">
        <v>1.8550000000000001E-4</v>
      </c>
      <c r="BD320" s="279">
        <v>1.8550000000000001E-4</v>
      </c>
      <c r="BE320" s="279">
        <v>92.363500000000002</v>
      </c>
      <c r="BF320" s="279">
        <v>92.363500000000002</v>
      </c>
      <c r="BG320" s="279">
        <v>150.31870000000001</v>
      </c>
      <c r="BH320" s="279">
        <v>150.31870000000001</v>
      </c>
      <c r="BI320" s="279">
        <v>0</v>
      </c>
      <c r="BJ320" s="279">
        <v>0</v>
      </c>
      <c r="BK320" s="279">
        <v>0</v>
      </c>
      <c r="BL320" s="279">
        <v>180</v>
      </c>
      <c r="BO320" s="279">
        <v>0.85524999999999995</v>
      </c>
      <c r="BP320" s="279">
        <v>0.86522960000000004</v>
      </c>
      <c r="BQ320" s="279">
        <v>0.86522960000000004</v>
      </c>
      <c r="BR320" s="279">
        <v>0</v>
      </c>
      <c r="BS320" s="279">
        <v>0</v>
      </c>
      <c r="BT320" s="279">
        <v>0.13477040000000001</v>
      </c>
      <c r="BU320" s="279">
        <v>0.13477040000000001</v>
      </c>
      <c r="BV320" s="279">
        <v>-73.611199999999997</v>
      </c>
      <c r="BW320" s="279">
        <v>-73.611199999999997</v>
      </c>
      <c r="BX320" s="279">
        <v>165.3706</v>
      </c>
      <c r="BY320" s="279">
        <v>165.3706</v>
      </c>
      <c r="BZ320" s="279">
        <v>0</v>
      </c>
      <c r="CA320" s="279">
        <v>0</v>
      </c>
      <c r="CB320" s="279">
        <v>0</v>
      </c>
      <c r="CC320" s="279">
        <v>180</v>
      </c>
    </row>
    <row r="321" spans="18:81">
      <c r="R321" s="279">
        <v>0.85660000000000003</v>
      </c>
      <c r="S321" s="279">
        <v>0.98452490000000004</v>
      </c>
      <c r="T321" s="279">
        <v>0.98452490000000004</v>
      </c>
      <c r="U321" s="279">
        <v>1.1999999999999999E-6</v>
      </c>
      <c r="V321" s="279">
        <v>1.1999999999999999E-6</v>
      </c>
      <c r="W321" s="279">
        <v>1.5473900000000001E-2</v>
      </c>
      <c r="X321" s="279">
        <v>1.5473900000000001E-2</v>
      </c>
      <c r="Y321" s="279">
        <v>-83.541700000000006</v>
      </c>
      <c r="Z321" s="279">
        <v>-83.541700000000006</v>
      </c>
      <c r="AA321" s="279">
        <v>-123.2223</v>
      </c>
      <c r="AB321" s="279">
        <v>-123.2223</v>
      </c>
      <c r="AC321" s="279">
        <v>0</v>
      </c>
      <c r="AD321" s="279">
        <v>0</v>
      </c>
      <c r="AE321" s="279">
        <v>0</v>
      </c>
      <c r="AF321" s="279">
        <v>180</v>
      </c>
      <c r="AH321" s="279">
        <v>0.85660000000000003</v>
      </c>
      <c r="AI321" s="279">
        <v>0.9800122</v>
      </c>
      <c r="AJ321" s="279">
        <v>0.9800122</v>
      </c>
      <c r="AK321" s="279">
        <v>1.9E-6</v>
      </c>
      <c r="AL321" s="279">
        <v>1.9E-6</v>
      </c>
      <c r="AM321" s="279">
        <v>1.9985800000000001E-2</v>
      </c>
      <c r="AN321" s="279">
        <v>1.9985800000000001E-2</v>
      </c>
      <c r="AO321" s="279">
        <v>-71.108999999999995</v>
      </c>
      <c r="AP321" s="279">
        <v>-71.108999999999995</v>
      </c>
      <c r="AQ321" s="279">
        <v>-100.0805</v>
      </c>
      <c r="AR321" s="279">
        <v>-100.0805</v>
      </c>
      <c r="AS321" s="279">
        <v>0</v>
      </c>
      <c r="AT321" s="279">
        <v>0</v>
      </c>
      <c r="AU321" s="279">
        <v>0</v>
      </c>
      <c r="AV321" s="279">
        <v>180</v>
      </c>
      <c r="AX321" s="279">
        <v>0.85660000000000003</v>
      </c>
      <c r="AY321" s="279">
        <v>1.0744999999999999E-3</v>
      </c>
      <c r="AZ321" s="279">
        <v>1.0744999999999999E-3</v>
      </c>
      <c r="BA321" s="279">
        <v>0.99874059999999998</v>
      </c>
      <c r="BB321" s="279">
        <v>0.99874059999999998</v>
      </c>
      <c r="BC321" s="279">
        <v>1.8489999999999999E-4</v>
      </c>
      <c r="BD321" s="279">
        <v>1.8489999999999999E-4</v>
      </c>
      <c r="BE321" s="279">
        <v>92.799800000000005</v>
      </c>
      <c r="BF321" s="279">
        <v>92.799800000000005</v>
      </c>
      <c r="BG321" s="279">
        <v>149.13720000000001</v>
      </c>
      <c r="BH321" s="279">
        <v>149.13720000000001</v>
      </c>
      <c r="BI321" s="279">
        <v>0</v>
      </c>
      <c r="BJ321" s="279">
        <v>0</v>
      </c>
      <c r="BK321" s="279">
        <v>0</v>
      </c>
      <c r="BL321" s="279">
        <v>180</v>
      </c>
      <c r="BO321" s="279">
        <v>0.85660000000000003</v>
      </c>
      <c r="BP321" s="279">
        <v>0.86586580000000002</v>
      </c>
      <c r="BQ321" s="279">
        <v>0.86586580000000002</v>
      </c>
      <c r="BR321" s="279">
        <v>0</v>
      </c>
      <c r="BS321" s="279">
        <v>0</v>
      </c>
      <c r="BT321" s="279">
        <v>0.13413420000000001</v>
      </c>
      <c r="BU321" s="279">
        <v>0.13413420000000001</v>
      </c>
      <c r="BV321" s="279">
        <v>-73.124600000000001</v>
      </c>
      <c r="BW321" s="279">
        <v>-73.124600000000001</v>
      </c>
      <c r="BX321" s="279">
        <v>165.39259999999999</v>
      </c>
      <c r="BY321" s="279">
        <v>165.39259999999999</v>
      </c>
      <c r="BZ321" s="279">
        <v>0</v>
      </c>
      <c r="CA321" s="279">
        <v>0</v>
      </c>
      <c r="CB321" s="279">
        <v>0</v>
      </c>
      <c r="CC321" s="279">
        <v>180</v>
      </c>
    </row>
    <row r="322" spans="18:81">
      <c r="R322" s="279">
        <v>0.85794999999999999</v>
      </c>
      <c r="S322" s="279">
        <v>0.98449520000000001</v>
      </c>
      <c r="T322" s="279">
        <v>0.98449520000000001</v>
      </c>
      <c r="U322" s="279">
        <v>1.1999999999999999E-6</v>
      </c>
      <c r="V322" s="279">
        <v>1.1999999999999999E-6</v>
      </c>
      <c r="W322" s="279">
        <v>1.5503599999999999E-2</v>
      </c>
      <c r="X322" s="279">
        <v>1.5503599999999999E-2</v>
      </c>
      <c r="Y322" s="279">
        <v>-83.359499999999997</v>
      </c>
      <c r="Z322" s="279">
        <v>-83.359499999999997</v>
      </c>
      <c r="AA322" s="279">
        <v>-122.9119</v>
      </c>
      <c r="AB322" s="279">
        <v>-122.9119</v>
      </c>
      <c r="AC322" s="279">
        <v>0</v>
      </c>
      <c r="AD322" s="279">
        <v>0</v>
      </c>
      <c r="AE322" s="279">
        <v>0</v>
      </c>
      <c r="AF322" s="279">
        <v>180</v>
      </c>
      <c r="AH322" s="279">
        <v>0.85794999999999999</v>
      </c>
      <c r="AI322" s="279">
        <v>0.97996589999999995</v>
      </c>
      <c r="AJ322" s="279">
        <v>0.97996589999999995</v>
      </c>
      <c r="AK322" s="279">
        <v>1.9E-6</v>
      </c>
      <c r="AL322" s="279">
        <v>1.9E-6</v>
      </c>
      <c r="AM322" s="279">
        <v>2.00322E-2</v>
      </c>
      <c r="AN322" s="279">
        <v>2.00322E-2</v>
      </c>
      <c r="AO322" s="279">
        <v>-70.898600000000002</v>
      </c>
      <c r="AP322" s="279">
        <v>-70.898600000000002</v>
      </c>
      <c r="AQ322" s="279">
        <v>-99.709199999999996</v>
      </c>
      <c r="AR322" s="279">
        <v>-99.709199999999996</v>
      </c>
      <c r="AS322" s="279">
        <v>0</v>
      </c>
      <c r="AT322" s="279">
        <v>0</v>
      </c>
      <c r="AU322" s="279">
        <v>0</v>
      </c>
      <c r="AV322" s="279">
        <v>180</v>
      </c>
      <c r="AX322" s="279">
        <v>0.85794999999999999</v>
      </c>
      <c r="AY322" s="279">
        <v>1.0456E-3</v>
      </c>
      <c r="AZ322" s="279">
        <v>1.0456E-3</v>
      </c>
      <c r="BA322" s="279">
        <v>0.99877000000000005</v>
      </c>
      <c r="BB322" s="279">
        <v>0.99877000000000005</v>
      </c>
      <c r="BC322" s="279">
        <v>1.8440000000000001E-4</v>
      </c>
      <c r="BD322" s="279">
        <v>1.8440000000000001E-4</v>
      </c>
      <c r="BE322" s="279">
        <v>93.234800000000007</v>
      </c>
      <c r="BF322" s="279">
        <v>93.234800000000007</v>
      </c>
      <c r="BG322" s="279">
        <v>147.90620000000001</v>
      </c>
      <c r="BH322" s="279">
        <v>147.90620000000001</v>
      </c>
      <c r="BI322" s="279">
        <v>0</v>
      </c>
      <c r="BJ322" s="279">
        <v>0</v>
      </c>
      <c r="BK322" s="279">
        <v>0</v>
      </c>
      <c r="BL322" s="279">
        <v>180</v>
      </c>
      <c r="BO322" s="279">
        <v>0.85794999999999999</v>
      </c>
      <c r="BP322" s="279">
        <v>0.86649900000000002</v>
      </c>
      <c r="BQ322" s="279">
        <v>0.86649900000000002</v>
      </c>
      <c r="BR322" s="279">
        <v>0</v>
      </c>
      <c r="BS322" s="279">
        <v>0</v>
      </c>
      <c r="BT322" s="279">
        <v>0.13350090000000001</v>
      </c>
      <c r="BU322" s="279">
        <v>0.13350090000000001</v>
      </c>
      <c r="BV322" s="279">
        <v>-72.639499999999998</v>
      </c>
      <c r="BW322" s="279">
        <v>-72.639499999999998</v>
      </c>
      <c r="BX322" s="279">
        <v>165.41460000000001</v>
      </c>
      <c r="BY322" s="279">
        <v>165.41460000000001</v>
      </c>
      <c r="BZ322" s="279">
        <v>0</v>
      </c>
      <c r="CA322" s="279">
        <v>0</v>
      </c>
      <c r="CB322" s="279">
        <v>0</v>
      </c>
      <c r="CC322" s="279">
        <v>180</v>
      </c>
    </row>
    <row r="323" spans="18:81">
      <c r="R323" s="279">
        <v>0.85929999999999995</v>
      </c>
      <c r="S323" s="279">
        <v>0.98446540000000005</v>
      </c>
      <c r="T323" s="279">
        <v>0.98446540000000005</v>
      </c>
      <c r="U323" s="279">
        <v>1.1999999999999999E-6</v>
      </c>
      <c r="V323" s="279">
        <v>1.1999999999999999E-6</v>
      </c>
      <c r="W323" s="279">
        <v>1.5533399999999999E-2</v>
      </c>
      <c r="X323" s="279">
        <v>1.5533399999999999E-2</v>
      </c>
      <c r="Y323" s="279">
        <v>-83.177199999999999</v>
      </c>
      <c r="Z323" s="279">
        <v>-83.177199999999999</v>
      </c>
      <c r="AA323" s="279">
        <v>-122.6011</v>
      </c>
      <c r="AB323" s="279">
        <v>-122.6011</v>
      </c>
      <c r="AC323" s="279">
        <v>0</v>
      </c>
      <c r="AD323" s="279">
        <v>0</v>
      </c>
      <c r="AE323" s="279">
        <v>0</v>
      </c>
      <c r="AF323" s="279">
        <v>180</v>
      </c>
      <c r="AH323" s="279">
        <v>0.85929999999999995</v>
      </c>
      <c r="AI323" s="279">
        <v>0.97991950000000005</v>
      </c>
      <c r="AJ323" s="279">
        <v>0.97991950000000005</v>
      </c>
      <c r="AK323" s="279">
        <v>1.9E-6</v>
      </c>
      <c r="AL323" s="279">
        <v>1.9E-6</v>
      </c>
      <c r="AM323" s="279">
        <v>2.0078599999999999E-2</v>
      </c>
      <c r="AN323" s="279">
        <v>2.0078599999999999E-2</v>
      </c>
      <c r="AO323" s="279">
        <v>-70.688100000000006</v>
      </c>
      <c r="AP323" s="279">
        <v>-70.688100000000006</v>
      </c>
      <c r="AQ323" s="279">
        <v>-99.337400000000002</v>
      </c>
      <c r="AR323" s="279">
        <v>-99.337400000000002</v>
      </c>
      <c r="AS323" s="279">
        <v>0</v>
      </c>
      <c r="AT323" s="279">
        <v>0</v>
      </c>
      <c r="AU323" s="279">
        <v>0</v>
      </c>
      <c r="AV323" s="279">
        <v>180</v>
      </c>
      <c r="AX323" s="279">
        <v>0.85929999999999995</v>
      </c>
      <c r="AY323" s="279">
        <v>1.0183E-3</v>
      </c>
      <c r="AZ323" s="279">
        <v>1.0183E-3</v>
      </c>
      <c r="BA323" s="279">
        <v>0.99879779999999996</v>
      </c>
      <c r="BB323" s="279">
        <v>0.99879779999999996</v>
      </c>
      <c r="BC323" s="279">
        <v>1.838E-4</v>
      </c>
      <c r="BD323" s="279">
        <v>1.838E-4</v>
      </c>
      <c r="BE323" s="279">
        <v>93.668599999999998</v>
      </c>
      <c r="BF323" s="279">
        <v>93.668599999999998</v>
      </c>
      <c r="BG323" s="279">
        <v>146.62520000000001</v>
      </c>
      <c r="BH323" s="279">
        <v>146.62520000000001</v>
      </c>
      <c r="BI323" s="279">
        <v>0</v>
      </c>
      <c r="BJ323" s="279">
        <v>0</v>
      </c>
      <c r="BK323" s="279">
        <v>0</v>
      </c>
      <c r="BL323" s="279">
        <v>180</v>
      </c>
      <c r="BO323" s="279">
        <v>0.85929999999999995</v>
      </c>
      <c r="BP323" s="279">
        <v>0.86712920000000004</v>
      </c>
      <c r="BQ323" s="279">
        <v>0.86712920000000004</v>
      </c>
      <c r="BR323" s="279">
        <v>0</v>
      </c>
      <c r="BS323" s="279">
        <v>0</v>
      </c>
      <c r="BT323" s="279">
        <v>0.13287070000000001</v>
      </c>
      <c r="BU323" s="279">
        <v>0.13287070000000001</v>
      </c>
      <c r="BV323" s="279">
        <v>-72.155900000000003</v>
      </c>
      <c r="BW323" s="279">
        <v>-72.155900000000003</v>
      </c>
      <c r="BX323" s="279">
        <v>165.4365</v>
      </c>
      <c r="BY323" s="279">
        <v>165.4365</v>
      </c>
      <c r="BZ323" s="279">
        <v>0</v>
      </c>
      <c r="CA323" s="279">
        <v>0</v>
      </c>
      <c r="CB323" s="279">
        <v>0</v>
      </c>
      <c r="CC323" s="279">
        <v>180</v>
      </c>
    </row>
    <row r="324" spans="18:81">
      <c r="R324" s="279">
        <v>0.86065000000000003</v>
      </c>
      <c r="S324" s="279">
        <v>0.98443530000000001</v>
      </c>
      <c r="T324" s="279">
        <v>0.98443530000000001</v>
      </c>
      <c r="U324" s="279">
        <v>1.1999999999999999E-6</v>
      </c>
      <c r="V324" s="279">
        <v>1.1999999999999999E-6</v>
      </c>
      <c r="W324" s="279">
        <v>1.55634E-2</v>
      </c>
      <c r="X324" s="279">
        <v>1.55634E-2</v>
      </c>
      <c r="Y324" s="279">
        <v>-82.994799999999998</v>
      </c>
      <c r="Z324" s="279">
        <v>-82.994799999999998</v>
      </c>
      <c r="AA324" s="279">
        <v>-122.2901</v>
      </c>
      <c r="AB324" s="279">
        <v>-122.2901</v>
      </c>
      <c r="AC324" s="279">
        <v>0</v>
      </c>
      <c r="AD324" s="279">
        <v>0</v>
      </c>
      <c r="AE324" s="279">
        <v>0</v>
      </c>
      <c r="AF324" s="279">
        <v>180</v>
      </c>
      <c r="AH324" s="279">
        <v>0.86065000000000003</v>
      </c>
      <c r="AI324" s="279">
        <v>0.97987299999999999</v>
      </c>
      <c r="AJ324" s="279">
        <v>0.97987299999999999</v>
      </c>
      <c r="AK324" s="279">
        <v>1.9E-6</v>
      </c>
      <c r="AL324" s="279">
        <v>1.9E-6</v>
      </c>
      <c r="AM324" s="279">
        <v>2.0125000000000001E-2</v>
      </c>
      <c r="AN324" s="279">
        <v>2.0125000000000001E-2</v>
      </c>
      <c r="AO324" s="279">
        <v>-70.477400000000003</v>
      </c>
      <c r="AP324" s="279">
        <v>-70.477400000000003</v>
      </c>
      <c r="AQ324" s="279">
        <v>-98.965100000000007</v>
      </c>
      <c r="AR324" s="279">
        <v>-98.965100000000007</v>
      </c>
      <c r="AS324" s="279">
        <v>0</v>
      </c>
      <c r="AT324" s="279">
        <v>0</v>
      </c>
      <c r="AU324" s="279">
        <v>0</v>
      </c>
      <c r="AV324" s="279">
        <v>180</v>
      </c>
      <c r="AX324" s="279">
        <v>0.86065000000000003</v>
      </c>
      <c r="AY324" s="279">
        <v>9.9280000000000006E-4</v>
      </c>
      <c r="AZ324" s="279">
        <v>9.9280000000000006E-4</v>
      </c>
      <c r="BA324" s="279">
        <v>0.99882389999999999</v>
      </c>
      <c r="BB324" s="279">
        <v>0.99882389999999999</v>
      </c>
      <c r="BC324" s="279">
        <v>1.8330000000000001E-4</v>
      </c>
      <c r="BD324" s="279">
        <v>1.8330000000000001E-4</v>
      </c>
      <c r="BE324" s="279">
        <v>94.100999999999999</v>
      </c>
      <c r="BF324" s="279">
        <v>94.100999999999999</v>
      </c>
      <c r="BG324" s="279">
        <v>145.29429999999999</v>
      </c>
      <c r="BH324" s="279">
        <v>145.29429999999999</v>
      </c>
      <c r="BI324" s="279">
        <v>0</v>
      </c>
      <c r="BJ324" s="279">
        <v>0</v>
      </c>
      <c r="BK324" s="279">
        <v>0</v>
      </c>
      <c r="BL324" s="279">
        <v>180</v>
      </c>
      <c r="BO324" s="279">
        <v>0.86065000000000003</v>
      </c>
      <c r="BP324" s="279">
        <v>0.86775650000000004</v>
      </c>
      <c r="BQ324" s="279">
        <v>0.86775650000000004</v>
      </c>
      <c r="BR324" s="279">
        <v>0</v>
      </c>
      <c r="BS324" s="279">
        <v>0</v>
      </c>
      <c r="BT324" s="279">
        <v>0.13224350000000001</v>
      </c>
      <c r="BU324" s="279">
        <v>0.13224350000000001</v>
      </c>
      <c r="BV324" s="279">
        <v>-71.6738</v>
      </c>
      <c r="BW324" s="279">
        <v>-71.6738</v>
      </c>
      <c r="BX324" s="279">
        <v>165.45840000000001</v>
      </c>
      <c r="BY324" s="279">
        <v>165.45840000000001</v>
      </c>
      <c r="BZ324" s="279">
        <v>0</v>
      </c>
      <c r="CA324" s="279">
        <v>0</v>
      </c>
      <c r="CB324" s="279">
        <v>0</v>
      </c>
      <c r="CC324" s="279">
        <v>180</v>
      </c>
    </row>
    <row r="325" spans="18:81">
      <c r="R325" s="279">
        <v>0.86199999999999999</v>
      </c>
      <c r="S325" s="279">
        <v>0.98440519999999998</v>
      </c>
      <c r="T325" s="279">
        <v>0.98440519999999998</v>
      </c>
      <c r="U325" s="279">
        <v>1.1999999999999999E-6</v>
      </c>
      <c r="V325" s="279">
        <v>1.1999999999999999E-6</v>
      </c>
      <c r="W325" s="279">
        <v>1.5593600000000001E-2</v>
      </c>
      <c r="X325" s="279">
        <v>1.5593600000000001E-2</v>
      </c>
      <c r="Y325" s="279">
        <v>-82.812399999999997</v>
      </c>
      <c r="Z325" s="279">
        <v>-82.812399999999997</v>
      </c>
      <c r="AA325" s="279">
        <v>-121.9787</v>
      </c>
      <c r="AB325" s="279">
        <v>-121.9787</v>
      </c>
      <c r="AC325" s="279">
        <v>0</v>
      </c>
      <c r="AD325" s="279">
        <v>0</v>
      </c>
      <c r="AE325" s="279">
        <v>0</v>
      </c>
      <c r="AF325" s="279">
        <v>180</v>
      </c>
      <c r="AH325" s="279">
        <v>0.86199999999999999</v>
      </c>
      <c r="AI325" s="279">
        <v>0.97982650000000004</v>
      </c>
      <c r="AJ325" s="279">
        <v>0.97982650000000004</v>
      </c>
      <c r="AK325" s="279">
        <v>1.9999999999999999E-6</v>
      </c>
      <c r="AL325" s="279">
        <v>1.9999999999999999E-6</v>
      </c>
      <c r="AM325" s="279">
        <v>2.0171499999999998E-2</v>
      </c>
      <c r="AN325" s="279">
        <v>2.0171499999999998E-2</v>
      </c>
      <c r="AO325" s="279">
        <v>-70.266599999999997</v>
      </c>
      <c r="AP325" s="279">
        <v>-70.266599999999997</v>
      </c>
      <c r="AQ325" s="279">
        <v>-98.592299999999994</v>
      </c>
      <c r="AR325" s="279">
        <v>-98.592299999999994</v>
      </c>
      <c r="AS325" s="279">
        <v>0</v>
      </c>
      <c r="AT325" s="279">
        <v>0</v>
      </c>
      <c r="AU325" s="279">
        <v>0</v>
      </c>
      <c r="AV325" s="279">
        <v>180</v>
      </c>
      <c r="AX325" s="279">
        <v>0.86199999999999999</v>
      </c>
      <c r="AY325" s="279">
        <v>9.6900000000000003E-4</v>
      </c>
      <c r="AZ325" s="279">
        <v>9.6900000000000003E-4</v>
      </c>
      <c r="BA325" s="279">
        <v>0.99884819999999996</v>
      </c>
      <c r="BB325" s="279">
        <v>0.99884819999999996</v>
      </c>
      <c r="BC325" s="279">
        <v>1.828E-4</v>
      </c>
      <c r="BD325" s="279">
        <v>1.828E-4</v>
      </c>
      <c r="BE325" s="279">
        <v>94.532300000000006</v>
      </c>
      <c r="BF325" s="279">
        <v>94.532300000000006</v>
      </c>
      <c r="BG325" s="279">
        <v>143.91390000000001</v>
      </c>
      <c r="BH325" s="279">
        <v>143.91390000000001</v>
      </c>
      <c r="BI325" s="279">
        <v>0</v>
      </c>
      <c r="BJ325" s="279">
        <v>0</v>
      </c>
      <c r="BK325" s="279">
        <v>0</v>
      </c>
      <c r="BL325" s="279">
        <v>180</v>
      </c>
      <c r="BO325" s="279">
        <v>0.86199999999999999</v>
      </c>
      <c r="BP325" s="279">
        <v>0.86838079999999995</v>
      </c>
      <c r="BQ325" s="279">
        <v>0.86838079999999995</v>
      </c>
      <c r="BR325" s="279">
        <v>0</v>
      </c>
      <c r="BS325" s="279">
        <v>0</v>
      </c>
      <c r="BT325" s="279">
        <v>0.13161919999999999</v>
      </c>
      <c r="BU325" s="279">
        <v>0.13161919999999999</v>
      </c>
      <c r="BV325" s="279">
        <v>-71.193100000000001</v>
      </c>
      <c r="BW325" s="279">
        <v>-71.193100000000001</v>
      </c>
      <c r="BX325" s="279">
        <v>165.4803</v>
      </c>
      <c r="BY325" s="279">
        <v>165.4803</v>
      </c>
      <c r="BZ325" s="279">
        <v>0</v>
      </c>
      <c r="CA325" s="279">
        <v>0</v>
      </c>
      <c r="CB325" s="279">
        <v>0</v>
      </c>
      <c r="CC325" s="279">
        <v>180</v>
      </c>
    </row>
    <row r="326" spans="18:81">
      <c r="R326" s="279">
        <v>0.86334999999999995</v>
      </c>
      <c r="S326" s="279">
        <v>0.98437479999999999</v>
      </c>
      <c r="T326" s="279">
        <v>0.98437479999999999</v>
      </c>
      <c r="U326" s="279">
        <v>1.1999999999999999E-6</v>
      </c>
      <c r="V326" s="279">
        <v>1.1999999999999999E-6</v>
      </c>
      <c r="W326" s="279">
        <v>1.56239E-2</v>
      </c>
      <c r="X326" s="279">
        <v>1.56239E-2</v>
      </c>
      <c r="Y326" s="279">
        <v>-82.629900000000006</v>
      </c>
      <c r="Z326" s="279">
        <v>-82.629900000000006</v>
      </c>
      <c r="AA326" s="279">
        <v>-121.6669</v>
      </c>
      <c r="AB326" s="279">
        <v>-121.6669</v>
      </c>
      <c r="AC326" s="279">
        <v>0</v>
      </c>
      <c r="AD326" s="279">
        <v>0</v>
      </c>
      <c r="AE326" s="279">
        <v>0</v>
      </c>
      <c r="AF326" s="279">
        <v>180</v>
      </c>
      <c r="AH326" s="279">
        <v>0.86334999999999995</v>
      </c>
      <c r="AI326" s="279">
        <v>0.97977999999999998</v>
      </c>
      <c r="AJ326" s="279">
        <v>0.97977999999999998</v>
      </c>
      <c r="AK326" s="279">
        <v>1.9999999999999999E-6</v>
      </c>
      <c r="AL326" s="279">
        <v>1.9999999999999999E-6</v>
      </c>
      <c r="AM326" s="279">
        <v>2.0218099999999999E-2</v>
      </c>
      <c r="AN326" s="279">
        <v>2.0218099999999999E-2</v>
      </c>
      <c r="AO326" s="279">
        <v>-70.055599999999998</v>
      </c>
      <c r="AP326" s="279">
        <v>-70.055599999999998</v>
      </c>
      <c r="AQ326" s="279">
        <v>-98.219099999999997</v>
      </c>
      <c r="AR326" s="279">
        <v>-98.219099999999997</v>
      </c>
      <c r="AS326" s="279">
        <v>0</v>
      </c>
      <c r="AT326" s="279">
        <v>0</v>
      </c>
      <c r="AU326" s="279">
        <v>0</v>
      </c>
      <c r="AV326" s="279">
        <v>180</v>
      </c>
      <c r="AX326" s="279">
        <v>0.86334999999999995</v>
      </c>
      <c r="AY326" s="279">
        <v>9.4700000000000003E-4</v>
      </c>
      <c r="AZ326" s="279">
        <v>9.4700000000000003E-4</v>
      </c>
      <c r="BA326" s="279">
        <v>0.9988707</v>
      </c>
      <c r="BB326" s="279">
        <v>0.9988707</v>
      </c>
      <c r="BC326" s="279">
        <v>1.8220000000000001E-4</v>
      </c>
      <c r="BD326" s="279">
        <v>1.8220000000000001E-4</v>
      </c>
      <c r="BE326" s="279">
        <v>94.962199999999996</v>
      </c>
      <c r="BF326" s="279">
        <v>94.962199999999996</v>
      </c>
      <c r="BG326" s="279">
        <v>142.4845</v>
      </c>
      <c r="BH326" s="279">
        <v>142.4845</v>
      </c>
      <c r="BI326" s="279">
        <v>0</v>
      </c>
      <c r="BJ326" s="279">
        <v>0</v>
      </c>
      <c r="BK326" s="279">
        <v>0</v>
      </c>
      <c r="BL326" s="279">
        <v>180</v>
      </c>
      <c r="BO326" s="279">
        <v>0.86334999999999995</v>
      </c>
      <c r="BP326" s="279">
        <v>0.8690021</v>
      </c>
      <c r="BQ326" s="279">
        <v>0.8690021</v>
      </c>
      <c r="BR326" s="279">
        <v>0</v>
      </c>
      <c r="BS326" s="279">
        <v>0</v>
      </c>
      <c r="BT326" s="279">
        <v>0.1309979</v>
      </c>
      <c r="BU326" s="279">
        <v>0.1309979</v>
      </c>
      <c r="BV326" s="279">
        <v>-70.713999999999999</v>
      </c>
      <c r="BW326" s="279">
        <v>-70.713999999999999</v>
      </c>
      <c r="BX326" s="279">
        <v>165.50210000000001</v>
      </c>
      <c r="BY326" s="279">
        <v>165.50210000000001</v>
      </c>
      <c r="BZ326" s="279">
        <v>0</v>
      </c>
      <c r="CA326" s="279">
        <v>0</v>
      </c>
      <c r="CB326" s="279">
        <v>0</v>
      </c>
      <c r="CC326" s="279">
        <v>180</v>
      </c>
    </row>
    <row r="327" spans="18:81">
      <c r="R327" s="279">
        <v>0.86470000000000002</v>
      </c>
      <c r="S327" s="279">
        <v>0.98434440000000001</v>
      </c>
      <c r="T327" s="279">
        <v>0.98434440000000001</v>
      </c>
      <c r="U327" s="279">
        <v>1.1999999999999999E-6</v>
      </c>
      <c r="V327" s="279">
        <v>1.1999999999999999E-6</v>
      </c>
      <c r="W327" s="279">
        <v>1.5654399999999999E-2</v>
      </c>
      <c r="X327" s="279">
        <v>1.5654399999999999E-2</v>
      </c>
      <c r="Y327" s="279">
        <v>-82.447299999999998</v>
      </c>
      <c r="Z327" s="279">
        <v>-82.447299999999998</v>
      </c>
      <c r="AA327" s="279">
        <v>-121.3549</v>
      </c>
      <c r="AB327" s="279">
        <v>-121.3549</v>
      </c>
      <c r="AC327" s="279">
        <v>0</v>
      </c>
      <c r="AD327" s="279">
        <v>0</v>
      </c>
      <c r="AE327" s="279">
        <v>0</v>
      </c>
      <c r="AF327" s="279">
        <v>180</v>
      </c>
      <c r="AH327" s="279">
        <v>0.86470000000000002</v>
      </c>
      <c r="AI327" s="279">
        <v>0.97973339999999998</v>
      </c>
      <c r="AJ327" s="279">
        <v>0.97973339999999998</v>
      </c>
      <c r="AK327" s="279">
        <v>1.9999999999999999E-6</v>
      </c>
      <c r="AL327" s="279">
        <v>1.9999999999999999E-6</v>
      </c>
      <c r="AM327" s="279">
        <v>2.0264600000000001E-2</v>
      </c>
      <c r="AN327" s="279">
        <v>2.0264600000000001E-2</v>
      </c>
      <c r="AO327" s="279">
        <v>-69.844399999999993</v>
      </c>
      <c r="AP327" s="279">
        <v>-69.844399999999993</v>
      </c>
      <c r="AQ327" s="279">
        <v>-97.845299999999995</v>
      </c>
      <c r="AR327" s="279">
        <v>-97.845299999999995</v>
      </c>
      <c r="AS327" s="279">
        <v>0</v>
      </c>
      <c r="AT327" s="279">
        <v>0</v>
      </c>
      <c r="AU327" s="279">
        <v>0</v>
      </c>
      <c r="AV327" s="279">
        <v>180</v>
      </c>
      <c r="AX327" s="279">
        <v>0.86470000000000002</v>
      </c>
      <c r="AY327" s="279">
        <v>9.2679999999999998E-4</v>
      </c>
      <c r="AZ327" s="279">
        <v>9.2679999999999998E-4</v>
      </c>
      <c r="BA327" s="279">
        <v>0.99889150000000004</v>
      </c>
      <c r="BB327" s="279">
        <v>0.99889150000000004</v>
      </c>
      <c r="BC327" s="279">
        <v>1.817E-4</v>
      </c>
      <c r="BD327" s="279">
        <v>1.817E-4</v>
      </c>
      <c r="BE327" s="279">
        <v>95.390900000000002</v>
      </c>
      <c r="BF327" s="279">
        <v>95.390900000000002</v>
      </c>
      <c r="BG327" s="279">
        <v>141.00729999999999</v>
      </c>
      <c r="BH327" s="279">
        <v>141.00729999999999</v>
      </c>
      <c r="BI327" s="279">
        <v>0</v>
      </c>
      <c r="BJ327" s="279">
        <v>0</v>
      </c>
      <c r="BK327" s="279">
        <v>0</v>
      </c>
      <c r="BL327" s="279">
        <v>180</v>
      </c>
      <c r="BO327" s="279">
        <v>0.86470000000000002</v>
      </c>
      <c r="BP327" s="279">
        <v>0.86962050000000002</v>
      </c>
      <c r="BQ327" s="279">
        <v>0.86962050000000002</v>
      </c>
      <c r="BR327" s="279">
        <v>0</v>
      </c>
      <c r="BS327" s="279">
        <v>0</v>
      </c>
      <c r="BT327" s="279">
        <v>0.13037950000000001</v>
      </c>
      <c r="BU327" s="279">
        <v>0.13037950000000001</v>
      </c>
      <c r="BV327" s="279">
        <v>-70.2363</v>
      </c>
      <c r="BW327" s="279">
        <v>-70.2363</v>
      </c>
      <c r="BX327" s="279">
        <v>165.5239</v>
      </c>
      <c r="BY327" s="279">
        <v>165.5239</v>
      </c>
      <c r="BZ327" s="279">
        <v>0</v>
      </c>
      <c r="CA327" s="279">
        <v>0</v>
      </c>
      <c r="CB327" s="279">
        <v>0</v>
      </c>
      <c r="CC327" s="279">
        <v>180</v>
      </c>
    </row>
    <row r="328" spans="18:81">
      <c r="R328" s="279">
        <v>0.86604999999999999</v>
      </c>
      <c r="S328" s="279">
        <v>0.98431369999999996</v>
      </c>
      <c r="T328" s="279">
        <v>0.98431369999999996</v>
      </c>
      <c r="U328" s="279">
        <v>1.1999999999999999E-6</v>
      </c>
      <c r="V328" s="279">
        <v>1.1999999999999999E-6</v>
      </c>
      <c r="W328" s="279">
        <v>1.56851E-2</v>
      </c>
      <c r="X328" s="279">
        <v>1.56851E-2</v>
      </c>
      <c r="Y328" s="279">
        <v>-82.264600000000002</v>
      </c>
      <c r="Z328" s="279">
        <v>-82.264600000000002</v>
      </c>
      <c r="AA328" s="279">
        <v>-121.0425</v>
      </c>
      <c r="AB328" s="279">
        <v>-121.0425</v>
      </c>
      <c r="AC328" s="279">
        <v>0</v>
      </c>
      <c r="AD328" s="279">
        <v>0</v>
      </c>
      <c r="AE328" s="279">
        <v>0</v>
      </c>
      <c r="AF328" s="279">
        <v>180</v>
      </c>
      <c r="AH328" s="279">
        <v>0.86604999999999999</v>
      </c>
      <c r="AI328" s="279">
        <v>0.97968679999999997</v>
      </c>
      <c r="AJ328" s="279">
        <v>0.97968679999999997</v>
      </c>
      <c r="AK328" s="279">
        <v>1.9999999999999999E-6</v>
      </c>
      <c r="AL328" s="279">
        <v>1.9999999999999999E-6</v>
      </c>
      <c r="AM328" s="279">
        <v>2.0311300000000001E-2</v>
      </c>
      <c r="AN328" s="279">
        <v>2.0311300000000001E-2</v>
      </c>
      <c r="AO328" s="279">
        <v>-69.632999999999996</v>
      </c>
      <c r="AP328" s="279">
        <v>-69.632999999999996</v>
      </c>
      <c r="AQ328" s="279">
        <v>-97.471100000000007</v>
      </c>
      <c r="AR328" s="279">
        <v>-97.471100000000007</v>
      </c>
      <c r="AS328" s="279">
        <v>0</v>
      </c>
      <c r="AT328" s="279">
        <v>0</v>
      </c>
      <c r="AU328" s="279">
        <v>0</v>
      </c>
      <c r="AV328" s="279">
        <v>180</v>
      </c>
      <c r="AX328" s="279">
        <v>0.86604999999999999</v>
      </c>
      <c r="AY328" s="279">
        <v>9.0850000000000002E-4</v>
      </c>
      <c r="AZ328" s="279">
        <v>9.0850000000000002E-4</v>
      </c>
      <c r="BA328" s="279">
        <v>0.99891030000000003</v>
      </c>
      <c r="BB328" s="279">
        <v>0.99891030000000003</v>
      </c>
      <c r="BC328" s="279">
        <v>1.8120000000000001E-4</v>
      </c>
      <c r="BD328" s="279">
        <v>1.8120000000000001E-4</v>
      </c>
      <c r="BE328" s="279">
        <v>95.818299999999994</v>
      </c>
      <c r="BF328" s="279">
        <v>95.818299999999994</v>
      </c>
      <c r="BG328" s="279">
        <v>139.4837</v>
      </c>
      <c r="BH328" s="279">
        <v>139.4837</v>
      </c>
      <c r="BI328" s="279">
        <v>0</v>
      </c>
      <c r="BJ328" s="279">
        <v>0</v>
      </c>
      <c r="BK328" s="279">
        <v>0</v>
      </c>
      <c r="BL328" s="279">
        <v>180</v>
      </c>
      <c r="BO328" s="279">
        <v>0.86604999999999999</v>
      </c>
      <c r="BP328" s="279">
        <v>0.87023589999999995</v>
      </c>
      <c r="BQ328" s="279">
        <v>0.87023589999999995</v>
      </c>
      <c r="BR328" s="279">
        <v>0</v>
      </c>
      <c r="BS328" s="279">
        <v>0</v>
      </c>
      <c r="BT328" s="279">
        <v>0.12976399999999999</v>
      </c>
      <c r="BU328" s="279">
        <v>0.12976399999999999</v>
      </c>
      <c r="BV328" s="279">
        <v>-69.760000000000005</v>
      </c>
      <c r="BW328" s="279">
        <v>-69.760000000000005</v>
      </c>
      <c r="BX328" s="279">
        <v>165.54560000000001</v>
      </c>
      <c r="BY328" s="279">
        <v>165.54560000000001</v>
      </c>
      <c r="BZ328" s="279">
        <v>0</v>
      </c>
      <c r="CA328" s="279">
        <v>0</v>
      </c>
      <c r="CB328" s="279">
        <v>0</v>
      </c>
      <c r="CC328" s="279">
        <v>180</v>
      </c>
    </row>
    <row r="329" spans="18:81">
      <c r="R329" s="279">
        <v>0.86739999999999995</v>
      </c>
      <c r="S329" s="279">
        <v>0.98428289999999996</v>
      </c>
      <c r="T329" s="279">
        <v>0.98428289999999996</v>
      </c>
      <c r="U329" s="279">
        <v>1.1999999999999999E-6</v>
      </c>
      <c r="V329" s="279">
        <v>1.1999999999999999E-6</v>
      </c>
      <c r="W329" s="279">
        <v>1.5715900000000001E-2</v>
      </c>
      <c r="X329" s="279">
        <v>1.5715900000000001E-2</v>
      </c>
      <c r="Y329" s="279">
        <v>-82.081900000000005</v>
      </c>
      <c r="Z329" s="279">
        <v>-82.081900000000005</v>
      </c>
      <c r="AA329" s="279">
        <v>-120.72969999999999</v>
      </c>
      <c r="AB329" s="279">
        <v>-120.72969999999999</v>
      </c>
      <c r="AC329" s="279">
        <v>0</v>
      </c>
      <c r="AD329" s="279">
        <v>0</v>
      </c>
      <c r="AE329" s="279">
        <v>0</v>
      </c>
      <c r="AF329" s="279">
        <v>180</v>
      </c>
      <c r="AH329" s="279">
        <v>0.86739999999999995</v>
      </c>
      <c r="AI329" s="279">
        <v>0.97964010000000001</v>
      </c>
      <c r="AJ329" s="279">
        <v>0.97964010000000001</v>
      </c>
      <c r="AK329" s="279">
        <v>1.9999999999999999E-6</v>
      </c>
      <c r="AL329" s="279">
        <v>1.9999999999999999E-6</v>
      </c>
      <c r="AM329" s="279">
        <v>2.0358000000000001E-2</v>
      </c>
      <c r="AN329" s="279">
        <v>2.0358000000000001E-2</v>
      </c>
      <c r="AO329" s="279">
        <v>-69.421499999999995</v>
      </c>
      <c r="AP329" s="279">
        <v>-69.421499999999995</v>
      </c>
      <c r="AQ329" s="279">
        <v>-97.096299999999999</v>
      </c>
      <c r="AR329" s="279">
        <v>-97.096299999999999</v>
      </c>
      <c r="AS329" s="279">
        <v>0</v>
      </c>
      <c r="AT329" s="279">
        <v>0</v>
      </c>
      <c r="AU329" s="279">
        <v>0</v>
      </c>
      <c r="AV329" s="279">
        <v>180</v>
      </c>
      <c r="AX329" s="279">
        <v>0.86739999999999995</v>
      </c>
      <c r="AY329" s="279">
        <v>8.92E-4</v>
      </c>
      <c r="AZ329" s="279">
        <v>8.92E-4</v>
      </c>
      <c r="BA329" s="279">
        <v>0.99892729999999996</v>
      </c>
      <c r="BB329" s="279">
        <v>0.99892729999999996</v>
      </c>
      <c r="BC329" s="279">
        <v>1.807E-4</v>
      </c>
      <c r="BD329" s="279">
        <v>1.807E-4</v>
      </c>
      <c r="BE329" s="279">
        <v>96.244500000000002</v>
      </c>
      <c r="BF329" s="279">
        <v>96.244500000000002</v>
      </c>
      <c r="BG329" s="279">
        <v>137.91579999999999</v>
      </c>
      <c r="BH329" s="279">
        <v>137.91579999999999</v>
      </c>
      <c r="BI329" s="279">
        <v>0</v>
      </c>
      <c r="BJ329" s="279">
        <v>0</v>
      </c>
      <c r="BK329" s="279">
        <v>0</v>
      </c>
      <c r="BL329" s="279">
        <v>180</v>
      </c>
      <c r="BO329" s="279">
        <v>0.86739999999999995</v>
      </c>
      <c r="BP329" s="279">
        <v>0.87084850000000003</v>
      </c>
      <c r="BQ329" s="279">
        <v>0.87084850000000003</v>
      </c>
      <c r="BR329" s="279">
        <v>0</v>
      </c>
      <c r="BS329" s="279">
        <v>0</v>
      </c>
      <c r="BT329" s="279">
        <v>0.1291515</v>
      </c>
      <c r="BU329" s="279">
        <v>0.1291515</v>
      </c>
      <c r="BV329" s="279">
        <v>-69.285200000000003</v>
      </c>
      <c r="BW329" s="279">
        <v>-69.285200000000003</v>
      </c>
      <c r="BX329" s="279">
        <v>165.56729999999999</v>
      </c>
      <c r="BY329" s="279">
        <v>165.56729999999999</v>
      </c>
      <c r="BZ329" s="279">
        <v>0</v>
      </c>
      <c r="CA329" s="279">
        <v>0</v>
      </c>
      <c r="CB329" s="279">
        <v>0</v>
      </c>
      <c r="CC329" s="279">
        <v>180</v>
      </c>
    </row>
    <row r="330" spans="18:81">
      <c r="R330" s="279">
        <v>0.86875000000000002</v>
      </c>
      <c r="S330" s="279">
        <v>0.98425189999999996</v>
      </c>
      <c r="T330" s="279">
        <v>0.98425189999999996</v>
      </c>
      <c r="U330" s="279">
        <v>1.1999999999999999E-6</v>
      </c>
      <c r="V330" s="279">
        <v>1.1999999999999999E-6</v>
      </c>
      <c r="W330" s="279">
        <v>1.5746900000000001E-2</v>
      </c>
      <c r="X330" s="279">
        <v>1.5746900000000001E-2</v>
      </c>
      <c r="Y330" s="279">
        <v>-81.899100000000004</v>
      </c>
      <c r="Z330" s="279">
        <v>-81.899100000000004</v>
      </c>
      <c r="AA330" s="279">
        <v>-120.4166</v>
      </c>
      <c r="AB330" s="279">
        <v>-120.4166</v>
      </c>
      <c r="AC330" s="279">
        <v>0</v>
      </c>
      <c r="AD330" s="279">
        <v>0</v>
      </c>
      <c r="AE330" s="279">
        <v>0</v>
      </c>
      <c r="AF330" s="279">
        <v>180</v>
      </c>
      <c r="AH330" s="279">
        <v>0.86875000000000002</v>
      </c>
      <c r="AI330" s="279">
        <v>0.9795933</v>
      </c>
      <c r="AJ330" s="279">
        <v>0.9795933</v>
      </c>
      <c r="AK330" s="279">
        <v>1.9999999999999999E-6</v>
      </c>
      <c r="AL330" s="279">
        <v>1.9999999999999999E-6</v>
      </c>
      <c r="AM330" s="279">
        <v>2.0404700000000001E-2</v>
      </c>
      <c r="AN330" s="279">
        <v>2.0404700000000001E-2</v>
      </c>
      <c r="AO330" s="279">
        <v>-69.209900000000005</v>
      </c>
      <c r="AP330" s="279">
        <v>-69.209900000000005</v>
      </c>
      <c r="AQ330" s="279">
        <v>-96.721100000000007</v>
      </c>
      <c r="AR330" s="279">
        <v>-96.721100000000007</v>
      </c>
      <c r="AS330" s="279">
        <v>0</v>
      </c>
      <c r="AT330" s="279">
        <v>0</v>
      </c>
      <c r="AU330" s="279">
        <v>0</v>
      </c>
      <c r="AV330" s="279">
        <v>180</v>
      </c>
      <c r="AX330" s="279">
        <v>0.86875000000000002</v>
      </c>
      <c r="AY330" s="279">
        <v>8.7750000000000002E-4</v>
      </c>
      <c r="AZ330" s="279">
        <v>8.7750000000000002E-4</v>
      </c>
      <c r="BA330" s="279">
        <v>0.99894240000000001</v>
      </c>
      <c r="BB330" s="279">
        <v>0.99894240000000001</v>
      </c>
      <c r="BC330" s="279">
        <v>1.8009999999999999E-4</v>
      </c>
      <c r="BD330" s="279">
        <v>1.8009999999999999E-4</v>
      </c>
      <c r="BE330" s="279">
        <v>96.669499999999999</v>
      </c>
      <c r="BF330" s="279">
        <v>96.669499999999999</v>
      </c>
      <c r="BG330" s="279">
        <v>136.3058</v>
      </c>
      <c r="BH330" s="279">
        <v>136.3058</v>
      </c>
      <c r="BI330" s="279">
        <v>0</v>
      </c>
      <c r="BJ330" s="279">
        <v>0</v>
      </c>
      <c r="BK330" s="279">
        <v>0</v>
      </c>
      <c r="BL330" s="279">
        <v>180</v>
      </c>
      <c r="BO330" s="279">
        <v>0.86875000000000002</v>
      </c>
      <c r="BP330" s="279">
        <v>0.87145819999999996</v>
      </c>
      <c r="BQ330" s="279">
        <v>0.87145819999999996</v>
      </c>
      <c r="BR330" s="279">
        <v>0</v>
      </c>
      <c r="BS330" s="279">
        <v>0</v>
      </c>
      <c r="BT330" s="279">
        <v>0.12854180000000001</v>
      </c>
      <c r="BU330" s="279">
        <v>0.12854180000000001</v>
      </c>
      <c r="BV330" s="279">
        <v>-68.811800000000005</v>
      </c>
      <c r="BW330" s="279">
        <v>-68.811800000000005</v>
      </c>
      <c r="BX330" s="279">
        <v>165.589</v>
      </c>
      <c r="BY330" s="279">
        <v>165.589</v>
      </c>
      <c r="BZ330" s="279">
        <v>0</v>
      </c>
      <c r="CA330" s="279">
        <v>0</v>
      </c>
      <c r="CB330" s="279">
        <v>0</v>
      </c>
      <c r="CC330" s="279">
        <v>180</v>
      </c>
    </row>
    <row r="331" spans="18:81">
      <c r="R331" s="279">
        <v>0.87009999999999998</v>
      </c>
      <c r="S331" s="279">
        <v>0.98422080000000001</v>
      </c>
      <c r="T331" s="279">
        <v>0.98422080000000001</v>
      </c>
      <c r="U331" s="279">
        <v>1.1999999999999999E-6</v>
      </c>
      <c r="V331" s="279">
        <v>1.1999999999999999E-6</v>
      </c>
      <c r="W331" s="279">
        <v>1.5778E-2</v>
      </c>
      <c r="X331" s="279">
        <v>1.5778E-2</v>
      </c>
      <c r="Y331" s="279">
        <v>-81.716200000000001</v>
      </c>
      <c r="Z331" s="279">
        <v>-81.716200000000001</v>
      </c>
      <c r="AA331" s="279">
        <v>-120.1032</v>
      </c>
      <c r="AB331" s="279">
        <v>-120.1032</v>
      </c>
      <c r="AC331" s="279">
        <v>0</v>
      </c>
      <c r="AD331" s="279">
        <v>0</v>
      </c>
      <c r="AE331" s="279">
        <v>0</v>
      </c>
      <c r="AF331" s="279">
        <v>180</v>
      </c>
      <c r="AH331" s="279">
        <v>0.87009999999999998</v>
      </c>
      <c r="AI331" s="279">
        <v>0.97954660000000005</v>
      </c>
      <c r="AJ331" s="279">
        <v>0.97954660000000005</v>
      </c>
      <c r="AK331" s="279">
        <v>1.9999999999999999E-6</v>
      </c>
      <c r="AL331" s="279">
        <v>1.9999999999999999E-6</v>
      </c>
      <c r="AM331" s="279">
        <v>2.0451500000000001E-2</v>
      </c>
      <c r="AN331" s="279">
        <v>2.0451500000000001E-2</v>
      </c>
      <c r="AO331" s="279">
        <v>-68.998099999999994</v>
      </c>
      <c r="AP331" s="279">
        <v>-68.998099999999994</v>
      </c>
      <c r="AQ331" s="279">
        <v>-96.345299999999995</v>
      </c>
      <c r="AR331" s="279">
        <v>-96.345299999999995</v>
      </c>
      <c r="AS331" s="279">
        <v>0</v>
      </c>
      <c r="AT331" s="279">
        <v>0</v>
      </c>
      <c r="AU331" s="279">
        <v>0</v>
      </c>
      <c r="AV331" s="279">
        <v>180</v>
      </c>
      <c r="AX331" s="279">
        <v>0.87009999999999998</v>
      </c>
      <c r="AY331" s="279">
        <v>8.6490000000000004E-4</v>
      </c>
      <c r="AZ331" s="279">
        <v>8.6490000000000004E-4</v>
      </c>
      <c r="BA331" s="279">
        <v>0.9989555</v>
      </c>
      <c r="BB331" s="279">
        <v>0.9989555</v>
      </c>
      <c r="BC331" s="279">
        <v>1.796E-4</v>
      </c>
      <c r="BD331" s="279">
        <v>1.796E-4</v>
      </c>
      <c r="BE331" s="279">
        <v>97.093199999999996</v>
      </c>
      <c r="BF331" s="279">
        <v>97.093199999999996</v>
      </c>
      <c r="BG331" s="279">
        <v>134.6567</v>
      </c>
      <c r="BH331" s="279">
        <v>134.6567</v>
      </c>
      <c r="BI331" s="279">
        <v>0</v>
      </c>
      <c r="BJ331" s="279">
        <v>0</v>
      </c>
      <c r="BK331" s="279">
        <v>0</v>
      </c>
      <c r="BL331" s="279">
        <v>180</v>
      </c>
      <c r="BO331" s="279">
        <v>0.87009999999999998</v>
      </c>
      <c r="BP331" s="279">
        <v>0.87206490000000003</v>
      </c>
      <c r="BQ331" s="279">
        <v>0.87206490000000003</v>
      </c>
      <c r="BR331" s="279">
        <v>0</v>
      </c>
      <c r="BS331" s="279">
        <v>0</v>
      </c>
      <c r="BT331" s="279">
        <v>0.12793499999999999</v>
      </c>
      <c r="BU331" s="279">
        <v>0.12793499999999999</v>
      </c>
      <c r="BV331" s="279">
        <v>-68.3399</v>
      </c>
      <c r="BW331" s="279">
        <v>-68.3399</v>
      </c>
      <c r="BX331" s="279">
        <v>165.61060000000001</v>
      </c>
      <c r="BY331" s="279">
        <v>165.61060000000001</v>
      </c>
      <c r="BZ331" s="279">
        <v>0</v>
      </c>
      <c r="CA331" s="279">
        <v>0</v>
      </c>
      <c r="CB331" s="279">
        <v>0</v>
      </c>
      <c r="CC331" s="279">
        <v>180</v>
      </c>
    </row>
    <row r="332" spans="18:81">
      <c r="R332" s="279">
        <v>0.87144999999999995</v>
      </c>
      <c r="S332" s="279">
        <v>0.98418950000000005</v>
      </c>
      <c r="T332" s="279">
        <v>0.98418950000000005</v>
      </c>
      <c r="U332" s="279">
        <v>1.1999999999999999E-6</v>
      </c>
      <c r="V332" s="279">
        <v>1.1999999999999999E-6</v>
      </c>
      <c r="W332" s="279">
        <v>1.5809299999999998E-2</v>
      </c>
      <c r="X332" s="279">
        <v>1.5809299999999998E-2</v>
      </c>
      <c r="Y332" s="279">
        <v>-81.533199999999994</v>
      </c>
      <c r="Z332" s="279">
        <v>-81.533199999999994</v>
      </c>
      <c r="AA332" s="279">
        <v>-119.7894</v>
      </c>
      <c r="AB332" s="279">
        <v>-119.7894</v>
      </c>
      <c r="AC332" s="279">
        <v>0</v>
      </c>
      <c r="AD332" s="279">
        <v>0</v>
      </c>
      <c r="AE332" s="279">
        <v>0</v>
      </c>
      <c r="AF332" s="279">
        <v>180</v>
      </c>
      <c r="AH332" s="279">
        <v>0.87144999999999995</v>
      </c>
      <c r="AI332" s="279">
        <v>0.97949980000000003</v>
      </c>
      <c r="AJ332" s="279">
        <v>0.97949980000000003</v>
      </c>
      <c r="AK332" s="279">
        <v>1.9999999999999999E-6</v>
      </c>
      <c r="AL332" s="279">
        <v>1.9999999999999999E-6</v>
      </c>
      <c r="AM332" s="279">
        <v>2.0498300000000001E-2</v>
      </c>
      <c r="AN332" s="279">
        <v>2.0498300000000001E-2</v>
      </c>
      <c r="AO332" s="279">
        <v>-68.786100000000005</v>
      </c>
      <c r="AP332" s="279">
        <v>-68.786100000000005</v>
      </c>
      <c r="AQ332" s="279">
        <v>-95.969099999999997</v>
      </c>
      <c r="AR332" s="279">
        <v>-95.969099999999997</v>
      </c>
      <c r="AS332" s="279">
        <v>0</v>
      </c>
      <c r="AT332" s="279">
        <v>0</v>
      </c>
      <c r="AU332" s="279">
        <v>0</v>
      </c>
      <c r="AV332" s="279">
        <v>180</v>
      </c>
      <c r="AX332" s="279">
        <v>0.87144999999999995</v>
      </c>
      <c r="AY332" s="279">
        <v>8.543E-4</v>
      </c>
      <c r="AZ332" s="279">
        <v>8.543E-4</v>
      </c>
      <c r="BA332" s="279">
        <v>0.99896660000000004</v>
      </c>
      <c r="BB332" s="279">
        <v>0.99896660000000004</v>
      </c>
      <c r="BC332" s="279">
        <v>1.7909999999999999E-4</v>
      </c>
      <c r="BD332" s="279">
        <v>1.7909999999999999E-4</v>
      </c>
      <c r="BE332" s="279">
        <v>97.515799999999999</v>
      </c>
      <c r="BF332" s="279">
        <v>97.515799999999999</v>
      </c>
      <c r="BG332" s="279">
        <v>132.97190000000001</v>
      </c>
      <c r="BH332" s="279">
        <v>132.97190000000001</v>
      </c>
      <c r="BI332" s="279">
        <v>0</v>
      </c>
      <c r="BJ332" s="279">
        <v>0</v>
      </c>
      <c r="BK332" s="279">
        <v>0</v>
      </c>
      <c r="BL332" s="279">
        <v>180</v>
      </c>
      <c r="BO332" s="279">
        <v>0.87144999999999995</v>
      </c>
      <c r="BP332" s="279">
        <v>0.87266889999999997</v>
      </c>
      <c r="BQ332" s="279">
        <v>0.87266889999999997</v>
      </c>
      <c r="BR332" s="279">
        <v>0</v>
      </c>
      <c r="BS332" s="279">
        <v>0</v>
      </c>
      <c r="BT332" s="279">
        <v>0.1273311</v>
      </c>
      <c r="BU332" s="279">
        <v>0.1273311</v>
      </c>
      <c r="BV332" s="279">
        <v>-67.869399999999999</v>
      </c>
      <c r="BW332" s="279">
        <v>-67.869399999999999</v>
      </c>
      <c r="BX332" s="279">
        <v>165.63220000000001</v>
      </c>
      <c r="BY332" s="279">
        <v>165.63220000000001</v>
      </c>
      <c r="BZ332" s="279">
        <v>0</v>
      </c>
      <c r="CA332" s="279">
        <v>0</v>
      </c>
      <c r="CB332" s="279">
        <v>0</v>
      </c>
      <c r="CC332" s="279">
        <v>180</v>
      </c>
    </row>
    <row r="333" spans="18:81">
      <c r="R333" s="279">
        <v>0.87280000000000002</v>
      </c>
      <c r="S333" s="279">
        <v>0.98415799999999998</v>
      </c>
      <c r="T333" s="279">
        <v>0.98415799999999998</v>
      </c>
      <c r="U333" s="279">
        <v>1.1999999999999999E-6</v>
      </c>
      <c r="V333" s="279">
        <v>1.1999999999999999E-6</v>
      </c>
      <c r="W333" s="279">
        <v>1.5840799999999999E-2</v>
      </c>
      <c r="X333" s="279">
        <v>1.5840799999999999E-2</v>
      </c>
      <c r="Y333" s="279">
        <v>-81.350099999999998</v>
      </c>
      <c r="Z333" s="279">
        <v>-81.350099999999998</v>
      </c>
      <c r="AA333" s="279">
        <v>-119.4752</v>
      </c>
      <c r="AB333" s="279">
        <v>-119.4752</v>
      </c>
      <c r="AC333" s="279">
        <v>0</v>
      </c>
      <c r="AD333" s="279">
        <v>0</v>
      </c>
      <c r="AE333" s="279">
        <v>0</v>
      </c>
      <c r="AF333" s="279">
        <v>180</v>
      </c>
      <c r="AH333" s="279">
        <v>0.87280000000000002</v>
      </c>
      <c r="AI333" s="279">
        <v>0.97945289999999996</v>
      </c>
      <c r="AJ333" s="279">
        <v>0.97945289999999996</v>
      </c>
      <c r="AK333" s="279">
        <v>1.9999999999999999E-6</v>
      </c>
      <c r="AL333" s="279">
        <v>1.9999999999999999E-6</v>
      </c>
      <c r="AM333" s="279">
        <v>2.05451E-2</v>
      </c>
      <c r="AN333" s="279">
        <v>2.05451E-2</v>
      </c>
      <c r="AO333" s="279">
        <v>-68.573899999999995</v>
      </c>
      <c r="AP333" s="279">
        <v>-68.573899999999995</v>
      </c>
      <c r="AQ333" s="279">
        <v>-95.592399999999998</v>
      </c>
      <c r="AR333" s="279">
        <v>-95.592399999999998</v>
      </c>
      <c r="AS333" s="279">
        <v>0</v>
      </c>
      <c r="AT333" s="279">
        <v>0</v>
      </c>
      <c r="AU333" s="279">
        <v>0</v>
      </c>
      <c r="AV333" s="279">
        <v>180</v>
      </c>
      <c r="AX333" s="279">
        <v>0.87280000000000002</v>
      </c>
      <c r="AY333" s="279">
        <v>8.4570000000000001E-4</v>
      </c>
      <c r="AZ333" s="279">
        <v>8.4570000000000001E-4</v>
      </c>
      <c r="BA333" s="279">
        <v>0.99897570000000002</v>
      </c>
      <c r="BB333" s="279">
        <v>0.99897570000000002</v>
      </c>
      <c r="BC333" s="279">
        <v>1.786E-4</v>
      </c>
      <c r="BD333" s="279">
        <v>1.786E-4</v>
      </c>
      <c r="BE333" s="279">
        <v>97.936999999999998</v>
      </c>
      <c r="BF333" s="279">
        <v>97.936999999999998</v>
      </c>
      <c r="BG333" s="279">
        <v>131.2551</v>
      </c>
      <c r="BH333" s="279">
        <v>131.2551</v>
      </c>
      <c r="BI333" s="279">
        <v>0</v>
      </c>
      <c r="BJ333" s="279">
        <v>0</v>
      </c>
      <c r="BK333" s="279">
        <v>0</v>
      </c>
      <c r="BL333" s="279">
        <v>180</v>
      </c>
      <c r="BO333" s="279">
        <v>0.87280000000000002</v>
      </c>
      <c r="BP333" s="279">
        <v>0.87326990000000004</v>
      </c>
      <c r="BQ333" s="279">
        <v>0.87326990000000004</v>
      </c>
      <c r="BR333" s="279">
        <v>0</v>
      </c>
      <c r="BS333" s="279">
        <v>0</v>
      </c>
      <c r="BT333" s="279">
        <v>0.12673000000000001</v>
      </c>
      <c r="BU333" s="279">
        <v>0.12673000000000001</v>
      </c>
      <c r="BV333" s="279">
        <v>-67.400400000000005</v>
      </c>
      <c r="BW333" s="279">
        <v>-67.400400000000005</v>
      </c>
      <c r="BX333" s="279">
        <v>165.65369999999999</v>
      </c>
      <c r="BY333" s="279">
        <v>165.65369999999999</v>
      </c>
      <c r="BZ333" s="279">
        <v>0</v>
      </c>
      <c r="CA333" s="279">
        <v>0</v>
      </c>
      <c r="CB333" s="279">
        <v>0</v>
      </c>
      <c r="CC333" s="279">
        <v>180</v>
      </c>
    </row>
    <row r="334" spans="18:81">
      <c r="R334" s="279">
        <v>0.87414999999999998</v>
      </c>
      <c r="S334" s="279">
        <v>0.98412639999999996</v>
      </c>
      <c r="T334" s="279">
        <v>0.98412639999999996</v>
      </c>
      <c r="U334" s="279">
        <v>1.1999999999999999E-6</v>
      </c>
      <c r="V334" s="279">
        <v>1.1999999999999999E-6</v>
      </c>
      <c r="W334" s="279">
        <v>1.5872399999999998E-2</v>
      </c>
      <c r="X334" s="279">
        <v>1.5872399999999998E-2</v>
      </c>
      <c r="Y334" s="279">
        <v>-81.166899999999998</v>
      </c>
      <c r="Z334" s="279">
        <v>-81.166899999999998</v>
      </c>
      <c r="AA334" s="279">
        <v>-119.16070000000001</v>
      </c>
      <c r="AB334" s="279">
        <v>-119.16070000000001</v>
      </c>
      <c r="AC334" s="279">
        <v>0</v>
      </c>
      <c r="AD334" s="279">
        <v>0</v>
      </c>
      <c r="AE334" s="279">
        <v>0</v>
      </c>
      <c r="AF334" s="279">
        <v>180</v>
      </c>
      <c r="AH334" s="279">
        <v>0.87414999999999998</v>
      </c>
      <c r="AI334" s="279">
        <v>0.97940609999999995</v>
      </c>
      <c r="AJ334" s="279">
        <v>0.97940609999999995</v>
      </c>
      <c r="AK334" s="279">
        <v>1.9999999999999999E-6</v>
      </c>
      <c r="AL334" s="279">
        <v>1.9999999999999999E-6</v>
      </c>
      <c r="AM334" s="279">
        <v>2.0591999999999999E-2</v>
      </c>
      <c r="AN334" s="279">
        <v>2.0591999999999999E-2</v>
      </c>
      <c r="AO334" s="279">
        <v>-68.361599999999996</v>
      </c>
      <c r="AP334" s="279">
        <v>-68.361599999999996</v>
      </c>
      <c r="AQ334" s="279">
        <v>-95.215100000000007</v>
      </c>
      <c r="AR334" s="279">
        <v>-95.215100000000007</v>
      </c>
      <c r="AS334" s="279">
        <v>0</v>
      </c>
      <c r="AT334" s="279">
        <v>0</v>
      </c>
      <c r="AU334" s="279">
        <v>0</v>
      </c>
      <c r="AV334" s="279">
        <v>180</v>
      </c>
      <c r="AX334" s="279">
        <v>0.87414999999999998</v>
      </c>
      <c r="AY334" s="279">
        <v>8.3920000000000002E-4</v>
      </c>
      <c r="AZ334" s="279">
        <v>8.3920000000000002E-4</v>
      </c>
      <c r="BA334" s="279">
        <v>0.99898279999999995</v>
      </c>
      <c r="BB334" s="279">
        <v>0.99898279999999995</v>
      </c>
      <c r="BC334" s="279">
        <v>1.7799999999999999E-4</v>
      </c>
      <c r="BD334" s="279">
        <v>1.7799999999999999E-4</v>
      </c>
      <c r="BE334" s="279">
        <v>98.357100000000003</v>
      </c>
      <c r="BF334" s="279">
        <v>98.357100000000003</v>
      </c>
      <c r="BG334" s="279">
        <v>129.51070000000001</v>
      </c>
      <c r="BH334" s="279">
        <v>129.51070000000001</v>
      </c>
      <c r="BI334" s="279">
        <v>0</v>
      </c>
      <c r="BJ334" s="279">
        <v>0</v>
      </c>
      <c r="BK334" s="279">
        <v>0</v>
      </c>
      <c r="BL334" s="279">
        <v>180</v>
      </c>
      <c r="BO334" s="279">
        <v>0.87414999999999998</v>
      </c>
      <c r="BP334" s="279">
        <v>0.87386810000000004</v>
      </c>
      <c r="BQ334" s="279">
        <v>0.87386810000000004</v>
      </c>
      <c r="BR334" s="279">
        <v>0</v>
      </c>
      <c r="BS334" s="279">
        <v>0</v>
      </c>
      <c r="BT334" s="279">
        <v>0.12613179999999999</v>
      </c>
      <c r="BU334" s="279">
        <v>0.12613179999999999</v>
      </c>
      <c r="BV334" s="279">
        <v>-66.932699999999997</v>
      </c>
      <c r="BW334" s="279">
        <v>-66.932699999999997</v>
      </c>
      <c r="BX334" s="279">
        <v>165.67519999999999</v>
      </c>
      <c r="BY334" s="279">
        <v>165.67519999999999</v>
      </c>
      <c r="BZ334" s="279">
        <v>0</v>
      </c>
      <c r="CA334" s="279">
        <v>0</v>
      </c>
      <c r="CB334" s="279">
        <v>0</v>
      </c>
      <c r="CC334" s="279">
        <v>180</v>
      </c>
    </row>
    <row r="335" spans="18:81">
      <c r="R335" s="279">
        <v>0.87549999999999994</v>
      </c>
      <c r="S335" s="279">
        <v>0.98409460000000004</v>
      </c>
      <c r="T335" s="279">
        <v>0.98409460000000004</v>
      </c>
      <c r="U335" s="279">
        <v>1.1999999999999999E-6</v>
      </c>
      <c r="V335" s="279">
        <v>1.1999999999999999E-6</v>
      </c>
      <c r="W335" s="279">
        <v>1.59042E-2</v>
      </c>
      <c r="X335" s="279">
        <v>1.59042E-2</v>
      </c>
      <c r="Y335" s="279">
        <v>-80.983599999999996</v>
      </c>
      <c r="Z335" s="279">
        <v>-80.983599999999996</v>
      </c>
      <c r="AA335" s="279">
        <v>-118.8458</v>
      </c>
      <c r="AB335" s="279">
        <v>-118.8458</v>
      </c>
      <c r="AC335" s="279">
        <v>0</v>
      </c>
      <c r="AD335" s="279">
        <v>0</v>
      </c>
      <c r="AE335" s="279">
        <v>0</v>
      </c>
      <c r="AF335" s="279">
        <v>180</v>
      </c>
      <c r="AH335" s="279">
        <v>0.87549999999999994</v>
      </c>
      <c r="AI335" s="279">
        <v>0.97935919999999999</v>
      </c>
      <c r="AJ335" s="279">
        <v>0.97935919999999999</v>
      </c>
      <c r="AK335" s="279">
        <v>1.9999999999999999E-6</v>
      </c>
      <c r="AL335" s="279">
        <v>1.9999999999999999E-6</v>
      </c>
      <c r="AM335" s="279">
        <v>2.0638900000000002E-2</v>
      </c>
      <c r="AN335" s="279">
        <v>2.0638900000000002E-2</v>
      </c>
      <c r="AO335" s="279">
        <v>-68.149100000000004</v>
      </c>
      <c r="AP335" s="279">
        <v>-68.149100000000004</v>
      </c>
      <c r="AQ335" s="279">
        <v>-94.837400000000002</v>
      </c>
      <c r="AR335" s="279">
        <v>-94.837400000000002</v>
      </c>
      <c r="AS335" s="279">
        <v>0</v>
      </c>
      <c r="AT335" s="279">
        <v>0</v>
      </c>
      <c r="AU335" s="279">
        <v>0</v>
      </c>
      <c r="AV335" s="279">
        <v>180</v>
      </c>
      <c r="AX335" s="279">
        <v>0.87549999999999994</v>
      </c>
      <c r="AY335" s="279">
        <v>8.3469999999999996E-4</v>
      </c>
      <c r="AZ335" s="279">
        <v>8.3469999999999996E-4</v>
      </c>
      <c r="BA335" s="279">
        <v>0.99898779999999998</v>
      </c>
      <c r="BB335" s="279">
        <v>0.99898779999999998</v>
      </c>
      <c r="BC335" s="279">
        <v>1.775E-4</v>
      </c>
      <c r="BD335" s="279">
        <v>1.775E-4</v>
      </c>
      <c r="BE335" s="279">
        <v>98.775999999999996</v>
      </c>
      <c r="BF335" s="279">
        <v>98.775999999999996</v>
      </c>
      <c r="BG335" s="279">
        <v>127.7433</v>
      </c>
      <c r="BH335" s="279">
        <v>127.7433</v>
      </c>
      <c r="BI335" s="279">
        <v>0</v>
      </c>
      <c r="BJ335" s="279">
        <v>0</v>
      </c>
      <c r="BK335" s="279">
        <v>0</v>
      </c>
      <c r="BL335" s="279">
        <v>180</v>
      </c>
      <c r="BO335" s="279">
        <v>0.87549999999999994</v>
      </c>
      <c r="BP335" s="279">
        <v>0.87446349999999995</v>
      </c>
      <c r="BQ335" s="279">
        <v>0.87446349999999995</v>
      </c>
      <c r="BR335" s="279">
        <v>0</v>
      </c>
      <c r="BS335" s="279">
        <v>0</v>
      </c>
      <c r="BT335" s="279">
        <v>0.12553639999999999</v>
      </c>
      <c r="BU335" s="279">
        <v>0.12553639999999999</v>
      </c>
      <c r="BV335" s="279">
        <v>-66.466499999999996</v>
      </c>
      <c r="BW335" s="279">
        <v>-66.466499999999996</v>
      </c>
      <c r="BX335" s="279">
        <v>165.69669999999999</v>
      </c>
      <c r="BY335" s="279">
        <v>165.69669999999999</v>
      </c>
      <c r="BZ335" s="279">
        <v>0</v>
      </c>
      <c r="CA335" s="279">
        <v>0</v>
      </c>
      <c r="CB335" s="279">
        <v>0</v>
      </c>
      <c r="CC335" s="279">
        <v>180</v>
      </c>
    </row>
    <row r="336" spans="18:81">
      <c r="R336" s="279">
        <v>0.87685000000000002</v>
      </c>
      <c r="S336" s="279">
        <v>0.98406260000000001</v>
      </c>
      <c r="T336" s="279">
        <v>0.98406260000000001</v>
      </c>
      <c r="U336" s="279">
        <v>1.1999999999999999E-6</v>
      </c>
      <c r="V336" s="279">
        <v>1.1999999999999999E-6</v>
      </c>
      <c r="W336" s="279">
        <v>1.5936100000000002E-2</v>
      </c>
      <c r="X336" s="279">
        <v>1.5936100000000002E-2</v>
      </c>
      <c r="Y336" s="279">
        <v>-80.800200000000004</v>
      </c>
      <c r="Z336" s="279">
        <v>-80.800200000000004</v>
      </c>
      <c r="AA336" s="279">
        <v>-118.53060000000001</v>
      </c>
      <c r="AB336" s="279">
        <v>-118.53060000000001</v>
      </c>
      <c r="AC336" s="279">
        <v>0</v>
      </c>
      <c r="AD336" s="279">
        <v>0</v>
      </c>
      <c r="AE336" s="279">
        <v>0</v>
      </c>
      <c r="AF336" s="279">
        <v>180</v>
      </c>
      <c r="AH336" s="279">
        <v>0.87685000000000002</v>
      </c>
      <c r="AI336" s="279">
        <v>0.97931219999999997</v>
      </c>
      <c r="AJ336" s="279">
        <v>0.97931219999999997</v>
      </c>
      <c r="AK336" s="279">
        <v>1.9999999999999999E-6</v>
      </c>
      <c r="AL336" s="279">
        <v>1.9999999999999999E-6</v>
      </c>
      <c r="AM336" s="279">
        <v>2.0685800000000001E-2</v>
      </c>
      <c r="AN336" s="279">
        <v>2.0685800000000001E-2</v>
      </c>
      <c r="AO336" s="279">
        <v>-67.936400000000006</v>
      </c>
      <c r="AP336" s="279">
        <v>-67.936400000000006</v>
      </c>
      <c r="AQ336" s="279">
        <v>-94.459199999999996</v>
      </c>
      <c r="AR336" s="279">
        <v>-94.459199999999996</v>
      </c>
      <c r="AS336" s="279">
        <v>0</v>
      </c>
      <c r="AT336" s="279">
        <v>0</v>
      </c>
      <c r="AU336" s="279">
        <v>0</v>
      </c>
      <c r="AV336" s="279">
        <v>180</v>
      </c>
      <c r="AX336" s="279">
        <v>0.87685000000000002</v>
      </c>
      <c r="AY336" s="279">
        <v>8.3239999999999996E-4</v>
      </c>
      <c r="AZ336" s="279">
        <v>8.3239999999999996E-4</v>
      </c>
      <c r="BA336" s="279">
        <v>0.99899059999999995</v>
      </c>
      <c r="BB336" s="279">
        <v>0.99899059999999995</v>
      </c>
      <c r="BC336" s="279">
        <v>1.7699999999999999E-4</v>
      </c>
      <c r="BD336" s="279">
        <v>1.7699999999999999E-4</v>
      </c>
      <c r="BE336" s="279">
        <v>99.193600000000004</v>
      </c>
      <c r="BF336" s="279">
        <v>99.193600000000004</v>
      </c>
      <c r="BG336" s="279">
        <v>125.9579</v>
      </c>
      <c r="BH336" s="279">
        <v>125.9579</v>
      </c>
      <c r="BI336" s="279">
        <v>0</v>
      </c>
      <c r="BJ336" s="279">
        <v>0</v>
      </c>
      <c r="BK336" s="279">
        <v>0</v>
      </c>
      <c r="BL336" s="279">
        <v>180</v>
      </c>
      <c r="BO336" s="279">
        <v>0.87685000000000002</v>
      </c>
      <c r="BP336" s="279">
        <v>0.8750561</v>
      </c>
      <c r="BQ336" s="279">
        <v>0.8750561</v>
      </c>
      <c r="BR336" s="279">
        <v>0</v>
      </c>
      <c r="BS336" s="279">
        <v>0</v>
      </c>
      <c r="BT336" s="279">
        <v>0.1249439</v>
      </c>
      <c r="BU336" s="279">
        <v>0.1249439</v>
      </c>
      <c r="BV336" s="279">
        <v>-66.0017</v>
      </c>
      <c r="BW336" s="279">
        <v>-66.0017</v>
      </c>
      <c r="BX336" s="279">
        <v>165.71809999999999</v>
      </c>
      <c r="BY336" s="279">
        <v>165.71809999999999</v>
      </c>
      <c r="BZ336" s="279">
        <v>0</v>
      </c>
      <c r="CA336" s="279">
        <v>0</v>
      </c>
      <c r="CB336" s="279">
        <v>0</v>
      </c>
      <c r="CC336" s="279">
        <v>180</v>
      </c>
    </row>
    <row r="337" spans="18:81">
      <c r="R337" s="279">
        <v>0.87819999999999998</v>
      </c>
      <c r="S337" s="279">
        <v>0.98403059999999998</v>
      </c>
      <c r="T337" s="279">
        <v>0.98403059999999998</v>
      </c>
      <c r="U337" s="279">
        <v>1.1999999999999999E-6</v>
      </c>
      <c r="V337" s="279">
        <v>1.1999999999999999E-6</v>
      </c>
      <c r="W337" s="279">
        <v>1.5968199999999998E-2</v>
      </c>
      <c r="X337" s="279">
        <v>1.5968199999999998E-2</v>
      </c>
      <c r="Y337" s="279">
        <v>-80.616799999999998</v>
      </c>
      <c r="Z337" s="279">
        <v>-80.616799999999998</v>
      </c>
      <c r="AA337" s="279">
        <v>-118.215</v>
      </c>
      <c r="AB337" s="279">
        <v>-118.215</v>
      </c>
      <c r="AC337" s="279">
        <v>0</v>
      </c>
      <c r="AD337" s="279">
        <v>0</v>
      </c>
      <c r="AE337" s="279">
        <v>0</v>
      </c>
      <c r="AF337" s="279">
        <v>180</v>
      </c>
      <c r="AH337" s="279">
        <v>0.87819999999999998</v>
      </c>
      <c r="AI337" s="279">
        <v>0.97926530000000001</v>
      </c>
      <c r="AJ337" s="279">
        <v>0.97926530000000001</v>
      </c>
      <c r="AK337" s="279">
        <v>1.9999999999999999E-6</v>
      </c>
      <c r="AL337" s="279">
        <v>1.9999999999999999E-6</v>
      </c>
      <c r="AM337" s="279">
        <v>2.0732799999999999E-2</v>
      </c>
      <c r="AN337" s="279">
        <v>2.0732799999999999E-2</v>
      </c>
      <c r="AO337" s="279">
        <v>-67.723600000000005</v>
      </c>
      <c r="AP337" s="279">
        <v>-67.723600000000005</v>
      </c>
      <c r="AQ337" s="279">
        <v>-94.080500000000001</v>
      </c>
      <c r="AR337" s="279">
        <v>-94.080500000000001</v>
      </c>
      <c r="AS337" s="279">
        <v>0</v>
      </c>
      <c r="AT337" s="279">
        <v>0</v>
      </c>
      <c r="AU337" s="279">
        <v>0</v>
      </c>
      <c r="AV337" s="279">
        <v>180</v>
      </c>
      <c r="AX337" s="279">
        <v>0.87819999999999998</v>
      </c>
      <c r="AY337" s="279">
        <v>8.3219999999999995E-4</v>
      </c>
      <c r="AZ337" s="279">
        <v>8.3219999999999995E-4</v>
      </c>
      <c r="BA337" s="279">
        <v>0.99899139999999997</v>
      </c>
      <c r="BB337" s="279">
        <v>0.99899139999999997</v>
      </c>
      <c r="BC337" s="279">
        <v>1.7650000000000001E-4</v>
      </c>
      <c r="BD337" s="279">
        <v>1.7650000000000001E-4</v>
      </c>
      <c r="BE337" s="279">
        <v>99.610100000000003</v>
      </c>
      <c r="BF337" s="279">
        <v>99.610100000000003</v>
      </c>
      <c r="BG337" s="279">
        <v>124.1598</v>
      </c>
      <c r="BH337" s="279">
        <v>124.1598</v>
      </c>
      <c r="BI337" s="279">
        <v>0</v>
      </c>
      <c r="BJ337" s="279">
        <v>0</v>
      </c>
      <c r="BK337" s="279">
        <v>0</v>
      </c>
      <c r="BL337" s="279">
        <v>180</v>
      </c>
      <c r="BO337" s="279">
        <v>0.87819999999999998</v>
      </c>
      <c r="BP337" s="279">
        <v>0.87564589999999998</v>
      </c>
      <c r="BQ337" s="279">
        <v>0.87564589999999998</v>
      </c>
      <c r="BR337" s="279">
        <v>0</v>
      </c>
      <c r="BS337" s="279">
        <v>0</v>
      </c>
      <c r="BT337" s="279">
        <v>0.1243541</v>
      </c>
      <c r="BU337" s="279">
        <v>0.1243541</v>
      </c>
      <c r="BV337" s="279">
        <v>-65.538300000000007</v>
      </c>
      <c r="BW337" s="279">
        <v>-65.538300000000007</v>
      </c>
      <c r="BX337" s="279">
        <v>165.73949999999999</v>
      </c>
      <c r="BY337" s="279">
        <v>165.73949999999999</v>
      </c>
      <c r="BZ337" s="279">
        <v>0</v>
      </c>
      <c r="CA337" s="279">
        <v>0</v>
      </c>
      <c r="CB337" s="279">
        <v>0</v>
      </c>
      <c r="CC337" s="279">
        <v>180</v>
      </c>
    </row>
    <row r="338" spans="18:81">
      <c r="R338" s="279">
        <v>0.87955000000000005</v>
      </c>
      <c r="S338" s="279">
        <v>0.98399829999999999</v>
      </c>
      <c r="T338" s="279">
        <v>0.98399829999999999</v>
      </c>
      <c r="U338" s="279">
        <v>1.1999999999999999E-6</v>
      </c>
      <c r="V338" s="279">
        <v>1.1999999999999999E-6</v>
      </c>
      <c r="W338" s="279">
        <v>1.6000400000000001E-2</v>
      </c>
      <c r="X338" s="279">
        <v>1.6000400000000001E-2</v>
      </c>
      <c r="Y338" s="279">
        <v>-80.433199999999999</v>
      </c>
      <c r="Z338" s="279">
        <v>-80.433199999999999</v>
      </c>
      <c r="AA338" s="279">
        <v>-117.899</v>
      </c>
      <c r="AB338" s="279">
        <v>-117.899</v>
      </c>
      <c r="AC338" s="279">
        <v>0</v>
      </c>
      <c r="AD338" s="279">
        <v>0</v>
      </c>
      <c r="AE338" s="279">
        <v>0</v>
      </c>
      <c r="AF338" s="279">
        <v>180</v>
      </c>
      <c r="AH338" s="279">
        <v>0.87955000000000005</v>
      </c>
      <c r="AI338" s="279">
        <v>0.97921829999999999</v>
      </c>
      <c r="AJ338" s="279">
        <v>0.97921829999999999</v>
      </c>
      <c r="AK338" s="279">
        <v>1.9999999999999999E-6</v>
      </c>
      <c r="AL338" s="279">
        <v>1.9999999999999999E-6</v>
      </c>
      <c r="AM338" s="279">
        <v>2.0779700000000002E-2</v>
      </c>
      <c r="AN338" s="279">
        <v>2.0779700000000002E-2</v>
      </c>
      <c r="AO338" s="279">
        <v>-67.510599999999997</v>
      </c>
      <c r="AP338" s="279">
        <v>-67.510599999999997</v>
      </c>
      <c r="AQ338" s="279">
        <v>-93.701300000000003</v>
      </c>
      <c r="AR338" s="279">
        <v>-93.701300000000003</v>
      </c>
      <c r="AS338" s="279">
        <v>0</v>
      </c>
      <c r="AT338" s="279">
        <v>0</v>
      </c>
      <c r="AU338" s="279">
        <v>0</v>
      </c>
      <c r="AV338" s="279">
        <v>180</v>
      </c>
      <c r="AX338" s="279">
        <v>0.87955000000000005</v>
      </c>
      <c r="AY338" s="279">
        <v>8.3410000000000005E-4</v>
      </c>
      <c r="AZ338" s="279">
        <v>8.3410000000000005E-4</v>
      </c>
      <c r="BA338" s="279">
        <v>0.99898989999999999</v>
      </c>
      <c r="BB338" s="279">
        <v>0.99898989999999999</v>
      </c>
      <c r="BC338" s="279">
        <v>1.76E-4</v>
      </c>
      <c r="BD338" s="279">
        <v>1.76E-4</v>
      </c>
      <c r="BE338" s="279">
        <v>100.0254</v>
      </c>
      <c r="BF338" s="279">
        <v>100.0254</v>
      </c>
      <c r="BG338" s="279">
        <v>122.3545</v>
      </c>
      <c r="BH338" s="279">
        <v>122.3545</v>
      </c>
      <c r="BI338" s="279">
        <v>0</v>
      </c>
      <c r="BJ338" s="279">
        <v>0</v>
      </c>
      <c r="BK338" s="279">
        <v>0</v>
      </c>
      <c r="BL338" s="279">
        <v>180</v>
      </c>
      <c r="BO338" s="279">
        <v>0.87955000000000005</v>
      </c>
      <c r="BP338" s="279">
        <v>0.87623289999999998</v>
      </c>
      <c r="BQ338" s="279">
        <v>0.87623289999999998</v>
      </c>
      <c r="BR338" s="279">
        <v>0</v>
      </c>
      <c r="BS338" s="279">
        <v>0</v>
      </c>
      <c r="BT338" s="279">
        <v>0.1237671</v>
      </c>
      <c r="BU338" s="279">
        <v>0.1237671</v>
      </c>
      <c r="BV338" s="279">
        <v>-65.0762</v>
      </c>
      <c r="BW338" s="279">
        <v>-65.0762</v>
      </c>
      <c r="BX338" s="279">
        <v>165.76079999999999</v>
      </c>
      <c r="BY338" s="279">
        <v>165.76079999999999</v>
      </c>
      <c r="BZ338" s="279">
        <v>0</v>
      </c>
      <c r="CA338" s="279">
        <v>0</v>
      </c>
      <c r="CB338" s="279">
        <v>0</v>
      </c>
      <c r="CC338" s="279">
        <v>180</v>
      </c>
    </row>
    <row r="339" spans="18:81">
      <c r="R339" s="279">
        <v>0.88090000000000002</v>
      </c>
      <c r="S339" s="279">
        <v>0.98396589999999995</v>
      </c>
      <c r="T339" s="279">
        <v>0.98396589999999995</v>
      </c>
      <c r="U339" s="279">
        <v>1.1999999999999999E-6</v>
      </c>
      <c r="V339" s="279">
        <v>1.1999999999999999E-6</v>
      </c>
      <c r="W339" s="279">
        <v>1.60328E-2</v>
      </c>
      <c r="X339" s="279">
        <v>1.60328E-2</v>
      </c>
      <c r="Y339" s="279">
        <v>-80.249600000000001</v>
      </c>
      <c r="Z339" s="279">
        <v>-80.249600000000001</v>
      </c>
      <c r="AA339" s="279">
        <v>-117.5827</v>
      </c>
      <c r="AB339" s="279">
        <v>-117.5827</v>
      </c>
      <c r="AC339" s="279">
        <v>0</v>
      </c>
      <c r="AD339" s="279">
        <v>0</v>
      </c>
      <c r="AE339" s="279">
        <v>0</v>
      </c>
      <c r="AF339" s="279">
        <v>180</v>
      </c>
      <c r="AH339" s="279">
        <v>0.88090000000000002</v>
      </c>
      <c r="AI339" s="279">
        <v>0.97917140000000003</v>
      </c>
      <c r="AJ339" s="279">
        <v>0.97917140000000003</v>
      </c>
      <c r="AK339" s="279">
        <v>1.9999999999999999E-6</v>
      </c>
      <c r="AL339" s="279">
        <v>1.9999999999999999E-6</v>
      </c>
      <c r="AM339" s="279">
        <v>2.08267E-2</v>
      </c>
      <c r="AN339" s="279">
        <v>2.08267E-2</v>
      </c>
      <c r="AO339" s="279">
        <v>-67.297499999999999</v>
      </c>
      <c r="AP339" s="279">
        <v>-67.297499999999999</v>
      </c>
      <c r="AQ339" s="279">
        <v>-93.321600000000004</v>
      </c>
      <c r="AR339" s="279">
        <v>-93.321600000000004</v>
      </c>
      <c r="AS339" s="279">
        <v>0</v>
      </c>
      <c r="AT339" s="279">
        <v>0</v>
      </c>
      <c r="AU339" s="279">
        <v>0</v>
      </c>
      <c r="AV339" s="279">
        <v>180</v>
      </c>
      <c r="AX339" s="279">
        <v>0.88090000000000002</v>
      </c>
      <c r="AY339" s="279">
        <v>8.3830000000000005E-4</v>
      </c>
      <c r="AZ339" s="279">
        <v>8.3830000000000005E-4</v>
      </c>
      <c r="BA339" s="279">
        <v>0.99898629999999999</v>
      </c>
      <c r="BB339" s="279">
        <v>0.99898629999999999</v>
      </c>
      <c r="BC339" s="279">
        <v>1.7550000000000001E-4</v>
      </c>
      <c r="BD339" s="279">
        <v>1.7550000000000001E-4</v>
      </c>
      <c r="BE339" s="279">
        <v>100.43940000000001</v>
      </c>
      <c r="BF339" s="279">
        <v>100.43940000000001</v>
      </c>
      <c r="BG339" s="279">
        <v>120.5474</v>
      </c>
      <c r="BH339" s="279">
        <v>120.5474</v>
      </c>
      <c r="BI339" s="279">
        <v>0</v>
      </c>
      <c r="BJ339" s="279">
        <v>0</v>
      </c>
      <c r="BK339" s="279">
        <v>0</v>
      </c>
      <c r="BL339" s="279">
        <v>180</v>
      </c>
      <c r="BO339" s="279">
        <v>0.88090000000000002</v>
      </c>
      <c r="BP339" s="279">
        <v>0.87681710000000002</v>
      </c>
      <c r="BQ339" s="279">
        <v>0.87681710000000002</v>
      </c>
      <c r="BR339" s="279">
        <v>0</v>
      </c>
      <c r="BS339" s="279">
        <v>0</v>
      </c>
      <c r="BT339" s="279">
        <v>0.1231829</v>
      </c>
      <c r="BU339" s="279">
        <v>0.1231829</v>
      </c>
      <c r="BV339" s="279">
        <v>-64.615600000000001</v>
      </c>
      <c r="BW339" s="279">
        <v>-64.615600000000001</v>
      </c>
      <c r="BX339" s="279">
        <v>165.78210000000001</v>
      </c>
      <c r="BY339" s="279">
        <v>165.78210000000001</v>
      </c>
      <c r="BZ339" s="279">
        <v>0</v>
      </c>
      <c r="CA339" s="279">
        <v>0</v>
      </c>
      <c r="CB339" s="279">
        <v>0</v>
      </c>
      <c r="CC339" s="279">
        <v>180</v>
      </c>
    </row>
    <row r="340" spans="18:81">
      <c r="R340" s="279">
        <v>0.88224999999999998</v>
      </c>
      <c r="S340" s="279">
        <v>0.98393339999999996</v>
      </c>
      <c r="T340" s="279">
        <v>0.98393339999999996</v>
      </c>
      <c r="U340" s="279">
        <v>1.1999999999999999E-6</v>
      </c>
      <c r="V340" s="279">
        <v>1.1999999999999999E-6</v>
      </c>
      <c r="W340" s="279">
        <v>1.6065400000000001E-2</v>
      </c>
      <c r="X340" s="279">
        <v>1.6065400000000001E-2</v>
      </c>
      <c r="Y340" s="279">
        <v>-80.065799999999996</v>
      </c>
      <c r="Z340" s="279">
        <v>-80.065799999999996</v>
      </c>
      <c r="AA340" s="279">
        <v>-117.26600000000001</v>
      </c>
      <c r="AB340" s="279">
        <v>-117.26600000000001</v>
      </c>
      <c r="AC340" s="279">
        <v>0</v>
      </c>
      <c r="AD340" s="279">
        <v>0</v>
      </c>
      <c r="AE340" s="279">
        <v>0</v>
      </c>
      <c r="AF340" s="279">
        <v>180</v>
      </c>
      <c r="AH340" s="279">
        <v>0.88224999999999998</v>
      </c>
      <c r="AI340" s="279">
        <v>0.97912440000000001</v>
      </c>
      <c r="AJ340" s="279">
        <v>0.97912440000000001</v>
      </c>
      <c r="AK340" s="279">
        <v>1.9999999999999999E-6</v>
      </c>
      <c r="AL340" s="279">
        <v>1.9999999999999999E-6</v>
      </c>
      <c r="AM340" s="279">
        <v>2.0873599999999999E-2</v>
      </c>
      <c r="AN340" s="279">
        <v>2.0873599999999999E-2</v>
      </c>
      <c r="AO340" s="279">
        <v>-67.084199999999996</v>
      </c>
      <c r="AP340" s="279">
        <v>-67.084199999999996</v>
      </c>
      <c r="AQ340" s="279">
        <v>-92.941400000000002</v>
      </c>
      <c r="AR340" s="279">
        <v>-92.941400000000002</v>
      </c>
      <c r="AS340" s="279">
        <v>0</v>
      </c>
      <c r="AT340" s="279">
        <v>0</v>
      </c>
      <c r="AU340" s="279">
        <v>0</v>
      </c>
      <c r="AV340" s="279">
        <v>180</v>
      </c>
      <c r="AX340" s="279">
        <v>0.88224999999999998</v>
      </c>
      <c r="AY340" s="279">
        <v>8.4469999999999999E-4</v>
      </c>
      <c r="AZ340" s="279">
        <v>8.4469999999999999E-4</v>
      </c>
      <c r="BA340" s="279">
        <v>0.99898039999999999</v>
      </c>
      <c r="BB340" s="279">
        <v>0.99898039999999999</v>
      </c>
      <c r="BC340" s="279">
        <v>1.749E-4</v>
      </c>
      <c r="BD340" s="279">
        <v>1.749E-4</v>
      </c>
      <c r="BE340" s="279">
        <v>100.8523</v>
      </c>
      <c r="BF340" s="279">
        <v>100.8523</v>
      </c>
      <c r="BG340" s="279">
        <v>118.7444</v>
      </c>
      <c r="BH340" s="279">
        <v>118.7444</v>
      </c>
      <c r="BI340" s="279">
        <v>0</v>
      </c>
      <c r="BJ340" s="279">
        <v>0</v>
      </c>
      <c r="BK340" s="279">
        <v>0</v>
      </c>
      <c r="BL340" s="279">
        <v>180</v>
      </c>
      <c r="BO340" s="279">
        <v>0.88224999999999998</v>
      </c>
      <c r="BP340" s="279">
        <v>0.87739860000000003</v>
      </c>
      <c r="BQ340" s="279">
        <v>0.87739860000000003</v>
      </c>
      <c r="BR340" s="279">
        <v>0</v>
      </c>
      <c r="BS340" s="279">
        <v>0</v>
      </c>
      <c r="BT340" s="279">
        <v>0.1226014</v>
      </c>
      <c r="BU340" s="279">
        <v>0.1226014</v>
      </c>
      <c r="BV340" s="279">
        <v>-64.156400000000005</v>
      </c>
      <c r="BW340" s="279">
        <v>-64.156400000000005</v>
      </c>
      <c r="BX340" s="279">
        <v>165.80340000000001</v>
      </c>
      <c r="BY340" s="279">
        <v>165.80340000000001</v>
      </c>
      <c r="BZ340" s="279">
        <v>0</v>
      </c>
      <c r="CA340" s="279">
        <v>0</v>
      </c>
      <c r="CB340" s="279">
        <v>0</v>
      </c>
      <c r="CC340" s="279">
        <v>180</v>
      </c>
    </row>
    <row r="341" spans="18:81">
      <c r="R341" s="279">
        <v>0.88360000000000005</v>
      </c>
      <c r="S341" s="279">
        <v>0.98390069999999996</v>
      </c>
      <c r="T341" s="279">
        <v>0.98390069999999996</v>
      </c>
      <c r="U341" s="279">
        <v>1.1999999999999999E-6</v>
      </c>
      <c r="V341" s="279">
        <v>1.1999999999999999E-6</v>
      </c>
      <c r="W341" s="279">
        <v>1.6098000000000001E-2</v>
      </c>
      <c r="X341" s="279">
        <v>1.6098000000000001E-2</v>
      </c>
      <c r="Y341" s="279">
        <v>-79.882000000000005</v>
      </c>
      <c r="Z341" s="279">
        <v>-79.882000000000005</v>
      </c>
      <c r="AA341" s="279">
        <v>-116.949</v>
      </c>
      <c r="AB341" s="279">
        <v>-116.949</v>
      </c>
      <c r="AC341" s="279">
        <v>0</v>
      </c>
      <c r="AD341" s="279">
        <v>0</v>
      </c>
      <c r="AE341" s="279">
        <v>0</v>
      </c>
      <c r="AF341" s="279">
        <v>180</v>
      </c>
      <c r="AH341" s="279">
        <v>0.88360000000000005</v>
      </c>
      <c r="AI341" s="279">
        <v>0.97907739999999999</v>
      </c>
      <c r="AJ341" s="279">
        <v>0.97907739999999999</v>
      </c>
      <c r="AK341" s="279">
        <v>1.9999999999999999E-6</v>
      </c>
      <c r="AL341" s="279">
        <v>1.9999999999999999E-6</v>
      </c>
      <c r="AM341" s="279">
        <v>2.0920600000000001E-2</v>
      </c>
      <c r="AN341" s="279">
        <v>2.0920600000000001E-2</v>
      </c>
      <c r="AO341" s="279">
        <v>-66.870699999999999</v>
      </c>
      <c r="AP341" s="279">
        <v>-66.870699999999999</v>
      </c>
      <c r="AQ341" s="279">
        <v>-92.5608</v>
      </c>
      <c r="AR341" s="279">
        <v>-92.5608</v>
      </c>
      <c r="AS341" s="279">
        <v>0</v>
      </c>
      <c r="AT341" s="279">
        <v>0</v>
      </c>
      <c r="AU341" s="279">
        <v>0</v>
      </c>
      <c r="AV341" s="279">
        <v>180</v>
      </c>
      <c r="AX341" s="279">
        <v>0.88360000000000005</v>
      </c>
      <c r="AY341" s="279">
        <v>8.5329999999999998E-4</v>
      </c>
      <c r="AZ341" s="279">
        <v>8.5329999999999998E-4</v>
      </c>
      <c r="BA341" s="279">
        <v>0.99897219999999998</v>
      </c>
      <c r="BB341" s="279">
        <v>0.99897219999999998</v>
      </c>
      <c r="BC341" s="279">
        <v>1.7440000000000001E-4</v>
      </c>
      <c r="BD341" s="279">
        <v>1.7440000000000001E-4</v>
      </c>
      <c r="BE341" s="279">
        <v>101.2641</v>
      </c>
      <c r="BF341" s="279">
        <v>101.2641</v>
      </c>
      <c r="BG341" s="279">
        <v>116.9508</v>
      </c>
      <c r="BH341" s="279">
        <v>116.9508</v>
      </c>
      <c r="BI341" s="279">
        <v>0</v>
      </c>
      <c r="BJ341" s="279">
        <v>0</v>
      </c>
      <c r="BK341" s="279">
        <v>0</v>
      </c>
      <c r="BL341" s="279">
        <v>180</v>
      </c>
      <c r="BO341" s="279">
        <v>0.88360000000000005</v>
      </c>
      <c r="BP341" s="279">
        <v>0.87797729999999996</v>
      </c>
      <c r="BQ341" s="279">
        <v>0.87797729999999996</v>
      </c>
      <c r="BR341" s="279">
        <v>0</v>
      </c>
      <c r="BS341" s="279">
        <v>0</v>
      </c>
      <c r="BT341" s="279">
        <v>0.1220227</v>
      </c>
      <c r="BU341" s="279">
        <v>0.1220227</v>
      </c>
      <c r="BV341" s="279">
        <v>-63.698500000000003</v>
      </c>
      <c r="BW341" s="279">
        <v>-63.698500000000003</v>
      </c>
      <c r="BX341" s="279">
        <v>165.8246</v>
      </c>
      <c r="BY341" s="279">
        <v>165.8246</v>
      </c>
      <c r="BZ341" s="279">
        <v>0</v>
      </c>
      <c r="CA341" s="279">
        <v>0</v>
      </c>
      <c r="CB341" s="279">
        <v>0</v>
      </c>
      <c r="CC341" s="279">
        <v>180</v>
      </c>
    </row>
    <row r="342" spans="18:81">
      <c r="R342" s="279">
        <v>0.88495000000000001</v>
      </c>
      <c r="S342" s="279">
        <v>0.98386790000000002</v>
      </c>
      <c r="T342" s="279">
        <v>0.98386790000000002</v>
      </c>
      <c r="U342" s="279">
        <v>1.1999999999999999E-6</v>
      </c>
      <c r="V342" s="279">
        <v>1.1999999999999999E-6</v>
      </c>
      <c r="W342" s="279">
        <v>1.61309E-2</v>
      </c>
      <c r="X342" s="279">
        <v>1.61309E-2</v>
      </c>
      <c r="Y342" s="279">
        <v>-79.697999999999993</v>
      </c>
      <c r="Z342" s="279">
        <v>-79.697999999999993</v>
      </c>
      <c r="AA342" s="279">
        <v>-116.6315</v>
      </c>
      <c r="AB342" s="279">
        <v>-116.6315</v>
      </c>
      <c r="AC342" s="279">
        <v>0</v>
      </c>
      <c r="AD342" s="279">
        <v>0</v>
      </c>
      <c r="AE342" s="279">
        <v>0</v>
      </c>
      <c r="AF342" s="279">
        <v>180</v>
      </c>
      <c r="AH342" s="279">
        <v>0.88495000000000001</v>
      </c>
      <c r="AI342" s="279">
        <v>0.97903039999999997</v>
      </c>
      <c r="AJ342" s="279">
        <v>0.97903039999999997</v>
      </c>
      <c r="AK342" s="279">
        <v>1.9999999999999999E-6</v>
      </c>
      <c r="AL342" s="279">
        <v>1.9999999999999999E-6</v>
      </c>
      <c r="AM342" s="279">
        <v>2.0967599999999999E-2</v>
      </c>
      <c r="AN342" s="279">
        <v>2.0967599999999999E-2</v>
      </c>
      <c r="AO342" s="279">
        <v>-66.6571</v>
      </c>
      <c r="AP342" s="279">
        <v>-66.6571</v>
      </c>
      <c r="AQ342" s="279">
        <v>-92.179599999999994</v>
      </c>
      <c r="AR342" s="279">
        <v>-92.179599999999994</v>
      </c>
      <c r="AS342" s="279">
        <v>0</v>
      </c>
      <c r="AT342" s="279">
        <v>0</v>
      </c>
      <c r="AU342" s="279">
        <v>0</v>
      </c>
      <c r="AV342" s="279">
        <v>180</v>
      </c>
      <c r="AX342" s="279">
        <v>0.88495000000000001</v>
      </c>
      <c r="AY342" s="279">
        <v>8.6430000000000003E-4</v>
      </c>
      <c r="AZ342" s="279">
        <v>8.6430000000000003E-4</v>
      </c>
      <c r="BA342" s="279">
        <v>0.99896180000000001</v>
      </c>
      <c r="BB342" s="279">
        <v>0.99896180000000001</v>
      </c>
      <c r="BC342" s="279">
        <v>1.739E-4</v>
      </c>
      <c r="BD342" s="279">
        <v>1.739E-4</v>
      </c>
      <c r="BE342" s="279">
        <v>101.6746</v>
      </c>
      <c r="BF342" s="279">
        <v>101.6746</v>
      </c>
      <c r="BG342" s="279">
        <v>115.172</v>
      </c>
      <c r="BH342" s="279">
        <v>115.172</v>
      </c>
      <c r="BI342" s="279">
        <v>0</v>
      </c>
      <c r="BJ342" s="279">
        <v>0</v>
      </c>
      <c r="BK342" s="279">
        <v>0</v>
      </c>
      <c r="BL342" s="279">
        <v>180</v>
      </c>
      <c r="BO342" s="279">
        <v>0.88495000000000001</v>
      </c>
      <c r="BP342" s="279">
        <v>0.87855329999999998</v>
      </c>
      <c r="BQ342" s="279">
        <v>0.87855329999999998</v>
      </c>
      <c r="BR342" s="279">
        <v>0</v>
      </c>
      <c r="BS342" s="279">
        <v>0</v>
      </c>
      <c r="BT342" s="279">
        <v>0.1214467</v>
      </c>
      <c r="BU342" s="279">
        <v>0.1214467</v>
      </c>
      <c r="BV342" s="279">
        <v>-63.241999999999997</v>
      </c>
      <c r="BW342" s="279">
        <v>-63.241999999999997</v>
      </c>
      <c r="BX342" s="279">
        <v>165.8458</v>
      </c>
      <c r="BY342" s="279">
        <v>165.8458</v>
      </c>
      <c r="BZ342" s="279">
        <v>0</v>
      </c>
      <c r="CA342" s="279">
        <v>0</v>
      </c>
      <c r="CB342" s="279">
        <v>0</v>
      </c>
      <c r="CC342" s="279">
        <v>180</v>
      </c>
    </row>
    <row r="343" spans="18:81">
      <c r="R343" s="279">
        <v>0.88629999999999998</v>
      </c>
      <c r="S343" s="279">
        <v>0.98383540000000003</v>
      </c>
      <c r="T343" s="279">
        <v>0.98383540000000003</v>
      </c>
      <c r="U343" s="279">
        <v>1.1999999999999999E-6</v>
      </c>
      <c r="V343" s="279">
        <v>1.1999999999999999E-6</v>
      </c>
      <c r="W343" s="279">
        <v>1.6163400000000001E-2</v>
      </c>
      <c r="X343" s="279">
        <v>1.6163400000000001E-2</v>
      </c>
      <c r="Y343" s="279">
        <v>-79.513900000000007</v>
      </c>
      <c r="Z343" s="279">
        <v>-79.513900000000007</v>
      </c>
      <c r="AA343" s="279">
        <v>-116.3137</v>
      </c>
      <c r="AB343" s="279">
        <v>-116.3137</v>
      </c>
      <c r="AC343" s="279">
        <v>0</v>
      </c>
      <c r="AD343" s="279">
        <v>0</v>
      </c>
      <c r="AE343" s="279">
        <v>0</v>
      </c>
      <c r="AF343" s="279">
        <v>180</v>
      </c>
      <c r="AH343" s="279">
        <v>0.88629999999999998</v>
      </c>
      <c r="AI343" s="279">
        <v>0.97898379999999996</v>
      </c>
      <c r="AJ343" s="279">
        <v>0.97898379999999996</v>
      </c>
      <c r="AK343" s="279">
        <v>1.9999999999999999E-6</v>
      </c>
      <c r="AL343" s="279">
        <v>1.9999999999999999E-6</v>
      </c>
      <c r="AM343" s="279">
        <v>2.10142E-2</v>
      </c>
      <c r="AN343" s="279">
        <v>2.10142E-2</v>
      </c>
      <c r="AO343" s="279">
        <v>-66.443299999999994</v>
      </c>
      <c r="AP343" s="279">
        <v>-66.443299999999994</v>
      </c>
      <c r="AQ343" s="279">
        <v>-91.798000000000002</v>
      </c>
      <c r="AR343" s="279">
        <v>-91.798000000000002</v>
      </c>
      <c r="AS343" s="279">
        <v>0</v>
      </c>
      <c r="AT343" s="279">
        <v>0</v>
      </c>
      <c r="AU343" s="279">
        <v>0</v>
      </c>
      <c r="AV343" s="279">
        <v>180</v>
      </c>
      <c r="AX343" s="279">
        <v>0.88629999999999998</v>
      </c>
      <c r="AY343" s="279">
        <v>8.7750000000000002E-4</v>
      </c>
      <c r="AZ343" s="279">
        <v>8.7750000000000002E-4</v>
      </c>
      <c r="BA343" s="279">
        <v>0.99894910000000003</v>
      </c>
      <c r="BB343" s="279">
        <v>0.99894910000000003</v>
      </c>
      <c r="BC343" s="279">
        <v>1.7340000000000001E-4</v>
      </c>
      <c r="BD343" s="279">
        <v>1.7340000000000001E-4</v>
      </c>
      <c r="BE343" s="279">
        <v>102.084</v>
      </c>
      <c r="BF343" s="279">
        <v>102.084</v>
      </c>
      <c r="BG343" s="279">
        <v>113.41330000000001</v>
      </c>
      <c r="BH343" s="279">
        <v>113.41330000000001</v>
      </c>
      <c r="BI343" s="279">
        <v>0</v>
      </c>
      <c r="BJ343" s="279">
        <v>0</v>
      </c>
      <c r="BK343" s="279">
        <v>0</v>
      </c>
      <c r="BL343" s="279">
        <v>180</v>
      </c>
      <c r="BO343" s="279">
        <v>0.88629999999999998</v>
      </c>
      <c r="BP343" s="279">
        <v>0.87912659999999998</v>
      </c>
      <c r="BQ343" s="279">
        <v>0.87912659999999998</v>
      </c>
      <c r="BR343" s="279">
        <v>0</v>
      </c>
      <c r="BS343" s="279">
        <v>0</v>
      </c>
      <c r="BT343" s="279">
        <v>0.12087340000000001</v>
      </c>
      <c r="BU343" s="279">
        <v>0.12087340000000001</v>
      </c>
      <c r="BV343" s="279">
        <v>-62.786799999999999</v>
      </c>
      <c r="BW343" s="279">
        <v>-62.786799999999999</v>
      </c>
      <c r="BX343" s="279">
        <v>165.86689999999999</v>
      </c>
      <c r="BY343" s="279">
        <v>165.86689999999999</v>
      </c>
      <c r="BZ343" s="279">
        <v>0</v>
      </c>
      <c r="CA343" s="279">
        <v>0</v>
      </c>
      <c r="CB343" s="279">
        <v>0</v>
      </c>
      <c r="CC343" s="279">
        <v>180</v>
      </c>
    </row>
    <row r="344" spans="18:81">
      <c r="R344" s="279">
        <v>0.88765000000000005</v>
      </c>
      <c r="S344" s="279">
        <v>0.98380310000000004</v>
      </c>
      <c r="T344" s="279">
        <v>0.98380310000000004</v>
      </c>
      <c r="U344" s="279">
        <v>1.1999999999999999E-6</v>
      </c>
      <c r="V344" s="279">
        <v>1.1999999999999999E-6</v>
      </c>
      <c r="W344" s="279">
        <v>1.61957E-2</v>
      </c>
      <c r="X344" s="279">
        <v>1.61957E-2</v>
      </c>
      <c r="Y344" s="279">
        <v>-79.329499999999996</v>
      </c>
      <c r="Z344" s="279">
        <v>-79.329499999999996</v>
      </c>
      <c r="AA344" s="279">
        <v>-115.99550000000001</v>
      </c>
      <c r="AB344" s="279">
        <v>-115.99550000000001</v>
      </c>
      <c r="AC344" s="279">
        <v>0</v>
      </c>
      <c r="AD344" s="279">
        <v>0</v>
      </c>
      <c r="AE344" s="279">
        <v>0</v>
      </c>
      <c r="AF344" s="279">
        <v>180</v>
      </c>
      <c r="AH344" s="279">
        <v>0.88765000000000005</v>
      </c>
      <c r="AI344" s="279">
        <v>0.97893750000000002</v>
      </c>
      <c r="AJ344" s="279">
        <v>0.97893750000000002</v>
      </c>
      <c r="AK344" s="279">
        <v>1.9999999999999999E-6</v>
      </c>
      <c r="AL344" s="279">
        <v>1.9999999999999999E-6</v>
      </c>
      <c r="AM344" s="279">
        <v>2.1060499999999999E-2</v>
      </c>
      <c r="AN344" s="279">
        <v>2.1060499999999999E-2</v>
      </c>
      <c r="AO344" s="279">
        <v>-66.229299999999995</v>
      </c>
      <c r="AP344" s="279">
        <v>-66.229299999999995</v>
      </c>
      <c r="AQ344" s="279">
        <v>-91.415899999999993</v>
      </c>
      <c r="AR344" s="279">
        <v>-91.415899999999993</v>
      </c>
      <c r="AS344" s="279">
        <v>0</v>
      </c>
      <c r="AT344" s="279">
        <v>0</v>
      </c>
      <c r="AU344" s="279">
        <v>0</v>
      </c>
      <c r="AV344" s="279">
        <v>180</v>
      </c>
      <c r="AX344" s="279">
        <v>0.88765000000000005</v>
      </c>
      <c r="AY344" s="279">
        <v>8.9309999999999997E-4</v>
      </c>
      <c r="AZ344" s="279">
        <v>8.9309999999999997E-4</v>
      </c>
      <c r="BA344" s="279">
        <v>0.99893399999999999</v>
      </c>
      <c r="BB344" s="279">
        <v>0.99893399999999999</v>
      </c>
      <c r="BC344" s="279">
        <v>1.729E-4</v>
      </c>
      <c r="BD344" s="279">
        <v>1.729E-4</v>
      </c>
      <c r="BE344" s="279">
        <v>102.4922</v>
      </c>
      <c r="BF344" s="279">
        <v>102.4922</v>
      </c>
      <c r="BG344" s="279">
        <v>111.6795</v>
      </c>
      <c r="BH344" s="279">
        <v>111.6795</v>
      </c>
      <c r="BI344" s="279">
        <v>0</v>
      </c>
      <c r="BJ344" s="279">
        <v>0</v>
      </c>
      <c r="BK344" s="279">
        <v>0</v>
      </c>
      <c r="BL344" s="279">
        <v>180</v>
      </c>
      <c r="BO344" s="279">
        <v>0.88765000000000005</v>
      </c>
      <c r="BP344" s="279">
        <v>0.87969710000000001</v>
      </c>
      <c r="BQ344" s="279">
        <v>0.87969710000000001</v>
      </c>
      <c r="BR344" s="279">
        <v>0</v>
      </c>
      <c r="BS344" s="279">
        <v>0</v>
      </c>
      <c r="BT344" s="279">
        <v>0.1203028</v>
      </c>
      <c r="BU344" s="279">
        <v>0.1203028</v>
      </c>
      <c r="BV344" s="279">
        <v>-62.333100000000002</v>
      </c>
      <c r="BW344" s="279">
        <v>-62.333100000000002</v>
      </c>
      <c r="BX344" s="279">
        <v>165.88800000000001</v>
      </c>
      <c r="BY344" s="279">
        <v>165.88800000000001</v>
      </c>
      <c r="BZ344" s="279">
        <v>0</v>
      </c>
      <c r="CA344" s="279">
        <v>0</v>
      </c>
      <c r="CB344" s="279">
        <v>0</v>
      </c>
      <c r="CC344" s="279">
        <v>180</v>
      </c>
    </row>
    <row r="345" spans="18:81">
      <c r="R345" s="279">
        <v>0.88900000000000001</v>
      </c>
      <c r="S345" s="279">
        <v>0.9837707</v>
      </c>
      <c r="T345" s="279">
        <v>0.9837707</v>
      </c>
      <c r="U345" s="279">
        <v>1.1999999999999999E-6</v>
      </c>
      <c r="V345" s="279">
        <v>1.1999999999999999E-6</v>
      </c>
      <c r="W345" s="279">
        <v>1.6228099999999999E-2</v>
      </c>
      <c r="X345" s="279">
        <v>1.6228099999999999E-2</v>
      </c>
      <c r="Y345" s="279">
        <v>-79.145099999999999</v>
      </c>
      <c r="Z345" s="279">
        <v>-79.145099999999999</v>
      </c>
      <c r="AA345" s="279">
        <v>-115.6769</v>
      </c>
      <c r="AB345" s="279">
        <v>-115.6769</v>
      </c>
      <c r="AC345" s="279">
        <v>0</v>
      </c>
      <c r="AD345" s="279">
        <v>0</v>
      </c>
      <c r="AE345" s="279">
        <v>0</v>
      </c>
      <c r="AF345" s="279">
        <v>180</v>
      </c>
      <c r="AH345" s="279">
        <v>0.88900000000000001</v>
      </c>
      <c r="AI345" s="279">
        <v>0.97889119999999996</v>
      </c>
      <c r="AJ345" s="279">
        <v>0.97889119999999996</v>
      </c>
      <c r="AK345" s="279">
        <v>1.9999999999999999E-6</v>
      </c>
      <c r="AL345" s="279">
        <v>1.9999999999999999E-6</v>
      </c>
      <c r="AM345" s="279">
        <v>2.1106900000000001E-2</v>
      </c>
      <c r="AN345" s="279">
        <v>2.1106900000000001E-2</v>
      </c>
      <c r="AO345" s="279">
        <v>-66.015100000000004</v>
      </c>
      <c r="AP345" s="279">
        <v>-66.015100000000004</v>
      </c>
      <c r="AQ345" s="279">
        <v>-91.033199999999994</v>
      </c>
      <c r="AR345" s="279">
        <v>-91.033199999999994</v>
      </c>
      <c r="AS345" s="279">
        <v>0</v>
      </c>
      <c r="AT345" s="279">
        <v>0</v>
      </c>
      <c r="AU345" s="279">
        <v>0</v>
      </c>
      <c r="AV345" s="279">
        <v>180</v>
      </c>
      <c r="AX345" s="279">
        <v>0.88900000000000001</v>
      </c>
      <c r="AY345" s="279">
        <v>9.1109999999999997E-4</v>
      </c>
      <c r="AZ345" s="279">
        <v>9.1109999999999997E-4</v>
      </c>
      <c r="BA345" s="279">
        <v>0.99891649999999998</v>
      </c>
      <c r="BB345" s="279">
        <v>0.99891649999999998</v>
      </c>
      <c r="BC345" s="279">
        <v>1.7239999999999999E-4</v>
      </c>
      <c r="BD345" s="279">
        <v>1.7239999999999999E-4</v>
      </c>
      <c r="BE345" s="279">
        <v>102.89919999999999</v>
      </c>
      <c r="BF345" s="279">
        <v>102.89919999999999</v>
      </c>
      <c r="BG345" s="279">
        <v>109.97499999999999</v>
      </c>
      <c r="BH345" s="279">
        <v>109.97499999999999</v>
      </c>
      <c r="BI345" s="279">
        <v>0</v>
      </c>
      <c r="BJ345" s="279">
        <v>0</v>
      </c>
      <c r="BK345" s="279">
        <v>0</v>
      </c>
      <c r="BL345" s="279">
        <v>180</v>
      </c>
      <c r="BO345" s="279">
        <v>0.88900000000000001</v>
      </c>
      <c r="BP345" s="279">
        <v>0.88026499999999996</v>
      </c>
      <c r="BQ345" s="279">
        <v>0.88026499999999996</v>
      </c>
      <c r="BR345" s="279">
        <v>0</v>
      </c>
      <c r="BS345" s="279">
        <v>0</v>
      </c>
      <c r="BT345" s="279">
        <v>0.11973499999999999</v>
      </c>
      <c r="BU345" s="279">
        <v>0.11973499999999999</v>
      </c>
      <c r="BV345" s="279">
        <v>-61.880600000000001</v>
      </c>
      <c r="BW345" s="279">
        <v>-61.880600000000001</v>
      </c>
      <c r="BX345" s="279">
        <v>165.9091</v>
      </c>
      <c r="BY345" s="279">
        <v>165.9091</v>
      </c>
      <c r="BZ345" s="279">
        <v>0</v>
      </c>
      <c r="CA345" s="279">
        <v>0</v>
      </c>
      <c r="CB345" s="279">
        <v>0</v>
      </c>
      <c r="CC345" s="279">
        <v>180</v>
      </c>
    </row>
    <row r="346" spans="18:81">
      <c r="R346" s="279">
        <v>0.89034999999999997</v>
      </c>
      <c r="S346" s="279">
        <v>0.98373809999999995</v>
      </c>
      <c r="T346" s="279">
        <v>0.98373809999999995</v>
      </c>
      <c r="U346" s="279">
        <v>1.1999999999999999E-6</v>
      </c>
      <c r="V346" s="279">
        <v>1.1999999999999999E-6</v>
      </c>
      <c r="W346" s="279">
        <v>1.62606E-2</v>
      </c>
      <c r="X346" s="279">
        <v>1.62606E-2</v>
      </c>
      <c r="Y346" s="279">
        <v>-78.960599999999999</v>
      </c>
      <c r="Z346" s="279">
        <v>-78.960599999999999</v>
      </c>
      <c r="AA346" s="279">
        <v>-115.358</v>
      </c>
      <c r="AB346" s="279">
        <v>-115.358</v>
      </c>
      <c r="AC346" s="279">
        <v>0</v>
      </c>
      <c r="AD346" s="279">
        <v>0</v>
      </c>
      <c r="AE346" s="279">
        <v>0</v>
      </c>
      <c r="AF346" s="279">
        <v>180</v>
      </c>
      <c r="AH346" s="279">
        <v>0.89034999999999997</v>
      </c>
      <c r="AI346" s="279">
        <v>0.97884490000000002</v>
      </c>
      <c r="AJ346" s="279">
        <v>0.97884490000000002</v>
      </c>
      <c r="AK346" s="279">
        <v>1.9999999999999999E-6</v>
      </c>
      <c r="AL346" s="279">
        <v>1.9999999999999999E-6</v>
      </c>
      <c r="AM346" s="279">
        <v>2.1153100000000001E-2</v>
      </c>
      <c r="AN346" s="279">
        <v>2.1153100000000001E-2</v>
      </c>
      <c r="AO346" s="279">
        <v>-65.800799999999995</v>
      </c>
      <c r="AP346" s="279">
        <v>-65.800799999999995</v>
      </c>
      <c r="AQ346" s="279">
        <v>-90.650199999999998</v>
      </c>
      <c r="AR346" s="279">
        <v>-90.650199999999998</v>
      </c>
      <c r="AS346" s="279">
        <v>0</v>
      </c>
      <c r="AT346" s="279">
        <v>0</v>
      </c>
      <c r="AU346" s="279">
        <v>0</v>
      </c>
      <c r="AV346" s="279">
        <v>180</v>
      </c>
      <c r="AX346" s="279">
        <v>0.89034999999999997</v>
      </c>
      <c r="AY346" s="279">
        <v>9.3139999999999998E-4</v>
      </c>
      <c r="AZ346" s="279">
        <v>9.3139999999999998E-4</v>
      </c>
      <c r="BA346" s="279">
        <v>0.99889669999999997</v>
      </c>
      <c r="BB346" s="279">
        <v>0.99889669999999997</v>
      </c>
      <c r="BC346" s="279">
        <v>1.719E-4</v>
      </c>
      <c r="BD346" s="279">
        <v>1.719E-4</v>
      </c>
      <c r="BE346" s="279">
        <v>103.3051</v>
      </c>
      <c r="BF346" s="279">
        <v>103.3051</v>
      </c>
      <c r="BG346" s="279">
        <v>108.3039</v>
      </c>
      <c r="BH346" s="279">
        <v>108.3039</v>
      </c>
      <c r="BI346" s="279">
        <v>0</v>
      </c>
      <c r="BJ346" s="279">
        <v>0</v>
      </c>
      <c r="BK346" s="279">
        <v>0</v>
      </c>
      <c r="BL346" s="279">
        <v>180</v>
      </c>
      <c r="BO346" s="279">
        <v>0.89034999999999997</v>
      </c>
      <c r="BP346" s="279">
        <v>0.88083020000000001</v>
      </c>
      <c r="BQ346" s="279">
        <v>0.88083020000000001</v>
      </c>
      <c r="BR346" s="279">
        <v>0</v>
      </c>
      <c r="BS346" s="279">
        <v>0</v>
      </c>
      <c r="BT346" s="279">
        <v>0.11916980000000001</v>
      </c>
      <c r="BU346" s="279">
        <v>0.11916980000000001</v>
      </c>
      <c r="BV346" s="279">
        <v>-61.429600000000001</v>
      </c>
      <c r="BW346" s="279">
        <v>-61.429600000000001</v>
      </c>
      <c r="BX346" s="279">
        <v>165.93010000000001</v>
      </c>
      <c r="BY346" s="279">
        <v>165.93010000000001</v>
      </c>
      <c r="BZ346" s="279">
        <v>0</v>
      </c>
      <c r="CA346" s="279">
        <v>0</v>
      </c>
      <c r="CB346" s="279">
        <v>0</v>
      </c>
      <c r="CC346" s="279">
        <v>180</v>
      </c>
    </row>
    <row r="347" spans="18:81">
      <c r="R347" s="279">
        <v>0.89170000000000005</v>
      </c>
      <c r="S347" s="279">
        <v>0.98370539999999995</v>
      </c>
      <c r="T347" s="279">
        <v>0.98370539999999995</v>
      </c>
      <c r="U347" s="279">
        <v>1.1999999999999999E-6</v>
      </c>
      <c r="V347" s="279">
        <v>1.1999999999999999E-6</v>
      </c>
      <c r="W347" s="279">
        <v>1.62933E-2</v>
      </c>
      <c r="X347" s="279">
        <v>1.62933E-2</v>
      </c>
      <c r="Y347" s="279">
        <v>-78.775899999999993</v>
      </c>
      <c r="Z347" s="279">
        <v>-78.775899999999993</v>
      </c>
      <c r="AA347" s="279">
        <v>-115.0386</v>
      </c>
      <c r="AB347" s="279">
        <v>-115.0386</v>
      </c>
      <c r="AC347" s="279">
        <v>0</v>
      </c>
      <c r="AD347" s="279">
        <v>0</v>
      </c>
      <c r="AE347" s="279">
        <v>0</v>
      </c>
      <c r="AF347" s="279">
        <v>180</v>
      </c>
      <c r="AH347" s="279">
        <v>0.89170000000000005</v>
      </c>
      <c r="AI347" s="279">
        <v>0.97879859999999996</v>
      </c>
      <c r="AJ347" s="279">
        <v>0.97879859999999996</v>
      </c>
      <c r="AK347" s="279">
        <v>1.9999999999999999E-6</v>
      </c>
      <c r="AL347" s="279">
        <v>1.9999999999999999E-6</v>
      </c>
      <c r="AM347" s="279">
        <v>2.11994E-2</v>
      </c>
      <c r="AN347" s="279">
        <v>2.11994E-2</v>
      </c>
      <c r="AO347" s="279">
        <v>-65.586299999999994</v>
      </c>
      <c r="AP347" s="279">
        <v>-65.586299999999994</v>
      </c>
      <c r="AQ347" s="279">
        <v>-90.266599999999997</v>
      </c>
      <c r="AR347" s="279">
        <v>-90.266599999999997</v>
      </c>
      <c r="AS347" s="279">
        <v>0</v>
      </c>
      <c r="AT347" s="279">
        <v>0</v>
      </c>
      <c r="AU347" s="279">
        <v>0</v>
      </c>
      <c r="AV347" s="279">
        <v>180</v>
      </c>
      <c r="AX347" s="279">
        <v>0.89170000000000005</v>
      </c>
      <c r="AY347" s="279">
        <v>9.5419999999999999E-4</v>
      </c>
      <c r="AZ347" s="279">
        <v>9.5419999999999999E-4</v>
      </c>
      <c r="BA347" s="279">
        <v>0.99887440000000005</v>
      </c>
      <c r="BB347" s="279">
        <v>0.99887440000000005</v>
      </c>
      <c r="BC347" s="279">
        <v>1.7139999999999999E-4</v>
      </c>
      <c r="BD347" s="279">
        <v>1.7139999999999999E-4</v>
      </c>
      <c r="BE347" s="279">
        <v>103.7098</v>
      </c>
      <c r="BF347" s="279">
        <v>103.7098</v>
      </c>
      <c r="BG347" s="279">
        <v>106.6699</v>
      </c>
      <c r="BH347" s="279">
        <v>106.6699</v>
      </c>
      <c r="BI347" s="279">
        <v>0</v>
      </c>
      <c r="BJ347" s="279">
        <v>0</v>
      </c>
      <c r="BK347" s="279">
        <v>0</v>
      </c>
      <c r="BL347" s="279">
        <v>180</v>
      </c>
      <c r="BO347" s="279">
        <v>0.89170000000000005</v>
      </c>
      <c r="BP347" s="279">
        <v>0.88139270000000003</v>
      </c>
      <c r="BQ347" s="279">
        <v>0.88139270000000003</v>
      </c>
      <c r="BR347" s="279">
        <v>0</v>
      </c>
      <c r="BS347" s="279">
        <v>0</v>
      </c>
      <c r="BT347" s="279">
        <v>0.1186073</v>
      </c>
      <c r="BU347" s="279">
        <v>0.1186073</v>
      </c>
      <c r="BV347" s="279">
        <v>-60.979799999999997</v>
      </c>
      <c r="BW347" s="279">
        <v>-60.979799999999997</v>
      </c>
      <c r="BX347" s="279">
        <v>165.9511</v>
      </c>
      <c r="BY347" s="279">
        <v>165.9511</v>
      </c>
      <c r="BZ347" s="279">
        <v>0</v>
      </c>
      <c r="CA347" s="279">
        <v>0</v>
      </c>
      <c r="CB347" s="279">
        <v>0</v>
      </c>
      <c r="CC347" s="279">
        <v>180</v>
      </c>
    </row>
    <row r="348" spans="18:81">
      <c r="R348" s="279">
        <v>0.89305000000000001</v>
      </c>
      <c r="S348" s="279">
        <v>0.98367260000000001</v>
      </c>
      <c r="T348" s="279">
        <v>0.98367260000000001</v>
      </c>
      <c r="U348" s="279">
        <v>1.1999999999999999E-6</v>
      </c>
      <c r="V348" s="279">
        <v>1.1999999999999999E-6</v>
      </c>
      <c r="W348" s="279">
        <v>1.63261E-2</v>
      </c>
      <c r="X348" s="279">
        <v>1.63261E-2</v>
      </c>
      <c r="Y348" s="279">
        <v>-78.591200000000001</v>
      </c>
      <c r="Z348" s="279">
        <v>-78.591200000000001</v>
      </c>
      <c r="AA348" s="279">
        <v>-114.7189</v>
      </c>
      <c r="AB348" s="279">
        <v>-114.7189</v>
      </c>
      <c r="AC348" s="279">
        <v>0</v>
      </c>
      <c r="AD348" s="279">
        <v>0</v>
      </c>
      <c r="AE348" s="279">
        <v>0</v>
      </c>
      <c r="AF348" s="279">
        <v>180</v>
      </c>
      <c r="AH348" s="279">
        <v>0.89305000000000001</v>
      </c>
      <c r="AI348" s="279">
        <v>0.97875239999999997</v>
      </c>
      <c r="AJ348" s="279">
        <v>0.97875239999999997</v>
      </c>
      <c r="AK348" s="279">
        <v>1.9999999999999999E-6</v>
      </c>
      <c r="AL348" s="279">
        <v>1.9999999999999999E-6</v>
      </c>
      <c r="AM348" s="279">
        <v>2.12456E-2</v>
      </c>
      <c r="AN348" s="279">
        <v>2.12456E-2</v>
      </c>
      <c r="AO348" s="279">
        <v>-65.371700000000004</v>
      </c>
      <c r="AP348" s="279">
        <v>-65.371700000000004</v>
      </c>
      <c r="AQ348" s="279">
        <v>-89.882499999999993</v>
      </c>
      <c r="AR348" s="279">
        <v>-89.882499999999993</v>
      </c>
      <c r="AS348" s="279">
        <v>0</v>
      </c>
      <c r="AT348" s="279">
        <v>0</v>
      </c>
      <c r="AU348" s="279">
        <v>0</v>
      </c>
      <c r="AV348" s="279">
        <v>180</v>
      </c>
      <c r="AX348" s="279">
        <v>0.89305000000000001</v>
      </c>
      <c r="AY348" s="279">
        <v>9.7940000000000006E-4</v>
      </c>
      <c r="AZ348" s="279">
        <v>9.7940000000000006E-4</v>
      </c>
      <c r="BA348" s="279">
        <v>0.99884969999999995</v>
      </c>
      <c r="BB348" s="279">
        <v>0.99884969999999995</v>
      </c>
      <c r="BC348" s="279">
        <v>1.7090000000000001E-4</v>
      </c>
      <c r="BD348" s="279">
        <v>1.7090000000000001E-4</v>
      </c>
      <c r="BE348" s="279">
        <v>104.1134</v>
      </c>
      <c r="BF348" s="279">
        <v>104.1134</v>
      </c>
      <c r="BG348" s="279">
        <v>105.07599999999999</v>
      </c>
      <c r="BH348" s="279">
        <v>105.07599999999999</v>
      </c>
      <c r="BI348" s="279">
        <v>0</v>
      </c>
      <c r="BJ348" s="279">
        <v>0</v>
      </c>
      <c r="BK348" s="279">
        <v>0</v>
      </c>
      <c r="BL348" s="279">
        <v>180</v>
      </c>
      <c r="BO348" s="279">
        <v>0.89305000000000001</v>
      </c>
      <c r="BP348" s="279">
        <v>0.88195259999999998</v>
      </c>
      <c r="BQ348" s="279">
        <v>0.88195259999999998</v>
      </c>
      <c r="BR348" s="279">
        <v>0</v>
      </c>
      <c r="BS348" s="279">
        <v>0</v>
      </c>
      <c r="BT348" s="279">
        <v>0.1180474</v>
      </c>
      <c r="BU348" s="279">
        <v>0.1180474</v>
      </c>
      <c r="BV348" s="279">
        <v>-60.531399999999998</v>
      </c>
      <c r="BW348" s="279">
        <v>-60.531399999999998</v>
      </c>
      <c r="BX348" s="279">
        <v>165.97200000000001</v>
      </c>
      <c r="BY348" s="279">
        <v>165.97200000000001</v>
      </c>
      <c r="BZ348" s="279">
        <v>0</v>
      </c>
      <c r="CA348" s="279">
        <v>0</v>
      </c>
      <c r="CB348" s="279">
        <v>0</v>
      </c>
      <c r="CC348" s="279">
        <v>180</v>
      </c>
    </row>
    <row r="349" spans="18:81">
      <c r="R349" s="279">
        <v>0.89439999999999997</v>
      </c>
      <c r="S349" s="279">
        <v>0.98363970000000001</v>
      </c>
      <c r="T349" s="279">
        <v>0.98363970000000001</v>
      </c>
      <c r="U349" s="279">
        <v>1.1999999999999999E-6</v>
      </c>
      <c r="V349" s="279">
        <v>1.1999999999999999E-6</v>
      </c>
      <c r="W349" s="279">
        <v>1.6359100000000001E-2</v>
      </c>
      <c r="X349" s="279">
        <v>1.6359100000000001E-2</v>
      </c>
      <c r="Y349" s="279">
        <v>-78.406300000000002</v>
      </c>
      <c r="Z349" s="279">
        <v>-78.406300000000002</v>
      </c>
      <c r="AA349" s="279">
        <v>-114.39879999999999</v>
      </c>
      <c r="AB349" s="279">
        <v>-114.39879999999999</v>
      </c>
      <c r="AC349" s="279">
        <v>0</v>
      </c>
      <c r="AD349" s="279">
        <v>0</v>
      </c>
      <c r="AE349" s="279">
        <v>0</v>
      </c>
      <c r="AF349" s="279">
        <v>180</v>
      </c>
      <c r="AH349" s="279">
        <v>0.89439999999999997</v>
      </c>
      <c r="AI349" s="279">
        <v>0.97870619999999997</v>
      </c>
      <c r="AJ349" s="279">
        <v>0.97870619999999997</v>
      </c>
      <c r="AK349" s="279">
        <v>1.9999999999999999E-6</v>
      </c>
      <c r="AL349" s="279">
        <v>1.9999999999999999E-6</v>
      </c>
      <c r="AM349" s="279">
        <v>2.1291899999999999E-2</v>
      </c>
      <c r="AN349" s="279">
        <v>2.1291899999999999E-2</v>
      </c>
      <c r="AO349" s="279">
        <v>-65.156899999999993</v>
      </c>
      <c r="AP349" s="279">
        <v>-65.156899999999993</v>
      </c>
      <c r="AQ349" s="279">
        <v>-89.498000000000005</v>
      </c>
      <c r="AR349" s="279">
        <v>-89.498000000000005</v>
      </c>
      <c r="AS349" s="279">
        <v>0</v>
      </c>
      <c r="AT349" s="279">
        <v>0</v>
      </c>
      <c r="AU349" s="279">
        <v>0</v>
      </c>
      <c r="AV349" s="279">
        <v>180</v>
      </c>
      <c r="AX349" s="279">
        <v>0.89439999999999997</v>
      </c>
      <c r="AY349" s="279">
        <v>1.0070999999999999E-3</v>
      </c>
      <c r="AZ349" s="279">
        <v>1.0070999999999999E-3</v>
      </c>
      <c r="BA349" s="279">
        <v>0.99882249999999995</v>
      </c>
      <c r="BB349" s="279">
        <v>0.99882249999999995</v>
      </c>
      <c r="BC349" s="279">
        <v>1.7039999999999999E-4</v>
      </c>
      <c r="BD349" s="279">
        <v>1.7039999999999999E-4</v>
      </c>
      <c r="BE349" s="279">
        <v>104.5159</v>
      </c>
      <c r="BF349" s="279">
        <v>104.5159</v>
      </c>
      <c r="BG349" s="279">
        <v>103.5249</v>
      </c>
      <c r="BH349" s="279">
        <v>103.5249</v>
      </c>
      <c r="BI349" s="279">
        <v>0</v>
      </c>
      <c r="BJ349" s="279">
        <v>0</v>
      </c>
      <c r="BK349" s="279">
        <v>0</v>
      </c>
      <c r="BL349" s="279">
        <v>180</v>
      </c>
      <c r="BO349" s="279">
        <v>0.89439999999999997</v>
      </c>
      <c r="BP349" s="279">
        <v>0.88250980000000001</v>
      </c>
      <c r="BQ349" s="279">
        <v>0.88250980000000001</v>
      </c>
      <c r="BR349" s="279">
        <v>0</v>
      </c>
      <c r="BS349" s="279">
        <v>0</v>
      </c>
      <c r="BT349" s="279">
        <v>0.1174902</v>
      </c>
      <c r="BU349" s="279">
        <v>0.1174902</v>
      </c>
      <c r="BV349" s="279">
        <v>-60.084400000000002</v>
      </c>
      <c r="BW349" s="279">
        <v>-60.084400000000002</v>
      </c>
      <c r="BX349" s="279">
        <v>165.99289999999999</v>
      </c>
      <c r="BY349" s="279">
        <v>165.99289999999999</v>
      </c>
      <c r="BZ349" s="279">
        <v>0</v>
      </c>
      <c r="CA349" s="279">
        <v>0</v>
      </c>
      <c r="CB349" s="279">
        <v>0</v>
      </c>
      <c r="CC349" s="279">
        <v>180</v>
      </c>
    </row>
    <row r="350" spans="18:81">
      <c r="R350" s="279">
        <v>0.89575000000000005</v>
      </c>
      <c r="S350" s="279">
        <v>0.9836066</v>
      </c>
      <c r="T350" s="279">
        <v>0.9836066</v>
      </c>
      <c r="U350" s="279">
        <v>1.1999999999999999E-6</v>
      </c>
      <c r="V350" s="279">
        <v>1.1999999999999999E-6</v>
      </c>
      <c r="W350" s="279">
        <v>1.6392199999999999E-2</v>
      </c>
      <c r="X350" s="279">
        <v>1.6392199999999999E-2</v>
      </c>
      <c r="Y350" s="279">
        <v>-78.221400000000003</v>
      </c>
      <c r="Z350" s="279">
        <v>-78.221400000000003</v>
      </c>
      <c r="AA350" s="279">
        <v>-114.0783</v>
      </c>
      <c r="AB350" s="279">
        <v>-114.0783</v>
      </c>
      <c r="AC350" s="279">
        <v>0</v>
      </c>
      <c r="AD350" s="279">
        <v>0</v>
      </c>
      <c r="AE350" s="279">
        <v>0</v>
      </c>
      <c r="AF350" s="279">
        <v>180</v>
      </c>
      <c r="AH350" s="279">
        <v>0.89575000000000005</v>
      </c>
      <c r="AI350" s="279">
        <v>0.97865999999999997</v>
      </c>
      <c r="AJ350" s="279">
        <v>0.97865999999999997</v>
      </c>
      <c r="AK350" s="279">
        <v>1.9999999999999999E-6</v>
      </c>
      <c r="AL350" s="279">
        <v>1.9999999999999999E-6</v>
      </c>
      <c r="AM350" s="279">
        <v>2.1338099999999999E-2</v>
      </c>
      <c r="AN350" s="279">
        <v>2.1338099999999999E-2</v>
      </c>
      <c r="AO350" s="279">
        <v>-64.941999999999993</v>
      </c>
      <c r="AP350" s="279">
        <v>-64.941999999999993</v>
      </c>
      <c r="AQ350" s="279">
        <v>-89.113100000000003</v>
      </c>
      <c r="AR350" s="279">
        <v>-89.113100000000003</v>
      </c>
      <c r="AS350" s="279">
        <v>0</v>
      </c>
      <c r="AT350" s="279">
        <v>0</v>
      </c>
      <c r="AU350" s="279">
        <v>0</v>
      </c>
      <c r="AV350" s="279">
        <v>180</v>
      </c>
      <c r="AX350" s="279">
        <v>0.89575000000000005</v>
      </c>
      <c r="AY350" s="279">
        <v>1.0372000000000001E-3</v>
      </c>
      <c r="AZ350" s="279">
        <v>1.0372000000000001E-3</v>
      </c>
      <c r="BA350" s="279">
        <v>0.99879289999999998</v>
      </c>
      <c r="BB350" s="279">
        <v>0.99879289999999998</v>
      </c>
      <c r="BC350" s="279">
        <v>1.6990000000000001E-4</v>
      </c>
      <c r="BD350" s="279">
        <v>1.6990000000000001E-4</v>
      </c>
      <c r="BE350" s="279">
        <v>104.91719999999999</v>
      </c>
      <c r="BF350" s="279">
        <v>104.91719999999999</v>
      </c>
      <c r="BG350" s="279">
        <v>102.0189</v>
      </c>
      <c r="BH350" s="279">
        <v>102.0189</v>
      </c>
      <c r="BI350" s="279">
        <v>0</v>
      </c>
      <c r="BJ350" s="279">
        <v>0</v>
      </c>
      <c r="BK350" s="279">
        <v>0</v>
      </c>
      <c r="BL350" s="279">
        <v>180</v>
      </c>
      <c r="BO350" s="279">
        <v>0.89575000000000005</v>
      </c>
      <c r="BP350" s="279">
        <v>0.88306439999999997</v>
      </c>
      <c r="BQ350" s="279">
        <v>0.88306439999999997</v>
      </c>
      <c r="BR350" s="279">
        <v>0</v>
      </c>
      <c r="BS350" s="279">
        <v>0</v>
      </c>
      <c r="BT350" s="279">
        <v>0.1169356</v>
      </c>
      <c r="BU350" s="279">
        <v>0.1169356</v>
      </c>
      <c r="BV350" s="279">
        <v>-59.638599999999997</v>
      </c>
      <c r="BW350" s="279">
        <v>-59.638599999999997</v>
      </c>
      <c r="BX350" s="279">
        <v>166.0138</v>
      </c>
      <c r="BY350" s="279">
        <v>166.0138</v>
      </c>
      <c r="BZ350" s="279">
        <v>0</v>
      </c>
      <c r="CA350" s="279">
        <v>0</v>
      </c>
      <c r="CB350" s="279">
        <v>0</v>
      </c>
      <c r="CC350" s="279">
        <v>180</v>
      </c>
    </row>
    <row r="351" spans="18:81">
      <c r="R351" s="279">
        <v>0.89710000000000001</v>
      </c>
      <c r="S351" s="279">
        <v>0.98357340000000004</v>
      </c>
      <c r="T351" s="279">
        <v>0.98357340000000004</v>
      </c>
      <c r="U351" s="279">
        <v>1.1999999999999999E-6</v>
      </c>
      <c r="V351" s="279">
        <v>1.1999999999999999E-6</v>
      </c>
      <c r="W351" s="279">
        <v>1.64254E-2</v>
      </c>
      <c r="X351" s="279">
        <v>1.64254E-2</v>
      </c>
      <c r="Y351" s="279">
        <v>-78.036299999999997</v>
      </c>
      <c r="Z351" s="279">
        <v>-78.036299999999997</v>
      </c>
      <c r="AA351" s="279">
        <v>-113.7574</v>
      </c>
      <c r="AB351" s="279">
        <v>-113.7574</v>
      </c>
      <c r="AC351" s="279">
        <v>0</v>
      </c>
      <c r="AD351" s="279">
        <v>0</v>
      </c>
      <c r="AE351" s="279">
        <v>0</v>
      </c>
      <c r="AF351" s="279">
        <v>180</v>
      </c>
      <c r="AH351" s="279">
        <v>0.89710000000000001</v>
      </c>
      <c r="AI351" s="279">
        <v>0.97861379999999998</v>
      </c>
      <c r="AJ351" s="279">
        <v>0.97861379999999998</v>
      </c>
      <c r="AK351" s="279">
        <v>1.9999999999999999E-6</v>
      </c>
      <c r="AL351" s="279">
        <v>1.9999999999999999E-6</v>
      </c>
      <c r="AM351" s="279">
        <v>2.1384199999999999E-2</v>
      </c>
      <c r="AN351" s="279">
        <v>2.1384199999999999E-2</v>
      </c>
      <c r="AO351" s="279">
        <v>-64.727000000000004</v>
      </c>
      <c r="AP351" s="279">
        <v>-64.727000000000004</v>
      </c>
      <c r="AQ351" s="279">
        <v>-88.727699999999999</v>
      </c>
      <c r="AR351" s="279">
        <v>-88.727699999999999</v>
      </c>
      <c r="AS351" s="279">
        <v>0</v>
      </c>
      <c r="AT351" s="279">
        <v>0</v>
      </c>
      <c r="AU351" s="279">
        <v>0</v>
      </c>
      <c r="AV351" s="279">
        <v>180</v>
      </c>
      <c r="AX351" s="279">
        <v>0.89710000000000001</v>
      </c>
      <c r="AY351" s="279">
        <v>1.0698999999999999E-3</v>
      </c>
      <c r="AZ351" s="279">
        <v>1.0698999999999999E-3</v>
      </c>
      <c r="BA351" s="279">
        <v>0.99876069999999995</v>
      </c>
      <c r="BB351" s="279">
        <v>0.99876069999999995</v>
      </c>
      <c r="BC351" s="279">
        <v>1.694E-4</v>
      </c>
      <c r="BD351" s="279">
        <v>1.694E-4</v>
      </c>
      <c r="BE351" s="279">
        <v>105.31740000000001</v>
      </c>
      <c r="BF351" s="279">
        <v>105.31740000000001</v>
      </c>
      <c r="BG351" s="279">
        <v>100.5596</v>
      </c>
      <c r="BH351" s="279">
        <v>100.5596</v>
      </c>
      <c r="BI351" s="279">
        <v>0</v>
      </c>
      <c r="BJ351" s="279">
        <v>0</v>
      </c>
      <c r="BK351" s="279">
        <v>0</v>
      </c>
      <c r="BL351" s="279">
        <v>180</v>
      </c>
      <c r="BO351" s="279">
        <v>0.89710000000000001</v>
      </c>
      <c r="BP351" s="279">
        <v>0.88361639999999997</v>
      </c>
      <c r="BQ351" s="279">
        <v>0.88361639999999997</v>
      </c>
      <c r="BR351" s="279">
        <v>0</v>
      </c>
      <c r="BS351" s="279">
        <v>0</v>
      </c>
      <c r="BT351" s="279">
        <v>0.1163836</v>
      </c>
      <c r="BU351" s="279">
        <v>0.1163836</v>
      </c>
      <c r="BV351" s="279">
        <v>-59.194200000000002</v>
      </c>
      <c r="BW351" s="279">
        <v>-59.194200000000002</v>
      </c>
      <c r="BX351" s="279">
        <v>166.03460000000001</v>
      </c>
      <c r="BY351" s="279">
        <v>166.03460000000001</v>
      </c>
      <c r="BZ351" s="279">
        <v>0</v>
      </c>
      <c r="CA351" s="279">
        <v>0</v>
      </c>
      <c r="CB351" s="279">
        <v>0</v>
      </c>
      <c r="CC351" s="279">
        <v>180</v>
      </c>
    </row>
    <row r="352" spans="18:81">
      <c r="R352" s="279">
        <v>0.89844999999999997</v>
      </c>
      <c r="S352" s="279">
        <v>0.98354010000000003</v>
      </c>
      <c r="T352" s="279">
        <v>0.98354010000000003</v>
      </c>
      <c r="U352" s="279">
        <v>1.1999999999999999E-6</v>
      </c>
      <c r="V352" s="279">
        <v>1.1999999999999999E-6</v>
      </c>
      <c r="W352" s="279">
        <v>1.64587E-2</v>
      </c>
      <c r="X352" s="279">
        <v>1.64587E-2</v>
      </c>
      <c r="Y352" s="279">
        <v>-77.851200000000006</v>
      </c>
      <c r="Z352" s="279">
        <v>-77.851200000000006</v>
      </c>
      <c r="AA352" s="279">
        <v>-113.4361</v>
      </c>
      <c r="AB352" s="279">
        <v>-113.4361</v>
      </c>
      <c r="AC352" s="279">
        <v>0</v>
      </c>
      <c r="AD352" s="279">
        <v>0</v>
      </c>
      <c r="AE352" s="279">
        <v>0</v>
      </c>
      <c r="AF352" s="279">
        <v>180</v>
      </c>
      <c r="AH352" s="279">
        <v>0.89844999999999997</v>
      </c>
      <c r="AI352" s="279">
        <v>0.97856770000000004</v>
      </c>
      <c r="AJ352" s="279">
        <v>0.97856770000000004</v>
      </c>
      <c r="AK352" s="279">
        <v>1.9999999999999999E-6</v>
      </c>
      <c r="AL352" s="279">
        <v>1.9999999999999999E-6</v>
      </c>
      <c r="AM352" s="279">
        <v>2.1430299999999999E-2</v>
      </c>
      <c r="AN352" s="279">
        <v>2.1430299999999999E-2</v>
      </c>
      <c r="AO352" s="279">
        <v>-64.511799999999994</v>
      </c>
      <c r="AP352" s="279">
        <v>-64.511799999999994</v>
      </c>
      <c r="AQ352" s="279">
        <v>-88.341899999999995</v>
      </c>
      <c r="AR352" s="279">
        <v>-88.341899999999995</v>
      </c>
      <c r="AS352" s="279">
        <v>0</v>
      </c>
      <c r="AT352" s="279">
        <v>0</v>
      </c>
      <c r="AU352" s="279">
        <v>0</v>
      </c>
      <c r="AV352" s="279">
        <v>180</v>
      </c>
      <c r="AX352" s="279">
        <v>0.89844999999999997</v>
      </c>
      <c r="AY352" s="279">
        <v>1.1050999999999999E-3</v>
      </c>
      <c r="AZ352" s="279">
        <v>1.1050999999999999E-3</v>
      </c>
      <c r="BA352" s="279">
        <v>0.998726</v>
      </c>
      <c r="BB352" s="279">
        <v>0.998726</v>
      </c>
      <c r="BC352" s="279">
        <v>1.6890000000000001E-4</v>
      </c>
      <c r="BD352" s="279">
        <v>1.6890000000000001E-4</v>
      </c>
      <c r="BE352" s="279">
        <v>105.71639999999999</v>
      </c>
      <c r="BF352" s="279">
        <v>105.71639999999999</v>
      </c>
      <c r="BG352" s="279">
        <v>99.148300000000006</v>
      </c>
      <c r="BH352" s="279">
        <v>99.148300000000006</v>
      </c>
      <c r="BI352" s="279">
        <v>0</v>
      </c>
      <c r="BJ352" s="279">
        <v>0</v>
      </c>
      <c r="BK352" s="279">
        <v>0</v>
      </c>
      <c r="BL352" s="279">
        <v>180</v>
      </c>
      <c r="BO352" s="279">
        <v>0.89844999999999997</v>
      </c>
      <c r="BP352" s="279">
        <v>0.8841658</v>
      </c>
      <c r="BQ352" s="279">
        <v>0.8841658</v>
      </c>
      <c r="BR352" s="279">
        <v>0</v>
      </c>
      <c r="BS352" s="279">
        <v>0</v>
      </c>
      <c r="BT352" s="279">
        <v>0.1158342</v>
      </c>
      <c r="BU352" s="279">
        <v>0.1158342</v>
      </c>
      <c r="BV352" s="279">
        <v>-58.751100000000001</v>
      </c>
      <c r="BW352" s="279">
        <v>-58.751100000000001</v>
      </c>
      <c r="BX352" s="279">
        <v>166.05539999999999</v>
      </c>
      <c r="BY352" s="279">
        <v>166.05539999999999</v>
      </c>
      <c r="BZ352" s="279">
        <v>0</v>
      </c>
      <c r="CA352" s="279">
        <v>0</v>
      </c>
      <c r="CB352" s="279">
        <v>0</v>
      </c>
      <c r="CC352" s="279">
        <v>180</v>
      </c>
    </row>
    <row r="353" spans="18:81">
      <c r="R353" s="279">
        <v>0.89980000000000004</v>
      </c>
      <c r="S353" s="279">
        <v>0.98350660000000001</v>
      </c>
      <c r="T353" s="279">
        <v>0.98350660000000001</v>
      </c>
      <c r="U353" s="279">
        <v>1.1999999999999999E-6</v>
      </c>
      <c r="V353" s="279">
        <v>1.1999999999999999E-6</v>
      </c>
      <c r="W353" s="279">
        <v>1.6492199999999999E-2</v>
      </c>
      <c r="X353" s="279">
        <v>1.6492199999999999E-2</v>
      </c>
      <c r="Y353" s="279">
        <v>-77.665899999999993</v>
      </c>
      <c r="Z353" s="279">
        <v>-77.665899999999993</v>
      </c>
      <c r="AA353" s="279">
        <v>-113.1144</v>
      </c>
      <c r="AB353" s="279">
        <v>-113.1144</v>
      </c>
      <c r="AC353" s="279">
        <v>0</v>
      </c>
      <c r="AD353" s="279">
        <v>0</v>
      </c>
      <c r="AE353" s="279">
        <v>0</v>
      </c>
      <c r="AF353" s="279">
        <v>180</v>
      </c>
      <c r="AH353" s="279">
        <v>0.89980000000000004</v>
      </c>
      <c r="AI353" s="279">
        <v>0.97852159999999999</v>
      </c>
      <c r="AJ353" s="279">
        <v>0.97852159999999999</v>
      </c>
      <c r="AK353" s="279">
        <v>1.9999999999999999E-6</v>
      </c>
      <c r="AL353" s="279">
        <v>1.9999999999999999E-6</v>
      </c>
      <c r="AM353" s="279">
        <v>2.14764E-2</v>
      </c>
      <c r="AN353" s="279">
        <v>2.14764E-2</v>
      </c>
      <c r="AO353" s="279">
        <v>-64.296400000000006</v>
      </c>
      <c r="AP353" s="279">
        <v>-64.296400000000006</v>
      </c>
      <c r="AQ353" s="279">
        <v>-87.955600000000004</v>
      </c>
      <c r="AR353" s="279">
        <v>-87.955600000000004</v>
      </c>
      <c r="AS353" s="279">
        <v>0</v>
      </c>
      <c r="AT353" s="279">
        <v>0</v>
      </c>
      <c r="AU353" s="279">
        <v>0</v>
      </c>
      <c r="AV353" s="279">
        <v>180</v>
      </c>
      <c r="AX353" s="279">
        <v>0.89980000000000004</v>
      </c>
      <c r="AY353" s="279">
        <v>1.1429000000000001E-3</v>
      </c>
      <c r="AZ353" s="279">
        <v>1.1429000000000001E-3</v>
      </c>
      <c r="BA353" s="279">
        <v>0.99868869999999998</v>
      </c>
      <c r="BB353" s="279">
        <v>0.99868869999999998</v>
      </c>
      <c r="BC353" s="279">
        <v>1.684E-4</v>
      </c>
      <c r="BD353" s="279">
        <v>1.684E-4</v>
      </c>
      <c r="BE353" s="279">
        <v>106.1144</v>
      </c>
      <c r="BF353" s="279">
        <v>106.1144</v>
      </c>
      <c r="BG353" s="279">
        <v>97.786000000000001</v>
      </c>
      <c r="BH353" s="279">
        <v>97.786000000000001</v>
      </c>
      <c r="BI353" s="279">
        <v>0</v>
      </c>
      <c r="BJ353" s="279">
        <v>0</v>
      </c>
      <c r="BK353" s="279">
        <v>0</v>
      </c>
      <c r="BL353" s="279">
        <v>180</v>
      </c>
      <c r="BO353" s="279">
        <v>0.89980000000000004</v>
      </c>
      <c r="BP353" s="279">
        <v>0.88471259999999996</v>
      </c>
      <c r="BQ353" s="279">
        <v>0.88471259999999996</v>
      </c>
      <c r="BR353" s="279">
        <v>0</v>
      </c>
      <c r="BS353" s="279">
        <v>0</v>
      </c>
      <c r="BT353" s="279">
        <v>0.1152874</v>
      </c>
      <c r="BU353" s="279">
        <v>0.1152874</v>
      </c>
      <c r="BV353" s="279">
        <v>-58.3093</v>
      </c>
      <c r="BW353" s="279">
        <v>-58.3093</v>
      </c>
      <c r="BX353" s="279">
        <v>166.0761</v>
      </c>
      <c r="BY353" s="279">
        <v>166.0761</v>
      </c>
      <c r="BZ353" s="279">
        <v>0</v>
      </c>
      <c r="CA353" s="279">
        <v>0</v>
      </c>
      <c r="CB353" s="279">
        <v>0</v>
      </c>
      <c r="CC353" s="279">
        <v>180</v>
      </c>
    </row>
    <row r="354" spans="18:81">
      <c r="R354" s="279">
        <v>0.90115000000000001</v>
      </c>
      <c r="S354" s="279">
        <v>0.98347019999999996</v>
      </c>
      <c r="T354" s="279">
        <v>0.98347019999999996</v>
      </c>
      <c r="U354" s="279">
        <v>1.1999999999999999E-6</v>
      </c>
      <c r="V354" s="279">
        <v>1.1999999999999999E-6</v>
      </c>
      <c r="W354" s="279">
        <v>1.6528600000000001E-2</v>
      </c>
      <c r="X354" s="279">
        <v>1.6528600000000001E-2</v>
      </c>
      <c r="Y354" s="279">
        <v>-77.483000000000004</v>
      </c>
      <c r="Z354" s="279">
        <v>-77.483000000000004</v>
      </c>
      <c r="AA354" s="279">
        <v>-112.7945</v>
      </c>
      <c r="AB354" s="279">
        <v>-112.7945</v>
      </c>
      <c r="AC354" s="279">
        <v>0</v>
      </c>
      <c r="AD354" s="279">
        <v>0</v>
      </c>
      <c r="AE354" s="279">
        <v>0</v>
      </c>
      <c r="AF354" s="279">
        <v>180</v>
      </c>
      <c r="AH354" s="279">
        <v>0.90115000000000001</v>
      </c>
      <c r="AI354" s="279">
        <v>0.97847200000000001</v>
      </c>
      <c r="AJ354" s="279">
        <v>0.97847200000000001</v>
      </c>
      <c r="AK354" s="279">
        <v>1.9999999999999999E-6</v>
      </c>
      <c r="AL354" s="279">
        <v>1.9999999999999999E-6</v>
      </c>
      <c r="AM354" s="279">
        <v>2.1526099999999999E-2</v>
      </c>
      <c r="AN354" s="279">
        <v>2.1526099999999999E-2</v>
      </c>
      <c r="AO354" s="279">
        <v>-64.084000000000003</v>
      </c>
      <c r="AP354" s="279">
        <v>-64.084000000000003</v>
      </c>
      <c r="AQ354" s="279">
        <v>-87.572100000000006</v>
      </c>
      <c r="AR354" s="279">
        <v>-87.572100000000006</v>
      </c>
      <c r="AS354" s="279">
        <v>0</v>
      </c>
      <c r="AT354" s="279">
        <v>0</v>
      </c>
      <c r="AU354" s="279">
        <v>0</v>
      </c>
      <c r="AV354" s="279">
        <v>180</v>
      </c>
      <c r="AX354" s="279">
        <v>0.90115000000000001</v>
      </c>
      <c r="AY354" s="279">
        <v>1.1831999999999999E-3</v>
      </c>
      <c r="AZ354" s="279">
        <v>1.1831999999999999E-3</v>
      </c>
      <c r="BA354" s="279">
        <v>0.99864889999999995</v>
      </c>
      <c r="BB354" s="279">
        <v>0.99864889999999995</v>
      </c>
      <c r="BC354" s="279">
        <v>1.6789999999999999E-4</v>
      </c>
      <c r="BD354" s="279">
        <v>1.6789999999999999E-4</v>
      </c>
      <c r="BE354" s="279">
        <v>106.5112</v>
      </c>
      <c r="BF354" s="279">
        <v>106.5112</v>
      </c>
      <c r="BG354" s="279">
        <v>96.473100000000002</v>
      </c>
      <c r="BH354" s="279">
        <v>96.473100000000002</v>
      </c>
      <c r="BI354" s="279">
        <v>0</v>
      </c>
      <c r="BJ354" s="279">
        <v>0</v>
      </c>
      <c r="BK354" s="279">
        <v>0</v>
      </c>
      <c r="BL354" s="279">
        <v>180</v>
      </c>
      <c r="BO354" s="279">
        <v>0.90115000000000001</v>
      </c>
      <c r="BP354" s="279">
        <v>0.88550649999999997</v>
      </c>
      <c r="BQ354" s="279">
        <v>0.88550649999999997</v>
      </c>
      <c r="BR354" s="279">
        <v>0</v>
      </c>
      <c r="BS354" s="279">
        <v>0</v>
      </c>
      <c r="BT354" s="279">
        <v>0.1144934</v>
      </c>
      <c r="BU354" s="279">
        <v>0.1144934</v>
      </c>
      <c r="BV354" s="279">
        <v>-57.713099999999997</v>
      </c>
      <c r="BW354" s="279">
        <v>-57.713099999999997</v>
      </c>
      <c r="BX354" s="279">
        <v>166.10409999999999</v>
      </c>
      <c r="BY354" s="279">
        <v>166.10409999999999</v>
      </c>
      <c r="BZ354" s="279">
        <v>0</v>
      </c>
      <c r="CA354" s="279">
        <v>0</v>
      </c>
      <c r="CB354" s="279">
        <v>0</v>
      </c>
      <c r="CC354" s="279">
        <v>180</v>
      </c>
    </row>
    <row r="355" spans="18:81">
      <c r="R355" s="279">
        <v>0.90249999999999997</v>
      </c>
      <c r="S355" s="279">
        <v>0.98343309999999995</v>
      </c>
      <c r="T355" s="279">
        <v>0.98343309999999995</v>
      </c>
      <c r="U355" s="279">
        <v>1.3E-6</v>
      </c>
      <c r="V355" s="279">
        <v>1.3E-6</v>
      </c>
      <c r="W355" s="279">
        <v>1.65656E-2</v>
      </c>
      <c r="X355" s="279">
        <v>1.65656E-2</v>
      </c>
      <c r="Y355" s="279">
        <v>-77.3005</v>
      </c>
      <c r="Z355" s="279">
        <v>-77.3005</v>
      </c>
      <c r="AA355" s="279">
        <v>-112.47450000000001</v>
      </c>
      <c r="AB355" s="279">
        <v>-112.47450000000001</v>
      </c>
      <c r="AC355" s="279">
        <v>0</v>
      </c>
      <c r="AD355" s="279">
        <v>0</v>
      </c>
      <c r="AE355" s="279">
        <v>0</v>
      </c>
      <c r="AF355" s="279">
        <v>180</v>
      </c>
      <c r="AH355" s="279">
        <v>0.90249999999999997</v>
      </c>
      <c r="AI355" s="279">
        <v>0.97842180000000001</v>
      </c>
      <c r="AJ355" s="279">
        <v>0.97842180000000001</v>
      </c>
      <c r="AK355" s="279">
        <v>1.9999999999999999E-6</v>
      </c>
      <c r="AL355" s="279">
        <v>1.9999999999999999E-6</v>
      </c>
      <c r="AM355" s="279">
        <v>2.15763E-2</v>
      </c>
      <c r="AN355" s="279">
        <v>2.15763E-2</v>
      </c>
      <c r="AO355" s="279">
        <v>-63.871899999999997</v>
      </c>
      <c r="AP355" s="279">
        <v>-63.871899999999997</v>
      </c>
      <c r="AQ355" s="279">
        <v>-87.188699999999997</v>
      </c>
      <c r="AR355" s="279">
        <v>-87.188699999999997</v>
      </c>
      <c r="AS355" s="279">
        <v>0</v>
      </c>
      <c r="AT355" s="279">
        <v>0</v>
      </c>
      <c r="AU355" s="279">
        <v>0</v>
      </c>
      <c r="AV355" s="279">
        <v>180</v>
      </c>
      <c r="AX355" s="279">
        <v>0.90249999999999997</v>
      </c>
      <c r="AY355" s="279">
        <v>1.2262E-3</v>
      </c>
      <c r="AZ355" s="279">
        <v>1.2262E-3</v>
      </c>
      <c r="BA355" s="279">
        <v>0.99860640000000001</v>
      </c>
      <c r="BB355" s="279">
        <v>0.99860640000000001</v>
      </c>
      <c r="BC355" s="279">
        <v>1.674E-4</v>
      </c>
      <c r="BD355" s="279">
        <v>1.674E-4</v>
      </c>
      <c r="BE355" s="279">
        <v>106.90689999999999</v>
      </c>
      <c r="BF355" s="279">
        <v>106.90689999999999</v>
      </c>
      <c r="BG355" s="279">
        <v>95.209699999999998</v>
      </c>
      <c r="BH355" s="279">
        <v>95.209699999999998</v>
      </c>
      <c r="BI355" s="279">
        <v>0</v>
      </c>
      <c r="BJ355" s="279">
        <v>0</v>
      </c>
      <c r="BK355" s="279">
        <v>0</v>
      </c>
      <c r="BL355" s="279">
        <v>180</v>
      </c>
      <c r="BO355" s="279">
        <v>0.90249999999999997</v>
      </c>
      <c r="BP355" s="279">
        <v>0.88633850000000003</v>
      </c>
      <c r="BQ355" s="279">
        <v>0.88633850000000003</v>
      </c>
      <c r="BR355" s="279">
        <v>0</v>
      </c>
      <c r="BS355" s="279">
        <v>0</v>
      </c>
      <c r="BT355" s="279">
        <v>0.1136615</v>
      </c>
      <c r="BU355" s="279">
        <v>0.1136615</v>
      </c>
      <c r="BV355" s="279">
        <v>-57.091700000000003</v>
      </c>
      <c r="BW355" s="279">
        <v>-57.091700000000003</v>
      </c>
      <c r="BX355" s="279">
        <v>166.13329999999999</v>
      </c>
      <c r="BY355" s="279">
        <v>166.13329999999999</v>
      </c>
      <c r="BZ355" s="279">
        <v>0</v>
      </c>
      <c r="CA355" s="279">
        <v>0</v>
      </c>
      <c r="CB355" s="279">
        <v>0</v>
      </c>
      <c r="CC355" s="279">
        <v>180</v>
      </c>
    </row>
    <row r="356" spans="18:81">
      <c r="R356" s="279">
        <v>0.90385000000000004</v>
      </c>
      <c r="S356" s="279">
        <v>0.98339589999999999</v>
      </c>
      <c r="T356" s="279">
        <v>0.98339589999999999</v>
      </c>
      <c r="U356" s="279">
        <v>1.3E-6</v>
      </c>
      <c r="V356" s="279">
        <v>1.3E-6</v>
      </c>
      <c r="W356" s="279">
        <v>1.6602800000000001E-2</v>
      </c>
      <c r="X356" s="279">
        <v>1.6602800000000001E-2</v>
      </c>
      <c r="Y356" s="279">
        <v>-77.117900000000006</v>
      </c>
      <c r="Z356" s="279">
        <v>-77.117900000000006</v>
      </c>
      <c r="AA356" s="279">
        <v>-112.1541</v>
      </c>
      <c r="AB356" s="279">
        <v>-112.1541</v>
      </c>
      <c r="AC356" s="279">
        <v>0</v>
      </c>
      <c r="AD356" s="279">
        <v>0</v>
      </c>
      <c r="AE356" s="279">
        <v>0</v>
      </c>
      <c r="AF356" s="279">
        <v>180</v>
      </c>
      <c r="AH356" s="279">
        <v>0.90385000000000004</v>
      </c>
      <c r="AI356" s="279">
        <v>0.97837160000000001</v>
      </c>
      <c r="AJ356" s="279">
        <v>0.97837160000000001</v>
      </c>
      <c r="AK356" s="279">
        <v>1.9999999999999999E-6</v>
      </c>
      <c r="AL356" s="279">
        <v>1.9999999999999999E-6</v>
      </c>
      <c r="AM356" s="279">
        <v>2.16265E-2</v>
      </c>
      <c r="AN356" s="279">
        <v>2.16265E-2</v>
      </c>
      <c r="AO356" s="279">
        <v>-63.659700000000001</v>
      </c>
      <c r="AP356" s="279">
        <v>-63.659700000000001</v>
      </c>
      <c r="AQ356" s="279">
        <v>-86.8048</v>
      </c>
      <c r="AR356" s="279">
        <v>-86.8048</v>
      </c>
      <c r="AS356" s="279">
        <v>0</v>
      </c>
      <c r="AT356" s="279">
        <v>0</v>
      </c>
      <c r="AU356" s="279">
        <v>0</v>
      </c>
      <c r="AV356" s="279">
        <v>180</v>
      </c>
      <c r="AX356" s="279">
        <v>0.90385000000000004</v>
      </c>
      <c r="AY356" s="279">
        <v>1.2718E-3</v>
      </c>
      <c r="AZ356" s="279">
        <v>1.2718E-3</v>
      </c>
      <c r="BA356" s="279">
        <v>0.99856129999999999</v>
      </c>
      <c r="BB356" s="279">
        <v>0.99856129999999999</v>
      </c>
      <c r="BC356" s="279">
        <v>1.6689999999999999E-4</v>
      </c>
      <c r="BD356" s="279">
        <v>1.6689999999999999E-4</v>
      </c>
      <c r="BE356" s="279">
        <v>107.3014</v>
      </c>
      <c r="BF356" s="279">
        <v>107.3014</v>
      </c>
      <c r="BG356" s="279">
        <v>93.995800000000003</v>
      </c>
      <c r="BH356" s="279">
        <v>93.995800000000003</v>
      </c>
      <c r="BI356" s="279">
        <v>0</v>
      </c>
      <c r="BJ356" s="279">
        <v>0</v>
      </c>
      <c r="BK356" s="279">
        <v>0</v>
      </c>
      <c r="BL356" s="279">
        <v>180</v>
      </c>
      <c r="BO356" s="279">
        <v>0.90385000000000004</v>
      </c>
      <c r="BP356" s="279">
        <v>0.88716479999999998</v>
      </c>
      <c r="BQ356" s="279">
        <v>0.88716479999999998</v>
      </c>
      <c r="BR356" s="279">
        <v>0</v>
      </c>
      <c r="BS356" s="279">
        <v>0</v>
      </c>
      <c r="BT356" s="279">
        <v>0.1128352</v>
      </c>
      <c r="BU356" s="279">
        <v>0.1128352</v>
      </c>
      <c r="BV356" s="279">
        <v>-56.472200000000001</v>
      </c>
      <c r="BW356" s="279">
        <v>-56.472200000000001</v>
      </c>
      <c r="BX356" s="279">
        <v>166.16249999999999</v>
      </c>
      <c r="BY356" s="279">
        <v>166.16249999999999</v>
      </c>
      <c r="BZ356" s="279">
        <v>0</v>
      </c>
      <c r="CA356" s="279">
        <v>0</v>
      </c>
      <c r="CB356" s="279">
        <v>0</v>
      </c>
      <c r="CC356" s="279">
        <v>180</v>
      </c>
    </row>
    <row r="357" spans="18:81">
      <c r="R357" s="279">
        <v>0.9052</v>
      </c>
      <c r="S357" s="279">
        <v>0.98335859999999997</v>
      </c>
      <c r="T357" s="279">
        <v>0.98335859999999997</v>
      </c>
      <c r="U357" s="279">
        <v>1.3E-6</v>
      </c>
      <c r="V357" s="279">
        <v>1.3E-6</v>
      </c>
      <c r="W357" s="279">
        <v>1.6640100000000001E-2</v>
      </c>
      <c r="X357" s="279">
        <v>1.6640100000000001E-2</v>
      </c>
      <c r="Y357" s="279">
        <v>-76.935100000000006</v>
      </c>
      <c r="Z357" s="279">
        <v>-76.935100000000006</v>
      </c>
      <c r="AA357" s="279">
        <v>-111.83329999999999</v>
      </c>
      <c r="AB357" s="279">
        <v>-111.83329999999999</v>
      </c>
      <c r="AC357" s="279">
        <v>0</v>
      </c>
      <c r="AD357" s="279">
        <v>0</v>
      </c>
      <c r="AE357" s="279">
        <v>0</v>
      </c>
      <c r="AF357" s="279">
        <v>180</v>
      </c>
      <c r="AH357" s="279">
        <v>0.9052</v>
      </c>
      <c r="AI357" s="279">
        <v>0.97832140000000001</v>
      </c>
      <c r="AJ357" s="279">
        <v>0.97832140000000001</v>
      </c>
      <c r="AK357" s="279">
        <v>1.9999999999999999E-6</v>
      </c>
      <c r="AL357" s="279">
        <v>1.9999999999999999E-6</v>
      </c>
      <c r="AM357" s="279">
        <v>2.1676600000000001E-2</v>
      </c>
      <c r="AN357" s="279">
        <v>2.1676600000000001E-2</v>
      </c>
      <c r="AO357" s="279">
        <v>-63.447299999999998</v>
      </c>
      <c r="AP357" s="279">
        <v>-63.447299999999998</v>
      </c>
      <c r="AQ357" s="279">
        <v>-86.420500000000004</v>
      </c>
      <c r="AR357" s="279">
        <v>-86.420500000000004</v>
      </c>
      <c r="AS357" s="279">
        <v>0</v>
      </c>
      <c r="AT357" s="279">
        <v>0</v>
      </c>
      <c r="AU357" s="279">
        <v>0</v>
      </c>
      <c r="AV357" s="279">
        <v>180</v>
      </c>
      <c r="AX357" s="279">
        <v>0.9052</v>
      </c>
      <c r="AY357" s="279">
        <v>1.32E-3</v>
      </c>
      <c r="AZ357" s="279">
        <v>1.32E-3</v>
      </c>
      <c r="BA357" s="279">
        <v>0.9985136</v>
      </c>
      <c r="BB357" s="279">
        <v>0.9985136</v>
      </c>
      <c r="BC357" s="279">
        <v>1.6640000000000001E-4</v>
      </c>
      <c r="BD357" s="279">
        <v>1.6640000000000001E-4</v>
      </c>
      <c r="BE357" s="279">
        <v>107.6949</v>
      </c>
      <c r="BF357" s="279">
        <v>107.6949</v>
      </c>
      <c r="BG357" s="279">
        <v>92.8309</v>
      </c>
      <c r="BH357" s="279">
        <v>92.8309</v>
      </c>
      <c r="BI357" s="279">
        <v>0</v>
      </c>
      <c r="BJ357" s="279">
        <v>0</v>
      </c>
      <c r="BK357" s="279">
        <v>0</v>
      </c>
      <c r="BL357" s="279">
        <v>180</v>
      </c>
      <c r="BO357" s="279">
        <v>0.9052</v>
      </c>
      <c r="BP357" s="279">
        <v>0.88798549999999998</v>
      </c>
      <c r="BQ357" s="279">
        <v>0.88798549999999998</v>
      </c>
      <c r="BR357" s="279">
        <v>0</v>
      </c>
      <c r="BS357" s="279">
        <v>0</v>
      </c>
      <c r="BT357" s="279">
        <v>0.1120145</v>
      </c>
      <c r="BU357" s="279">
        <v>0.1120145</v>
      </c>
      <c r="BV357" s="279">
        <v>-55.854700000000001</v>
      </c>
      <c r="BW357" s="279">
        <v>-55.854700000000001</v>
      </c>
      <c r="BX357" s="279">
        <v>166.19149999999999</v>
      </c>
      <c r="BY357" s="279">
        <v>166.19149999999999</v>
      </c>
      <c r="BZ357" s="279">
        <v>0</v>
      </c>
      <c r="CA357" s="279">
        <v>0</v>
      </c>
      <c r="CB357" s="279">
        <v>0</v>
      </c>
      <c r="CC357" s="279">
        <v>180</v>
      </c>
    </row>
    <row r="358" spans="18:81">
      <c r="R358" s="279">
        <v>0.90654999999999997</v>
      </c>
      <c r="S358" s="279">
        <v>0.98332120000000001</v>
      </c>
      <c r="T358" s="279">
        <v>0.98332120000000001</v>
      </c>
      <c r="U358" s="279">
        <v>1.3E-6</v>
      </c>
      <c r="V358" s="279">
        <v>1.3E-6</v>
      </c>
      <c r="W358" s="279">
        <v>1.6677500000000001E-2</v>
      </c>
      <c r="X358" s="279">
        <v>1.6677500000000001E-2</v>
      </c>
      <c r="Y358" s="279">
        <v>-76.752300000000005</v>
      </c>
      <c r="Z358" s="279">
        <v>-76.752300000000005</v>
      </c>
      <c r="AA358" s="279">
        <v>-111.5121</v>
      </c>
      <c r="AB358" s="279">
        <v>-111.5121</v>
      </c>
      <c r="AC358" s="279">
        <v>0</v>
      </c>
      <c r="AD358" s="279">
        <v>0</v>
      </c>
      <c r="AE358" s="279">
        <v>0</v>
      </c>
      <c r="AF358" s="279">
        <v>180</v>
      </c>
      <c r="AH358" s="279">
        <v>0.90654999999999997</v>
      </c>
      <c r="AI358" s="279">
        <v>0.97827129999999995</v>
      </c>
      <c r="AJ358" s="279">
        <v>0.97827129999999995</v>
      </c>
      <c r="AK358" s="279">
        <v>1.9999999999999999E-6</v>
      </c>
      <c r="AL358" s="279">
        <v>1.9999999999999999E-6</v>
      </c>
      <c r="AM358" s="279">
        <v>2.1726700000000002E-2</v>
      </c>
      <c r="AN358" s="279">
        <v>2.1726700000000002E-2</v>
      </c>
      <c r="AO358" s="279">
        <v>-63.2348</v>
      </c>
      <c r="AP358" s="279">
        <v>-63.2348</v>
      </c>
      <c r="AQ358" s="279">
        <v>-86.035799999999995</v>
      </c>
      <c r="AR358" s="279">
        <v>-86.035799999999995</v>
      </c>
      <c r="AS358" s="279">
        <v>0</v>
      </c>
      <c r="AT358" s="279">
        <v>0</v>
      </c>
      <c r="AU358" s="279">
        <v>0</v>
      </c>
      <c r="AV358" s="279">
        <v>180</v>
      </c>
      <c r="AX358" s="279">
        <v>0.90654999999999997</v>
      </c>
      <c r="AY358" s="279">
        <v>1.3709E-3</v>
      </c>
      <c r="AZ358" s="279">
        <v>1.3709E-3</v>
      </c>
      <c r="BA358" s="279">
        <v>0.9984632</v>
      </c>
      <c r="BB358" s="279">
        <v>0.9984632</v>
      </c>
      <c r="BC358" s="279">
        <v>1.6589999999999999E-4</v>
      </c>
      <c r="BD358" s="279">
        <v>1.6589999999999999E-4</v>
      </c>
      <c r="BE358" s="279">
        <v>108.0873</v>
      </c>
      <c r="BF358" s="279">
        <v>108.0873</v>
      </c>
      <c r="BG358" s="279">
        <v>91.714500000000001</v>
      </c>
      <c r="BH358" s="279">
        <v>91.714500000000001</v>
      </c>
      <c r="BI358" s="279">
        <v>0</v>
      </c>
      <c r="BJ358" s="279">
        <v>0</v>
      </c>
      <c r="BK358" s="279">
        <v>0</v>
      </c>
      <c r="BL358" s="279">
        <v>180</v>
      </c>
      <c r="BO358" s="279">
        <v>0.90654999999999997</v>
      </c>
      <c r="BP358" s="279">
        <v>0.8888007</v>
      </c>
      <c r="BQ358" s="279">
        <v>0.8888007</v>
      </c>
      <c r="BR358" s="279">
        <v>0</v>
      </c>
      <c r="BS358" s="279">
        <v>0</v>
      </c>
      <c r="BT358" s="279">
        <v>0.1111993</v>
      </c>
      <c r="BU358" s="279">
        <v>0.1111993</v>
      </c>
      <c r="BV358" s="279">
        <v>-55.239100000000001</v>
      </c>
      <c r="BW358" s="279">
        <v>-55.239100000000001</v>
      </c>
      <c r="BX358" s="279">
        <v>166.22049999999999</v>
      </c>
      <c r="BY358" s="279">
        <v>166.22049999999999</v>
      </c>
      <c r="BZ358" s="279">
        <v>0</v>
      </c>
      <c r="CA358" s="279">
        <v>0</v>
      </c>
      <c r="CB358" s="279">
        <v>0</v>
      </c>
      <c r="CC358" s="279">
        <v>180</v>
      </c>
    </row>
    <row r="359" spans="18:81">
      <c r="R359" s="279">
        <v>0.90790000000000004</v>
      </c>
      <c r="S359" s="279">
        <v>0.98328369999999998</v>
      </c>
      <c r="T359" s="279">
        <v>0.98328369999999998</v>
      </c>
      <c r="U359" s="279">
        <v>1.3E-6</v>
      </c>
      <c r="V359" s="279">
        <v>1.3E-6</v>
      </c>
      <c r="W359" s="279">
        <v>1.67151E-2</v>
      </c>
      <c r="X359" s="279">
        <v>1.67151E-2</v>
      </c>
      <c r="Y359" s="279">
        <v>-76.569299999999998</v>
      </c>
      <c r="Z359" s="279">
        <v>-76.569299999999998</v>
      </c>
      <c r="AA359" s="279">
        <v>-111.1906</v>
      </c>
      <c r="AB359" s="279">
        <v>-111.1906</v>
      </c>
      <c r="AC359" s="279">
        <v>0</v>
      </c>
      <c r="AD359" s="279">
        <v>0</v>
      </c>
      <c r="AE359" s="279">
        <v>0</v>
      </c>
      <c r="AF359" s="279">
        <v>180</v>
      </c>
      <c r="AH359" s="279">
        <v>0.90790000000000004</v>
      </c>
      <c r="AI359" s="279">
        <v>0.97822129999999996</v>
      </c>
      <c r="AJ359" s="279">
        <v>0.97822129999999996</v>
      </c>
      <c r="AK359" s="279">
        <v>1.9999999999999999E-6</v>
      </c>
      <c r="AL359" s="279">
        <v>1.9999999999999999E-6</v>
      </c>
      <c r="AM359" s="279">
        <v>2.17767E-2</v>
      </c>
      <c r="AN359" s="279">
        <v>2.17767E-2</v>
      </c>
      <c r="AO359" s="279">
        <v>-63.022100000000002</v>
      </c>
      <c r="AP359" s="279">
        <v>-63.022100000000002</v>
      </c>
      <c r="AQ359" s="279">
        <v>-85.650599999999997</v>
      </c>
      <c r="AR359" s="279">
        <v>-85.650599999999997</v>
      </c>
      <c r="AS359" s="279">
        <v>0</v>
      </c>
      <c r="AT359" s="279">
        <v>0</v>
      </c>
      <c r="AU359" s="279">
        <v>0</v>
      </c>
      <c r="AV359" s="279">
        <v>180</v>
      </c>
      <c r="AX359" s="279">
        <v>0.90790000000000004</v>
      </c>
      <c r="AY359" s="279">
        <v>1.4243999999999999E-3</v>
      </c>
      <c r="AZ359" s="279">
        <v>1.4243999999999999E-3</v>
      </c>
      <c r="BA359" s="279">
        <v>0.99841009999999997</v>
      </c>
      <c r="BB359" s="279">
        <v>0.99841009999999997</v>
      </c>
      <c r="BC359" s="279">
        <v>1.6540000000000001E-4</v>
      </c>
      <c r="BD359" s="279">
        <v>1.6540000000000001E-4</v>
      </c>
      <c r="BE359" s="279">
        <v>108.4786</v>
      </c>
      <c r="BF359" s="279">
        <v>108.4786</v>
      </c>
      <c r="BG359" s="279">
        <v>90.645600000000002</v>
      </c>
      <c r="BH359" s="279">
        <v>90.645600000000002</v>
      </c>
      <c r="BI359" s="279">
        <v>0</v>
      </c>
      <c r="BJ359" s="279">
        <v>0</v>
      </c>
      <c r="BK359" s="279">
        <v>0</v>
      </c>
      <c r="BL359" s="279">
        <v>180</v>
      </c>
      <c r="BO359" s="279">
        <v>0.90790000000000004</v>
      </c>
      <c r="BP359" s="279">
        <v>0.88961029999999996</v>
      </c>
      <c r="BQ359" s="279">
        <v>0.88961029999999996</v>
      </c>
      <c r="BR359" s="279">
        <v>0</v>
      </c>
      <c r="BS359" s="279">
        <v>0</v>
      </c>
      <c r="BT359" s="279">
        <v>0.1103896</v>
      </c>
      <c r="BU359" s="279">
        <v>0.1103896</v>
      </c>
      <c r="BV359" s="279">
        <v>-54.625399999999999</v>
      </c>
      <c r="BW359" s="279">
        <v>-54.625399999999999</v>
      </c>
      <c r="BX359" s="279">
        <v>166.24950000000001</v>
      </c>
      <c r="BY359" s="279">
        <v>166.24950000000001</v>
      </c>
      <c r="BZ359" s="279">
        <v>0</v>
      </c>
      <c r="CA359" s="279">
        <v>0</v>
      </c>
      <c r="CB359" s="279">
        <v>0</v>
      </c>
      <c r="CC359" s="279">
        <v>180</v>
      </c>
    </row>
    <row r="360" spans="18:81">
      <c r="R360" s="279">
        <v>0.90925</v>
      </c>
      <c r="S360" s="279">
        <v>0.98324599999999995</v>
      </c>
      <c r="T360" s="279">
        <v>0.98324599999999995</v>
      </c>
      <c r="U360" s="279">
        <v>1.3E-6</v>
      </c>
      <c r="V360" s="279">
        <v>1.3E-6</v>
      </c>
      <c r="W360" s="279">
        <v>1.6752699999999999E-2</v>
      </c>
      <c r="X360" s="279">
        <v>1.6752699999999999E-2</v>
      </c>
      <c r="Y360" s="279">
        <v>-76.386099999999999</v>
      </c>
      <c r="Z360" s="279">
        <v>-76.386099999999999</v>
      </c>
      <c r="AA360" s="279">
        <v>-110.8686</v>
      </c>
      <c r="AB360" s="279">
        <v>-110.8686</v>
      </c>
      <c r="AC360" s="279">
        <v>0</v>
      </c>
      <c r="AD360" s="279">
        <v>0</v>
      </c>
      <c r="AE360" s="279">
        <v>0</v>
      </c>
      <c r="AF360" s="279">
        <v>180</v>
      </c>
      <c r="AH360" s="279">
        <v>0.90925</v>
      </c>
      <c r="AI360" s="279">
        <v>0.97817140000000002</v>
      </c>
      <c r="AJ360" s="279">
        <v>0.97817140000000002</v>
      </c>
      <c r="AK360" s="279">
        <v>1.9999999999999999E-6</v>
      </c>
      <c r="AL360" s="279">
        <v>1.9999999999999999E-6</v>
      </c>
      <c r="AM360" s="279">
        <v>2.1826600000000002E-2</v>
      </c>
      <c r="AN360" s="279">
        <v>2.1826600000000002E-2</v>
      </c>
      <c r="AO360" s="279">
        <v>-62.8093</v>
      </c>
      <c r="AP360" s="279">
        <v>-62.8093</v>
      </c>
      <c r="AQ360" s="279">
        <v>-85.265000000000001</v>
      </c>
      <c r="AR360" s="279">
        <v>-85.265000000000001</v>
      </c>
      <c r="AS360" s="279">
        <v>0</v>
      </c>
      <c r="AT360" s="279">
        <v>0</v>
      </c>
      <c r="AU360" s="279">
        <v>0</v>
      </c>
      <c r="AV360" s="279">
        <v>180</v>
      </c>
      <c r="AX360" s="279">
        <v>0.90925</v>
      </c>
      <c r="AY360" s="279">
        <v>1.4806999999999999E-3</v>
      </c>
      <c r="AZ360" s="279">
        <v>1.4806999999999999E-3</v>
      </c>
      <c r="BA360" s="279">
        <v>0.99835439999999998</v>
      </c>
      <c r="BB360" s="279">
        <v>0.99835439999999998</v>
      </c>
      <c r="BC360" s="279">
        <v>1.65E-4</v>
      </c>
      <c r="BD360" s="279">
        <v>1.65E-4</v>
      </c>
      <c r="BE360" s="279">
        <v>108.86879999999999</v>
      </c>
      <c r="BF360" s="279">
        <v>108.86879999999999</v>
      </c>
      <c r="BG360" s="279">
        <v>89.6233</v>
      </c>
      <c r="BH360" s="279">
        <v>89.6233</v>
      </c>
      <c r="BI360" s="279">
        <v>0</v>
      </c>
      <c r="BJ360" s="279">
        <v>0</v>
      </c>
      <c r="BK360" s="279">
        <v>0</v>
      </c>
      <c r="BL360" s="279">
        <v>180</v>
      </c>
      <c r="BO360" s="279">
        <v>0.90925</v>
      </c>
      <c r="BP360" s="279">
        <v>0.8904145</v>
      </c>
      <c r="BQ360" s="279">
        <v>0.8904145</v>
      </c>
      <c r="BR360" s="279">
        <v>0</v>
      </c>
      <c r="BS360" s="279">
        <v>0</v>
      </c>
      <c r="BT360" s="279">
        <v>0.1095854</v>
      </c>
      <c r="BU360" s="279">
        <v>0.1095854</v>
      </c>
      <c r="BV360" s="279">
        <v>-54.013599999999997</v>
      </c>
      <c r="BW360" s="279">
        <v>-54.013599999999997</v>
      </c>
      <c r="BX360" s="279">
        <v>166.2783</v>
      </c>
      <c r="BY360" s="279">
        <v>166.2783</v>
      </c>
      <c r="BZ360" s="279">
        <v>0</v>
      </c>
      <c r="CA360" s="279">
        <v>0</v>
      </c>
      <c r="CB360" s="279">
        <v>0</v>
      </c>
      <c r="CC360" s="279">
        <v>180</v>
      </c>
    </row>
    <row r="361" spans="18:81">
      <c r="R361" s="279">
        <v>0.91059999999999997</v>
      </c>
      <c r="S361" s="279">
        <v>0.98320830000000004</v>
      </c>
      <c r="T361" s="279">
        <v>0.98320830000000004</v>
      </c>
      <c r="U361" s="279">
        <v>1.3E-6</v>
      </c>
      <c r="V361" s="279">
        <v>1.3E-6</v>
      </c>
      <c r="W361" s="279">
        <v>1.67905E-2</v>
      </c>
      <c r="X361" s="279">
        <v>1.67905E-2</v>
      </c>
      <c r="Y361" s="279">
        <v>-76.2029</v>
      </c>
      <c r="Z361" s="279">
        <v>-76.2029</v>
      </c>
      <c r="AA361" s="279">
        <v>-110.5463</v>
      </c>
      <c r="AB361" s="279">
        <v>-110.5463</v>
      </c>
      <c r="AC361" s="279">
        <v>0</v>
      </c>
      <c r="AD361" s="279">
        <v>0</v>
      </c>
      <c r="AE361" s="279">
        <v>0</v>
      </c>
      <c r="AF361" s="279">
        <v>180</v>
      </c>
      <c r="AH361" s="279">
        <v>0.91059999999999997</v>
      </c>
      <c r="AI361" s="279">
        <v>0.97812149999999998</v>
      </c>
      <c r="AJ361" s="279">
        <v>0.97812149999999998</v>
      </c>
      <c r="AK361" s="279">
        <v>1.9999999999999999E-6</v>
      </c>
      <c r="AL361" s="279">
        <v>1.9999999999999999E-6</v>
      </c>
      <c r="AM361" s="279">
        <v>2.18765E-2</v>
      </c>
      <c r="AN361" s="279">
        <v>2.18765E-2</v>
      </c>
      <c r="AO361" s="279">
        <v>-62.596299999999999</v>
      </c>
      <c r="AP361" s="279">
        <v>-62.596299999999999</v>
      </c>
      <c r="AQ361" s="279">
        <v>-84.878900000000002</v>
      </c>
      <c r="AR361" s="279">
        <v>-84.878900000000002</v>
      </c>
      <c r="AS361" s="279">
        <v>0</v>
      </c>
      <c r="AT361" s="279">
        <v>0</v>
      </c>
      <c r="AU361" s="279">
        <v>0</v>
      </c>
      <c r="AV361" s="279">
        <v>180</v>
      </c>
      <c r="AX361" s="279">
        <v>0.91059999999999997</v>
      </c>
      <c r="AY361" s="279">
        <v>1.5395999999999999E-3</v>
      </c>
      <c r="AZ361" s="279">
        <v>1.5395999999999999E-3</v>
      </c>
      <c r="BA361" s="279">
        <v>0.99829590000000001</v>
      </c>
      <c r="BB361" s="279">
        <v>0.99829590000000001</v>
      </c>
      <c r="BC361" s="279">
        <v>1.6449999999999999E-4</v>
      </c>
      <c r="BD361" s="279">
        <v>1.6449999999999999E-4</v>
      </c>
      <c r="BE361" s="279">
        <v>109.25790000000001</v>
      </c>
      <c r="BF361" s="279">
        <v>109.25790000000001</v>
      </c>
      <c r="BG361" s="279">
        <v>88.646500000000003</v>
      </c>
      <c r="BH361" s="279">
        <v>88.646500000000003</v>
      </c>
      <c r="BI361" s="279">
        <v>0</v>
      </c>
      <c r="BJ361" s="279">
        <v>0</v>
      </c>
      <c r="BK361" s="279">
        <v>0</v>
      </c>
      <c r="BL361" s="279">
        <v>180</v>
      </c>
      <c r="BO361" s="279">
        <v>0.91059999999999997</v>
      </c>
      <c r="BP361" s="279">
        <v>0.89121329999999999</v>
      </c>
      <c r="BQ361" s="279">
        <v>0.89121329999999999</v>
      </c>
      <c r="BR361" s="279">
        <v>0</v>
      </c>
      <c r="BS361" s="279">
        <v>0</v>
      </c>
      <c r="BT361" s="279">
        <v>0.1087867</v>
      </c>
      <c r="BU361" s="279">
        <v>0.1087867</v>
      </c>
      <c r="BV361" s="279">
        <v>-53.403700000000001</v>
      </c>
      <c r="BW361" s="279">
        <v>-53.403700000000001</v>
      </c>
      <c r="BX361" s="279">
        <v>166.30709999999999</v>
      </c>
      <c r="BY361" s="279">
        <v>166.30709999999999</v>
      </c>
      <c r="BZ361" s="279">
        <v>0</v>
      </c>
      <c r="CA361" s="279">
        <v>0</v>
      </c>
      <c r="CB361" s="279">
        <v>0</v>
      </c>
      <c r="CC361" s="279">
        <v>180</v>
      </c>
    </row>
    <row r="362" spans="18:81">
      <c r="R362" s="279">
        <v>0.91195000000000004</v>
      </c>
      <c r="S362" s="279">
        <v>0.98317019999999999</v>
      </c>
      <c r="T362" s="279">
        <v>0.98317019999999999</v>
      </c>
      <c r="U362" s="279">
        <v>1.3E-6</v>
      </c>
      <c r="V362" s="279">
        <v>1.3E-6</v>
      </c>
      <c r="W362" s="279">
        <v>1.68285E-2</v>
      </c>
      <c r="X362" s="279">
        <v>1.68285E-2</v>
      </c>
      <c r="Y362" s="279">
        <v>-76.019499999999994</v>
      </c>
      <c r="Z362" s="279">
        <v>-76.019499999999994</v>
      </c>
      <c r="AA362" s="279">
        <v>-110.2236</v>
      </c>
      <c r="AB362" s="279">
        <v>-110.2236</v>
      </c>
      <c r="AC362" s="279">
        <v>0</v>
      </c>
      <c r="AD362" s="279">
        <v>0</v>
      </c>
      <c r="AE362" s="279">
        <v>0</v>
      </c>
      <c r="AF362" s="279">
        <v>180</v>
      </c>
      <c r="AH362" s="279">
        <v>0.91195000000000004</v>
      </c>
      <c r="AI362" s="279">
        <v>0.97807160000000004</v>
      </c>
      <c r="AJ362" s="279">
        <v>0.97807160000000004</v>
      </c>
      <c r="AK362" s="279">
        <v>1.9999999999999999E-6</v>
      </c>
      <c r="AL362" s="279">
        <v>1.9999999999999999E-6</v>
      </c>
      <c r="AM362" s="279">
        <v>2.1926399999999999E-2</v>
      </c>
      <c r="AN362" s="279">
        <v>2.1926399999999999E-2</v>
      </c>
      <c r="AO362" s="279">
        <v>-62.383099999999999</v>
      </c>
      <c r="AP362" s="279">
        <v>-62.383099999999999</v>
      </c>
      <c r="AQ362" s="279">
        <v>-84.492400000000004</v>
      </c>
      <c r="AR362" s="279">
        <v>-84.492400000000004</v>
      </c>
      <c r="AS362" s="279">
        <v>0</v>
      </c>
      <c r="AT362" s="279">
        <v>0</v>
      </c>
      <c r="AU362" s="279">
        <v>0</v>
      </c>
      <c r="AV362" s="279">
        <v>180</v>
      </c>
      <c r="AX362" s="279">
        <v>0.91195000000000004</v>
      </c>
      <c r="AY362" s="279">
        <v>1.6012999999999999E-3</v>
      </c>
      <c r="AZ362" s="279">
        <v>1.6012999999999999E-3</v>
      </c>
      <c r="BA362" s="279">
        <v>0.99823470000000003</v>
      </c>
      <c r="BB362" s="279">
        <v>0.99823470000000003</v>
      </c>
      <c r="BC362" s="279">
        <v>1.64E-4</v>
      </c>
      <c r="BD362" s="279">
        <v>1.64E-4</v>
      </c>
      <c r="BE362" s="279">
        <v>109.6459</v>
      </c>
      <c r="BF362" s="279">
        <v>109.6459</v>
      </c>
      <c r="BG362" s="279">
        <v>87.713999999999999</v>
      </c>
      <c r="BH362" s="279">
        <v>87.713999999999999</v>
      </c>
      <c r="BI362" s="279">
        <v>0</v>
      </c>
      <c r="BJ362" s="279">
        <v>0</v>
      </c>
      <c r="BK362" s="279">
        <v>0</v>
      </c>
      <c r="BL362" s="279">
        <v>180</v>
      </c>
      <c r="BO362" s="279">
        <v>0.91195000000000004</v>
      </c>
      <c r="BP362" s="279">
        <v>0.89200670000000004</v>
      </c>
      <c r="BQ362" s="279">
        <v>0.89200670000000004</v>
      </c>
      <c r="BR362" s="279">
        <v>0</v>
      </c>
      <c r="BS362" s="279">
        <v>0</v>
      </c>
      <c r="BT362" s="279">
        <v>0.1079933</v>
      </c>
      <c r="BU362" s="279">
        <v>0.1079933</v>
      </c>
      <c r="BV362" s="279">
        <v>-52.795699999999997</v>
      </c>
      <c r="BW362" s="279">
        <v>-52.795699999999997</v>
      </c>
      <c r="BX362" s="279">
        <v>166.33580000000001</v>
      </c>
      <c r="BY362" s="279">
        <v>166.33580000000001</v>
      </c>
      <c r="BZ362" s="279">
        <v>0</v>
      </c>
      <c r="CA362" s="279">
        <v>0</v>
      </c>
      <c r="CB362" s="279">
        <v>0</v>
      </c>
      <c r="CC362" s="279">
        <v>180</v>
      </c>
    </row>
    <row r="363" spans="18:81">
      <c r="R363" s="279">
        <v>0.9133</v>
      </c>
      <c r="S363" s="279">
        <v>0.9831318</v>
      </c>
      <c r="T363" s="279">
        <v>0.9831318</v>
      </c>
      <c r="U363" s="279">
        <v>1.3E-6</v>
      </c>
      <c r="V363" s="279">
        <v>1.3E-6</v>
      </c>
      <c r="W363" s="279">
        <v>1.6867E-2</v>
      </c>
      <c r="X363" s="279">
        <v>1.6867E-2</v>
      </c>
      <c r="Y363" s="279">
        <v>-75.836100000000002</v>
      </c>
      <c r="Z363" s="279">
        <v>-75.836100000000002</v>
      </c>
      <c r="AA363" s="279">
        <v>-109.90049999999999</v>
      </c>
      <c r="AB363" s="279">
        <v>-109.90049999999999</v>
      </c>
      <c r="AC363" s="279">
        <v>0</v>
      </c>
      <c r="AD363" s="279">
        <v>0</v>
      </c>
      <c r="AE363" s="279">
        <v>0</v>
      </c>
      <c r="AF363" s="279">
        <v>180</v>
      </c>
      <c r="AH363" s="279">
        <v>0.9133</v>
      </c>
      <c r="AI363" s="279">
        <v>0.97802140000000004</v>
      </c>
      <c r="AJ363" s="279">
        <v>0.97802140000000004</v>
      </c>
      <c r="AK363" s="279">
        <v>1.9999999999999999E-6</v>
      </c>
      <c r="AL363" s="279">
        <v>1.9999999999999999E-6</v>
      </c>
      <c r="AM363" s="279">
        <v>2.1976599999999999E-2</v>
      </c>
      <c r="AN363" s="279">
        <v>2.1976599999999999E-2</v>
      </c>
      <c r="AO363" s="279">
        <v>-62.169800000000002</v>
      </c>
      <c r="AP363" s="279">
        <v>-62.169800000000002</v>
      </c>
      <c r="AQ363" s="279">
        <v>-84.105500000000006</v>
      </c>
      <c r="AR363" s="279">
        <v>-84.105500000000006</v>
      </c>
      <c r="AS363" s="279">
        <v>0</v>
      </c>
      <c r="AT363" s="279">
        <v>0</v>
      </c>
      <c r="AU363" s="279">
        <v>0</v>
      </c>
      <c r="AV363" s="279">
        <v>180</v>
      </c>
      <c r="AX363" s="279">
        <v>0.9133</v>
      </c>
      <c r="AY363" s="279">
        <v>1.6658E-3</v>
      </c>
      <c r="AZ363" s="279">
        <v>1.6658E-3</v>
      </c>
      <c r="BA363" s="279">
        <v>0.99817069999999997</v>
      </c>
      <c r="BB363" s="279">
        <v>0.99817069999999997</v>
      </c>
      <c r="BC363" s="279">
        <v>1.6349999999999999E-4</v>
      </c>
      <c r="BD363" s="279">
        <v>1.6349999999999999E-4</v>
      </c>
      <c r="BE363" s="279">
        <v>110.03279999999999</v>
      </c>
      <c r="BF363" s="279">
        <v>110.03279999999999</v>
      </c>
      <c r="BG363" s="279">
        <v>86.8245</v>
      </c>
      <c r="BH363" s="279">
        <v>86.8245</v>
      </c>
      <c r="BI363" s="279">
        <v>0</v>
      </c>
      <c r="BJ363" s="279">
        <v>0</v>
      </c>
      <c r="BK363" s="279">
        <v>0</v>
      </c>
      <c r="BL363" s="279">
        <v>180</v>
      </c>
      <c r="BO363" s="279">
        <v>0.9133</v>
      </c>
      <c r="BP363" s="279">
        <v>0.89279470000000005</v>
      </c>
      <c r="BQ363" s="279">
        <v>0.89279470000000005</v>
      </c>
      <c r="BR363" s="279">
        <v>0</v>
      </c>
      <c r="BS363" s="279">
        <v>0</v>
      </c>
      <c r="BT363" s="279">
        <v>0.1072053</v>
      </c>
      <c r="BU363" s="279">
        <v>0.1072053</v>
      </c>
      <c r="BV363" s="279">
        <v>-52.189599999999999</v>
      </c>
      <c r="BW363" s="279">
        <v>-52.189599999999999</v>
      </c>
      <c r="BX363" s="279">
        <v>166.36449999999999</v>
      </c>
      <c r="BY363" s="279">
        <v>166.36449999999999</v>
      </c>
      <c r="BZ363" s="279">
        <v>0</v>
      </c>
      <c r="CA363" s="279">
        <v>0</v>
      </c>
      <c r="CB363" s="279">
        <v>0</v>
      </c>
      <c r="CC363" s="279">
        <v>180</v>
      </c>
    </row>
    <row r="364" spans="18:81">
      <c r="R364" s="279">
        <v>0.91464999999999996</v>
      </c>
      <c r="S364" s="279">
        <v>0.9830932</v>
      </c>
      <c r="T364" s="279">
        <v>0.9830932</v>
      </c>
      <c r="U364" s="279">
        <v>1.3E-6</v>
      </c>
      <c r="V364" s="279">
        <v>1.3E-6</v>
      </c>
      <c r="W364" s="279">
        <v>1.69056E-2</v>
      </c>
      <c r="X364" s="279">
        <v>1.69056E-2</v>
      </c>
      <c r="Y364" s="279">
        <v>-75.652500000000003</v>
      </c>
      <c r="Z364" s="279">
        <v>-75.652500000000003</v>
      </c>
      <c r="AA364" s="279">
        <v>-109.577</v>
      </c>
      <c r="AB364" s="279">
        <v>-109.577</v>
      </c>
      <c r="AC364" s="279">
        <v>0</v>
      </c>
      <c r="AD364" s="279">
        <v>0</v>
      </c>
      <c r="AE364" s="279">
        <v>0</v>
      </c>
      <c r="AF364" s="279">
        <v>180</v>
      </c>
      <c r="AH364" s="279">
        <v>0.91464999999999996</v>
      </c>
      <c r="AI364" s="279">
        <v>0.97797140000000005</v>
      </c>
      <c r="AJ364" s="279">
        <v>0.97797140000000005</v>
      </c>
      <c r="AK364" s="279">
        <v>1.9999999999999999E-6</v>
      </c>
      <c r="AL364" s="279">
        <v>1.9999999999999999E-6</v>
      </c>
      <c r="AM364" s="279">
        <v>2.20266E-2</v>
      </c>
      <c r="AN364" s="279">
        <v>2.20266E-2</v>
      </c>
      <c r="AO364" s="279">
        <v>-61.956400000000002</v>
      </c>
      <c r="AP364" s="279">
        <v>-61.956400000000002</v>
      </c>
      <c r="AQ364" s="279">
        <v>-83.718199999999996</v>
      </c>
      <c r="AR364" s="279">
        <v>-83.718199999999996</v>
      </c>
      <c r="AS364" s="279">
        <v>0</v>
      </c>
      <c r="AT364" s="279">
        <v>0</v>
      </c>
      <c r="AU364" s="279">
        <v>0</v>
      </c>
      <c r="AV364" s="279">
        <v>180</v>
      </c>
      <c r="AX364" s="279">
        <v>0.91464999999999996</v>
      </c>
      <c r="AY364" s="279">
        <v>1.7329999999999999E-3</v>
      </c>
      <c r="AZ364" s="279">
        <v>1.7329999999999999E-3</v>
      </c>
      <c r="BA364" s="279">
        <v>0.99810399999999999</v>
      </c>
      <c r="BB364" s="279">
        <v>0.99810399999999999</v>
      </c>
      <c r="BC364" s="279">
        <v>1.63E-4</v>
      </c>
      <c r="BD364" s="279">
        <v>1.63E-4</v>
      </c>
      <c r="BE364" s="279">
        <v>110.4186</v>
      </c>
      <c r="BF364" s="279">
        <v>110.4186</v>
      </c>
      <c r="BG364" s="279">
        <v>85.976600000000005</v>
      </c>
      <c r="BH364" s="279">
        <v>85.976600000000005</v>
      </c>
      <c r="BI364" s="279">
        <v>0</v>
      </c>
      <c r="BJ364" s="279">
        <v>0</v>
      </c>
      <c r="BK364" s="279">
        <v>0</v>
      </c>
      <c r="BL364" s="279">
        <v>180</v>
      </c>
      <c r="BO364" s="279">
        <v>0.91464999999999996</v>
      </c>
      <c r="BP364" s="279">
        <v>0.89357739999999997</v>
      </c>
      <c r="BQ364" s="279">
        <v>0.89357739999999997</v>
      </c>
      <c r="BR364" s="279">
        <v>0</v>
      </c>
      <c r="BS364" s="279">
        <v>0</v>
      </c>
      <c r="BT364" s="279">
        <v>0.10642260000000001</v>
      </c>
      <c r="BU364" s="279">
        <v>0.10642260000000001</v>
      </c>
      <c r="BV364" s="279">
        <v>-51.585299999999997</v>
      </c>
      <c r="BW364" s="279">
        <v>-51.585299999999997</v>
      </c>
      <c r="BX364" s="279">
        <v>166.393</v>
      </c>
      <c r="BY364" s="279">
        <v>166.393</v>
      </c>
      <c r="BZ364" s="279">
        <v>0</v>
      </c>
      <c r="CA364" s="279">
        <v>0</v>
      </c>
      <c r="CB364" s="279">
        <v>0</v>
      </c>
      <c r="CC364" s="279">
        <v>180</v>
      </c>
    </row>
    <row r="365" spans="18:81">
      <c r="R365" s="279">
        <v>0.91600000000000004</v>
      </c>
      <c r="S365" s="279">
        <v>0.98305450000000005</v>
      </c>
      <c r="T365" s="279">
        <v>0.98305450000000005</v>
      </c>
      <c r="U365" s="279">
        <v>1.3E-6</v>
      </c>
      <c r="V365" s="279">
        <v>1.3E-6</v>
      </c>
      <c r="W365" s="279">
        <v>1.6944299999999999E-2</v>
      </c>
      <c r="X365" s="279">
        <v>1.6944299999999999E-2</v>
      </c>
      <c r="Y365" s="279">
        <v>-75.468800000000002</v>
      </c>
      <c r="Z365" s="279">
        <v>-75.468800000000002</v>
      </c>
      <c r="AA365" s="279">
        <v>-109.2531</v>
      </c>
      <c r="AB365" s="279">
        <v>-109.2531</v>
      </c>
      <c r="AC365" s="279">
        <v>0</v>
      </c>
      <c r="AD365" s="279">
        <v>0</v>
      </c>
      <c r="AE365" s="279">
        <v>0</v>
      </c>
      <c r="AF365" s="279">
        <v>180</v>
      </c>
      <c r="AH365" s="279">
        <v>0.91600000000000004</v>
      </c>
      <c r="AI365" s="279">
        <v>0.97792140000000005</v>
      </c>
      <c r="AJ365" s="279">
        <v>0.97792140000000005</v>
      </c>
      <c r="AK365" s="279">
        <v>1.9999999999999999E-6</v>
      </c>
      <c r="AL365" s="279">
        <v>1.9999999999999999E-6</v>
      </c>
      <c r="AM365" s="279">
        <v>2.2076599999999998E-2</v>
      </c>
      <c r="AN365" s="279">
        <v>2.2076599999999998E-2</v>
      </c>
      <c r="AO365" s="279">
        <v>-61.742800000000003</v>
      </c>
      <c r="AP365" s="279">
        <v>-61.742800000000003</v>
      </c>
      <c r="AQ365" s="279">
        <v>-83.330399999999997</v>
      </c>
      <c r="AR365" s="279">
        <v>-83.330399999999997</v>
      </c>
      <c r="AS365" s="279">
        <v>0</v>
      </c>
      <c r="AT365" s="279">
        <v>0</v>
      </c>
      <c r="AU365" s="279">
        <v>0</v>
      </c>
      <c r="AV365" s="279">
        <v>180</v>
      </c>
      <c r="AX365" s="279">
        <v>0.91600000000000004</v>
      </c>
      <c r="AY365" s="279">
        <v>1.8029999999999999E-3</v>
      </c>
      <c r="AZ365" s="279">
        <v>1.8029999999999999E-3</v>
      </c>
      <c r="BA365" s="279">
        <v>0.99803450000000005</v>
      </c>
      <c r="BB365" s="279">
        <v>0.99803450000000005</v>
      </c>
      <c r="BC365" s="279">
        <v>1.6249999999999999E-4</v>
      </c>
      <c r="BD365" s="279">
        <v>1.6249999999999999E-4</v>
      </c>
      <c r="BE365" s="279">
        <v>110.8034</v>
      </c>
      <c r="BF365" s="279">
        <v>110.8034</v>
      </c>
      <c r="BG365" s="279">
        <v>85.168999999999997</v>
      </c>
      <c r="BH365" s="279">
        <v>85.168999999999997</v>
      </c>
      <c r="BI365" s="279">
        <v>0</v>
      </c>
      <c r="BJ365" s="279">
        <v>0</v>
      </c>
      <c r="BK365" s="279">
        <v>0</v>
      </c>
      <c r="BL365" s="279">
        <v>180</v>
      </c>
      <c r="BO365" s="279">
        <v>0.91600000000000004</v>
      </c>
      <c r="BP365" s="279">
        <v>0.89435480000000001</v>
      </c>
      <c r="BQ365" s="279">
        <v>0.89435480000000001</v>
      </c>
      <c r="BR365" s="279">
        <v>0</v>
      </c>
      <c r="BS365" s="279">
        <v>0</v>
      </c>
      <c r="BT365" s="279">
        <v>0.10564519999999999</v>
      </c>
      <c r="BU365" s="279">
        <v>0.10564519999999999</v>
      </c>
      <c r="BV365" s="279">
        <v>-50.982999999999997</v>
      </c>
      <c r="BW365" s="279">
        <v>-50.982999999999997</v>
      </c>
      <c r="BX365" s="279">
        <v>166.42150000000001</v>
      </c>
      <c r="BY365" s="279">
        <v>166.42150000000001</v>
      </c>
      <c r="BZ365" s="279">
        <v>0</v>
      </c>
      <c r="CA365" s="279">
        <v>0</v>
      </c>
      <c r="CB365" s="279">
        <v>0</v>
      </c>
      <c r="CC365" s="279">
        <v>180</v>
      </c>
    </row>
    <row r="366" spans="18:81">
      <c r="R366" s="279">
        <v>0.91735</v>
      </c>
      <c r="S366" s="279">
        <v>0.98301570000000005</v>
      </c>
      <c r="T366" s="279">
        <v>0.98301570000000005</v>
      </c>
      <c r="U366" s="279">
        <v>1.3E-6</v>
      </c>
      <c r="V366" s="279">
        <v>1.3E-6</v>
      </c>
      <c r="W366" s="279">
        <v>1.6983100000000001E-2</v>
      </c>
      <c r="X366" s="279">
        <v>1.6983100000000001E-2</v>
      </c>
      <c r="Y366" s="279">
        <v>-75.284999999999997</v>
      </c>
      <c r="Z366" s="279">
        <v>-75.284999999999997</v>
      </c>
      <c r="AA366" s="279">
        <v>-108.9288</v>
      </c>
      <c r="AB366" s="279">
        <v>-108.9288</v>
      </c>
      <c r="AC366" s="279">
        <v>0</v>
      </c>
      <c r="AD366" s="279">
        <v>0</v>
      </c>
      <c r="AE366" s="279">
        <v>0</v>
      </c>
      <c r="AF366" s="279">
        <v>180</v>
      </c>
      <c r="AH366" s="279">
        <v>0.91735</v>
      </c>
      <c r="AI366" s="279">
        <v>0.9778715</v>
      </c>
      <c r="AJ366" s="279">
        <v>0.9778715</v>
      </c>
      <c r="AK366" s="279">
        <v>1.9999999999999999E-6</v>
      </c>
      <c r="AL366" s="279">
        <v>1.9999999999999999E-6</v>
      </c>
      <c r="AM366" s="279">
        <v>2.21265E-2</v>
      </c>
      <c r="AN366" s="279">
        <v>2.21265E-2</v>
      </c>
      <c r="AO366" s="279">
        <v>-61.5291</v>
      </c>
      <c r="AP366" s="279">
        <v>-61.5291</v>
      </c>
      <c r="AQ366" s="279">
        <v>-82.9422</v>
      </c>
      <c r="AR366" s="279">
        <v>-82.9422</v>
      </c>
      <c r="AS366" s="279">
        <v>0</v>
      </c>
      <c r="AT366" s="279">
        <v>0</v>
      </c>
      <c r="AU366" s="279">
        <v>0</v>
      </c>
      <c r="AV366" s="279">
        <v>180</v>
      </c>
      <c r="AX366" s="279">
        <v>0.91735</v>
      </c>
      <c r="AY366" s="279">
        <v>1.8756999999999999E-3</v>
      </c>
      <c r="AZ366" s="279">
        <v>1.8756999999999999E-3</v>
      </c>
      <c r="BA366" s="279">
        <v>0.99796220000000002</v>
      </c>
      <c r="BB366" s="279">
        <v>0.99796220000000002</v>
      </c>
      <c r="BC366" s="279">
        <v>1.6210000000000001E-4</v>
      </c>
      <c r="BD366" s="279">
        <v>1.6210000000000001E-4</v>
      </c>
      <c r="BE366" s="279">
        <v>111.1871</v>
      </c>
      <c r="BF366" s="279">
        <v>111.1871</v>
      </c>
      <c r="BG366" s="279">
        <v>84.400199999999998</v>
      </c>
      <c r="BH366" s="279">
        <v>84.400199999999998</v>
      </c>
      <c r="BI366" s="279">
        <v>0</v>
      </c>
      <c r="BJ366" s="279">
        <v>0</v>
      </c>
      <c r="BK366" s="279">
        <v>0</v>
      </c>
      <c r="BL366" s="279">
        <v>180</v>
      </c>
      <c r="BO366" s="279">
        <v>0.91735</v>
      </c>
      <c r="BP366" s="279">
        <v>0.89512689999999995</v>
      </c>
      <c r="BQ366" s="279">
        <v>0.89512689999999995</v>
      </c>
      <c r="BR366" s="279">
        <v>0</v>
      </c>
      <c r="BS366" s="279">
        <v>0</v>
      </c>
      <c r="BT366" s="279">
        <v>0.1048731</v>
      </c>
      <c r="BU366" s="279">
        <v>0.1048731</v>
      </c>
      <c r="BV366" s="279">
        <v>-50.382399999999997</v>
      </c>
      <c r="BW366" s="279">
        <v>-50.382399999999997</v>
      </c>
      <c r="BX366" s="279">
        <v>166.44990000000001</v>
      </c>
      <c r="BY366" s="279">
        <v>166.44990000000001</v>
      </c>
      <c r="BZ366" s="279">
        <v>0</v>
      </c>
      <c r="CA366" s="279">
        <v>0</v>
      </c>
      <c r="CB366" s="279">
        <v>0</v>
      </c>
      <c r="CC366" s="279">
        <v>180</v>
      </c>
    </row>
    <row r="367" spans="18:81">
      <c r="R367" s="279">
        <v>0.91869999999999996</v>
      </c>
      <c r="S367" s="279">
        <v>0.98297670000000004</v>
      </c>
      <c r="T367" s="279">
        <v>0.98297670000000004</v>
      </c>
      <c r="U367" s="279">
        <v>1.3E-6</v>
      </c>
      <c r="V367" s="279">
        <v>1.3E-6</v>
      </c>
      <c r="W367" s="279">
        <v>1.7021999999999999E-2</v>
      </c>
      <c r="X367" s="279">
        <v>1.7021999999999999E-2</v>
      </c>
      <c r="Y367" s="279">
        <v>-75.101100000000002</v>
      </c>
      <c r="Z367" s="279">
        <v>-75.101100000000002</v>
      </c>
      <c r="AA367" s="279">
        <v>-108.6041</v>
      </c>
      <c r="AB367" s="279">
        <v>-108.6041</v>
      </c>
      <c r="AC367" s="279">
        <v>0</v>
      </c>
      <c r="AD367" s="279">
        <v>0</v>
      </c>
      <c r="AE367" s="279">
        <v>0</v>
      </c>
      <c r="AF367" s="279">
        <v>180</v>
      </c>
      <c r="AH367" s="279">
        <v>0.91869999999999996</v>
      </c>
      <c r="AI367" s="279">
        <v>0.97782170000000002</v>
      </c>
      <c r="AJ367" s="279">
        <v>0.97782170000000002</v>
      </c>
      <c r="AK367" s="279">
        <v>1.9999999999999999E-6</v>
      </c>
      <c r="AL367" s="279">
        <v>1.9999999999999999E-6</v>
      </c>
      <c r="AM367" s="279">
        <v>2.2176299999999999E-2</v>
      </c>
      <c r="AN367" s="279">
        <v>2.2176299999999999E-2</v>
      </c>
      <c r="AO367" s="279">
        <v>-61.315199999999997</v>
      </c>
      <c r="AP367" s="279">
        <v>-61.315199999999997</v>
      </c>
      <c r="AQ367" s="279">
        <v>-82.553600000000003</v>
      </c>
      <c r="AR367" s="279">
        <v>-82.553600000000003</v>
      </c>
      <c r="AS367" s="279">
        <v>0</v>
      </c>
      <c r="AT367" s="279">
        <v>0</v>
      </c>
      <c r="AU367" s="279">
        <v>0</v>
      </c>
      <c r="AV367" s="279">
        <v>180</v>
      </c>
      <c r="AX367" s="279">
        <v>0.91869999999999996</v>
      </c>
      <c r="AY367" s="279">
        <v>1.9513E-3</v>
      </c>
      <c r="AZ367" s="279">
        <v>1.9513E-3</v>
      </c>
      <c r="BA367" s="279">
        <v>0.99788710000000003</v>
      </c>
      <c r="BB367" s="279">
        <v>0.99788710000000003</v>
      </c>
      <c r="BC367" s="279">
        <v>1.616E-4</v>
      </c>
      <c r="BD367" s="279">
        <v>1.616E-4</v>
      </c>
      <c r="BE367" s="279">
        <v>111.5698</v>
      </c>
      <c r="BF367" s="279">
        <v>111.5698</v>
      </c>
      <c r="BG367" s="279">
        <v>83.668899999999994</v>
      </c>
      <c r="BH367" s="279">
        <v>83.668899999999994</v>
      </c>
      <c r="BI367" s="279">
        <v>0</v>
      </c>
      <c r="BJ367" s="279">
        <v>0</v>
      </c>
      <c r="BK367" s="279">
        <v>0</v>
      </c>
      <c r="BL367" s="279">
        <v>180</v>
      </c>
      <c r="BO367" s="279">
        <v>0.91869999999999996</v>
      </c>
      <c r="BP367" s="279">
        <v>0.89589379999999996</v>
      </c>
      <c r="BQ367" s="279">
        <v>0.89589379999999996</v>
      </c>
      <c r="BR367" s="279">
        <v>0</v>
      </c>
      <c r="BS367" s="279">
        <v>0</v>
      </c>
      <c r="BT367" s="279">
        <v>0.10410609999999999</v>
      </c>
      <c r="BU367" s="279">
        <v>0.10410609999999999</v>
      </c>
      <c r="BV367" s="279">
        <v>-49.783799999999999</v>
      </c>
      <c r="BW367" s="279">
        <v>-49.783799999999999</v>
      </c>
      <c r="BX367" s="279">
        <v>166.47829999999999</v>
      </c>
      <c r="BY367" s="279">
        <v>166.47829999999999</v>
      </c>
      <c r="BZ367" s="279">
        <v>0</v>
      </c>
      <c r="CA367" s="279">
        <v>0</v>
      </c>
      <c r="CB367" s="279">
        <v>0</v>
      </c>
      <c r="CC367" s="279">
        <v>180</v>
      </c>
    </row>
    <row r="368" spans="18:81">
      <c r="R368" s="279">
        <v>0.92005000000000003</v>
      </c>
      <c r="S368" s="279">
        <v>0.98293770000000003</v>
      </c>
      <c r="T368" s="279">
        <v>0.98293770000000003</v>
      </c>
      <c r="U368" s="279">
        <v>1.3E-6</v>
      </c>
      <c r="V368" s="279">
        <v>1.3E-6</v>
      </c>
      <c r="W368" s="279">
        <v>1.7061E-2</v>
      </c>
      <c r="X368" s="279">
        <v>1.7061E-2</v>
      </c>
      <c r="Y368" s="279">
        <v>-74.917000000000002</v>
      </c>
      <c r="Z368" s="279">
        <v>-74.917000000000002</v>
      </c>
      <c r="AA368" s="279">
        <v>-108.279</v>
      </c>
      <c r="AB368" s="279">
        <v>-108.279</v>
      </c>
      <c r="AC368" s="279">
        <v>0</v>
      </c>
      <c r="AD368" s="279">
        <v>0</v>
      </c>
      <c r="AE368" s="279">
        <v>0</v>
      </c>
      <c r="AF368" s="279">
        <v>180</v>
      </c>
      <c r="AH368" s="279">
        <v>0.92005000000000003</v>
      </c>
      <c r="AI368" s="279">
        <v>0.97777199999999997</v>
      </c>
      <c r="AJ368" s="279">
        <v>0.97777199999999997</v>
      </c>
      <c r="AK368" s="279">
        <v>1.9999999999999999E-6</v>
      </c>
      <c r="AL368" s="279">
        <v>1.9999999999999999E-6</v>
      </c>
      <c r="AM368" s="279">
        <v>2.2225999999999999E-2</v>
      </c>
      <c r="AN368" s="279">
        <v>2.2225999999999999E-2</v>
      </c>
      <c r="AO368" s="279">
        <v>-61.101199999999999</v>
      </c>
      <c r="AP368" s="279">
        <v>-61.101199999999999</v>
      </c>
      <c r="AQ368" s="279">
        <v>-82.164599999999993</v>
      </c>
      <c r="AR368" s="279">
        <v>-82.164599999999993</v>
      </c>
      <c r="AS368" s="279">
        <v>0</v>
      </c>
      <c r="AT368" s="279">
        <v>0</v>
      </c>
      <c r="AU368" s="279">
        <v>0</v>
      </c>
      <c r="AV368" s="279">
        <v>180</v>
      </c>
      <c r="AX368" s="279">
        <v>0.92005000000000003</v>
      </c>
      <c r="AY368" s="279">
        <v>2.0298E-3</v>
      </c>
      <c r="AZ368" s="279">
        <v>2.0298E-3</v>
      </c>
      <c r="BA368" s="279">
        <v>0.9978091</v>
      </c>
      <c r="BB368" s="279">
        <v>0.9978091</v>
      </c>
      <c r="BC368" s="279">
        <v>1.6110000000000001E-4</v>
      </c>
      <c r="BD368" s="279">
        <v>1.6110000000000001E-4</v>
      </c>
      <c r="BE368" s="279">
        <v>111.9513</v>
      </c>
      <c r="BF368" s="279">
        <v>111.9513</v>
      </c>
      <c r="BG368" s="279">
        <v>82.973600000000005</v>
      </c>
      <c r="BH368" s="279">
        <v>82.973600000000005</v>
      </c>
      <c r="BI368" s="279">
        <v>0</v>
      </c>
      <c r="BJ368" s="279">
        <v>0</v>
      </c>
      <c r="BK368" s="279">
        <v>0</v>
      </c>
      <c r="BL368" s="279">
        <v>180</v>
      </c>
      <c r="BO368" s="279">
        <v>0.92005000000000003</v>
      </c>
      <c r="BP368" s="279">
        <v>0.8966556</v>
      </c>
      <c r="BQ368" s="279">
        <v>0.8966556</v>
      </c>
      <c r="BR368" s="279">
        <v>0</v>
      </c>
      <c r="BS368" s="279">
        <v>0</v>
      </c>
      <c r="BT368" s="279">
        <v>0.1033444</v>
      </c>
      <c r="BU368" s="279">
        <v>0.1033444</v>
      </c>
      <c r="BV368" s="279">
        <v>-49.186999999999998</v>
      </c>
      <c r="BW368" s="279">
        <v>-49.186999999999998</v>
      </c>
      <c r="BX368" s="279">
        <v>166.50659999999999</v>
      </c>
      <c r="BY368" s="279">
        <v>166.50659999999999</v>
      </c>
      <c r="BZ368" s="279">
        <v>0</v>
      </c>
      <c r="CA368" s="279">
        <v>0</v>
      </c>
      <c r="CB368" s="279">
        <v>0</v>
      </c>
      <c r="CC368" s="279">
        <v>180</v>
      </c>
    </row>
    <row r="369" spans="18:81">
      <c r="R369" s="279">
        <v>0.9214</v>
      </c>
      <c r="S369" s="279">
        <v>0.98289859999999996</v>
      </c>
      <c r="T369" s="279">
        <v>0.98289859999999996</v>
      </c>
      <c r="U369" s="279">
        <v>1.3E-6</v>
      </c>
      <c r="V369" s="279">
        <v>1.3E-6</v>
      </c>
      <c r="W369" s="279">
        <v>1.71001E-2</v>
      </c>
      <c r="X369" s="279">
        <v>1.71001E-2</v>
      </c>
      <c r="Y369" s="279">
        <v>-74.732799999999997</v>
      </c>
      <c r="Z369" s="279">
        <v>-74.732799999999997</v>
      </c>
      <c r="AA369" s="279">
        <v>-107.95350000000001</v>
      </c>
      <c r="AB369" s="279">
        <v>-107.95350000000001</v>
      </c>
      <c r="AC369" s="279">
        <v>0</v>
      </c>
      <c r="AD369" s="279">
        <v>0</v>
      </c>
      <c r="AE369" s="279">
        <v>0</v>
      </c>
      <c r="AF369" s="279">
        <v>180</v>
      </c>
      <c r="AH369" s="279">
        <v>0.9214</v>
      </c>
      <c r="AI369" s="279">
        <v>0.97772239999999999</v>
      </c>
      <c r="AJ369" s="279">
        <v>0.97772239999999999</v>
      </c>
      <c r="AK369" s="279">
        <v>1.9999999999999999E-6</v>
      </c>
      <c r="AL369" s="279">
        <v>1.9999999999999999E-6</v>
      </c>
      <c r="AM369" s="279">
        <v>2.22756E-2</v>
      </c>
      <c r="AN369" s="279">
        <v>2.22756E-2</v>
      </c>
      <c r="AO369" s="279">
        <v>-60.887099999999997</v>
      </c>
      <c r="AP369" s="279">
        <v>-60.887099999999997</v>
      </c>
      <c r="AQ369" s="279">
        <v>-81.775099999999995</v>
      </c>
      <c r="AR369" s="279">
        <v>-81.775099999999995</v>
      </c>
      <c r="AS369" s="279">
        <v>0</v>
      </c>
      <c r="AT369" s="279">
        <v>0</v>
      </c>
      <c r="AU369" s="279">
        <v>0</v>
      </c>
      <c r="AV369" s="279">
        <v>180</v>
      </c>
      <c r="AX369" s="279">
        <v>0.9214</v>
      </c>
      <c r="AY369" s="279">
        <v>2.111E-3</v>
      </c>
      <c r="AZ369" s="279">
        <v>2.111E-3</v>
      </c>
      <c r="BA369" s="279">
        <v>0.99772839999999996</v>
      </c>
      <c r="BB369" s="279">
        <v>0.99772839999999996</v>
      </c>
      <c r="BC369" s="279">
        <v>1.606E-4</v>
      </c>
      <c r="BD369" s="279">
        <v>1.606E-4</v>
      </c>
      <c r="BE369" s="279">
        <v>112.3319</v>
      </c>
      <c r="BF369" s="279">
        <v>112.3319</v>
      </c>
      <c r="BG369" s="279">
        <v>82.313000000000002</v>
      </c>
      <c r="BH369" s="279">
        <v>82.313000000000002</v>
      </c>
      <c r="BI369" s="279">
        <v>0</v>
      </c>
      <c r="BJ369" s="279">
        <v>0</v>
      </c>
      <c r="BK369" s="279">
        <v>0</v>
      </c>
      <c r="BL369" s="279">
        <v>180</v>
      </c>
      <c r="BO369" s="279">
        <v>0.9214</v>
      </c>
      <c r="BP369" s="279">
        <v>0.89741219999999999</v>
      </c>
      <c r="BQ369" s="279">
        <v>0.89741219999999999</v>
      </c>
      <c r="BR369" s="279">
        <v>0</v>
      </c>
      <c r="BS369" s="279">
        <v>0</v>
      </c>
      <c r="BT369" s="279">
        <v>0.10258780000000001</v>
      </c>
      <c r="BU369" s="279">
        <v>0.10258780000000001</v>
      </c>
      <c r="BV369" s="279">
        <v>-48.591999999999999</v>
      </c>
      <c r="BW369" s="279">
        <v>-48.591999999999999</v>
      </c>
      <c r="BX369" s="279">
        <v>166.53479999999999</v>
      </c>
      <c r="BY369" s="279">
        <v>166.53479999999999</v>
      </c>
      <c r="BZ369" s="279">
        <v>0</v>
      </c>
      <c r="CA369" s="279">
        <v>0</v>
      </c>
      <c r="CB369" s="279">
        <v>0</v>
      </c>
      <c r="CC369" s="279">
        <v>180</v>
      </c>
    </row>
    <row r="370" spans="18:81">
      <c r="R370" s="279">
        <v>0.92274999999999996</v>
      </c>
      <c r="S370" s="279">
        <v>0.98285940000000005</v>
      </c>
      <c r="T370" s="279">
        <v>0.98285940000000005</v>
      </c>
      <c r="U370" s="279">
        <v>1.3E-6</v>
      </c>
      <c r="V370" s="279">
        <v>1.3E-6</v>
      </c>
      <c r="W370" s="279">
        <v>1.71393E-2</v>
      </c>
      <c r="X370" s="279">
        <v>1.71393E-2</v>
      </c>
      <c r="Y370" s="279">
        <v>-74.548400000000001</v>
      </c>
      <c r="Z370" s="279">
        <v>-74.548400000000001</v>
      </c>
      <c r="AA370" s="279">
        <v>-107.6276</v>
      </c>
      <c r="AB370" s="279">
        <v>-107.6276</v>
      </c>
      <c r="AC370" s="279">
        <v>0</v>
      </c>
      <c r="AD370" s="279">
        <v>0</v>
      </c>
      <c r="AE370" s="279">
        <v>0</v>
      </c>
      <c r="AF370" s="279">
        <v>180</v>
      </c>
      <c r="AH370" s="279">
        <v>0.92274999999999996</v>
      </c>
      <c r="AI370" s="279">
        <v>0.97767289999999996</v>
      </c>
      <c r="AJ370" s="279">
        <v>0.97767289999999996</v>
      </c>
      <c r="AK370" s="279">
        <v>1.9999999999999999E-6</v>
      </c>
      <c r="AL370" s="279">
        <v>1.9999999999999999E-6</v>
      </c>
      <c r="AM370" s="279">
        <v>2.23251E-2</v>
      </c>
      <c r="AN370" s="279">
        <v>2.23251E-2</v>
      </c>
      <c r="AO370" s="279">
        <v>-60.672699999999999</v>
      </c>
      <c r="AP370" s="279">
        <v>-60.672699999999999</v>
      </c>
      <c r="AQ370" s="279">
        <v>-81.385300000000001</v>
      </c>
      <c r="AR370" s="279">
        <v>-81.385300000000001</v>
      </c>
      <c r="AS370" s="279">
        <v>0</v>
      </c>
      <c r="AT370" s="279">
        <v>0</v>
      </c>
      <c r="AU370" s="279">
        <v>0</v>
      </c>
      <c r="AV370" s="279">
        <v>180</v>
      </c>
      <c r="AX370" s="279">
        <v>0.92274999999999996</v>
      </c>
      <c r="AY370" s="279">
        <v>2.1951000000000002E-3</v>
      </c>
      <c r="AZ370" s="279">
        <v>2.1951000000000002E-3</v>
      </c>
      <c r="BA370" s="279">
        <v>0.99764470000000005</v>
      </c>
      <c r="BB370" s="279">
        <v>0.99764470000000005</v>
      </c>
      <c r="BC370" s="279">
        <v>1.6009999999999999E-4</v>
      </c>
      <c r="BD370" s="279">
        <v>1.6009999999999999E-4</v>
      </c>
      <c r="BE370" s="279">
        <v>112.71129999999999</v>
      </c>
      <c r="BF370" s="279">
        <v>112.71129999999999</v>
      </c>
      <c r="BG370" s="279">
        <v>81.685699999999997</v>
      </c>
      <c r="BH370" s="279">
        <v>81.685699999999997</v>
      </c>
      <c r="BI370" s="279">
        <v>0</v>
      </c>
      <c r="BJ370" s="279">
        <v>0</v>
      </c>
      <c r="BK370" s="279">
        <v>0</v>
      </c>
      <c r="BL370" s="279">
        <v>180</v>
      </c>
      <c r="BO370" s="279">
        <v>0.92274999999999996</v>
      </c>
      <c r="BP370" s="279">
        <v>0.89816370000000001</v>
      </c>
      <c r="BQ370" s="279">
        <v>0.89816370000000001</v>
      </c>
      <c r="BR370" s="279">
        <v>0</v>
      </c>
      <c r="BS370" s="279">
        <v>0</v>
      </c>
      <c r="BT370" s="279">
        <v>0.1018363</v>
      </c>
      <c r="BU370" s="279">
        <v>0.1018363</v>
      </c>
      <c r="BV370" s="279">
        <v>-47.998800000000003</v>
      </c>
      <c r="BW370" s="279">
        <v>-47.998800000000003</v>
      </c>
      <c r="BX370" s="279">
        <v>166.56290000000001</v>
      </c>
      <c r="BY370" s="279">
        <v>166.56290000000001</v>
      </c>
      <c r="BZ370" s="279">
        <v>0</v>
      </c>
      <c r="CA370" s="279">
        <v>0</v>
      </c>
      <c r="CB370" s="279">
        <v>0</v>
      </c>
      <c r="CC370" s="279">
        <v>180</v>
      </c>
    </row>
    <row r="371" spans="18:81">
      <c r="R371" s="279">
        <v>0.92410000000000003</v>
      </c>
      <c r="S371" s="279">
        <v>0.98282009999999997</v>
      </c>
      <c r="T371" s="279">
        <v>0.98282009999999997</v>
      </c>
      <c r="U371" s="279">
        <v>1.3E-6</v>
      </c>
      <c r="V371" s="279">
        <v>1.3E-6</v>
      </c>
      <c r="W371" s="279">
        <v>1.7178599999999999E-2</v>
      </c>
      <c r="X371" s="279">
        <v>1.7178599999999999E-2</v>
      </c>
      <c r="Y371" s="279">
        <v>-74.363900000000001</v>
      </c>
      <c r="Z371" s="279">
        <v>-74.363900000000001</v>
      </c>
      <c r="AA371" s="279">
        <v>-107.3013</v>
      </c>
      <c r="AB371" s="279">
        <v>-107.3013</v>
      </c>
      <c r="AC371" s="279">
        <v>0</v>
      </c>
      <c r="AD371" s="279">
        <v>0</v>
      </c>
      <c r="AE371" s="279">
        <v>0</v>
      </c>
      <c r="AF371" s="279">
        <v>180</v>
      </c>
      <c r="AH371" s="279">
        <v>0.92410000000000003</v>
      </c>
      <c r="AI371" s="279">
        <v>0.97762349999999998</v>
      </c>
      <c r="AJ371" s="279">
        <v>0.97762349999999998</v>
      </c>
      <c r="AK371" s="279">
        <v>1.9999999999999999E-6</v>
      </c>
      <c r="AL371" s="279">
        <v>1.9999999999999999E-6</v>
      </c>
      <c r="AM371" s="279">
        <v>2.2374499999999999E-2</v>
      </c>
      <c r="AN371" s="279">
        <v>2.2374499999999999E-2</v>
      </c>
      <c r="AO371" s="279">
        <v>-60.458300000000001</v>
      </c>
      <c r="AP371" s="279">
        <v>-60.458300000000001</v>
      </c>
      <c r="AQ371" s="279">
        <v>-80.995000000000005</v>
      </c>
      <c r="AR371" s="279">
        <v>-80.995000000000005</v>
      </c>
      <c r="AS371" s="279">
        <v>0</v>
      </c>
      <c r="AT371" s="279">
        <v>0</v>
      </c>
      <c r="AU371" s="279">
        <v>0</v>
      </c>
      <c r="AV371" s="279">
        <v>180</v>
      </c>
      <c r="AX371" s="279">
        <v>0.92410000000000003</v>
      </c>
      <c r="AY371" s="279">
        <v>2.2821E-3</v>
      </c>
      <c r="AZ371" s="279">
        <v>2.2821E-3</v>
      </c>
      <c r="BA371" s="279">
        <v>0.99755830000000001</v>
      </c>
      <c r="BB371" s="279">
        <v>0.99755830000000001</v>
      </c>
      <c r="BC371" s="279">
        <v>1.5970000000000001E-4</v>
      </c>
      <c r="BD371" s="279">
        <v>1.5970000000000001E-4</v>
      </c>
      <c r="BE371" s="279">
        <v>113.0898</v>
      </c>
      <c r="BF371" s="279">
        <v>113.0898</v>
      </c>
      <c r="BG371" s="279">
        <v>81.090299999999999</v>
      </c>
      <c r="BH371" s="279">
        <v>81.090299999999999</v>
      </c>
      <c r="BI371" s="279">
        <v>0</v>
      </c>
      <c r="BJ371" s="279">
        <v>0</v>
      </c>
      <c r="BK371" s="279">
        <v>0</v>
      </c>
      <c r="BL371" s="279">
        <v>180</v>
      </c>
      <c r="BO371" s="279">
        <v>0.92410000000000003</v>
      </c>
      <c r="BP371" s="279">
        <v>0.89891010000000005</v>
      </c>
      <c r="BQ371" s="279">
        <v>0.89891010000000005</v>
      </c>
      <c r="BR371" s="279">
        <v>0</v>
      </c>
      <c r="BS371" s="279">
        <v>0</v>
      </c>
      <c r="BT371" s="279">
        <v>0.1010899</v>
      </c>
      <c r="BU371" s="279">
        <v>0.1010899</v>
      </c>
      <c r="BV371" s="279">
        <v>-47.407499999999999</v>
      </c>
      <c r="BW371" s="279">
        <v>-47.407499999999999</v>
      </c>
      <c r="BX371" s="279">
        <v>166.5909</v>
      </c>
      <c r="BY371" s="279">
        <v>166.5909</v>
      </c>
      <c r="BZ371" s="279">
        <v>0</v>
      </c>
      <c r="CA371" s="279">
        <v>0</v>
      </c>
      <c r="CB371" s="279">
        <v>0</v>
      </c>
      <c r="CC371" s="279">
        <v>180</v>
      </c>
    </row>
    <row r="372" spans="18:81">
      <c r="R372" s="279">
        <v>0.92544999999999999</v>
      </c>
      <c r="S372" s="279">
        <v>0.98278080000000001</v>
      </c>
      <c r="T372" s="279">
        <v>0.98278080000000001</v>
      </c>
      <c r="U372" s="279">
        <v>1.3E-6</v>
      </c>
      <c r="V372" s="279">
        <v>1.3E-6</v>
      </c>
      <c r="W372" s="279">
        <v>1.7217900000000001E-2</v>
      </c>
      <c r="X372" s="279">
        <v>1.7217900000000001E-2</v>
      </c>
      <c r="Y372" s="279">
        <v>-74.179299999999998</v>
      </c>
      <c r="Z372" s="279">
        <v>-74.179299999999998</v>
      </c>
      <c r="AA372" s="279">
        <v>-106.9746</v>
      </c>
      <c r="AB372" s="279">
        <v>-106.9746</v>
      </c>
      <c r="AC372" s="279">
        <v>0</v>
      </c>
      <c r="AD372" s="279">
        <v>0</v>
      </c>
      <c r="AE372" s="279">
        <v>0</v>
      </c>
      <c r="AF372" s="279">
        <v>180</v>
      </c>
      <c r="AH372" s="279">
        <v>0.92544999999999999</v>
      </c>
      <c r="AI372" s="279">
        <v>0.97757419999999995</v>
      </c>
      <c r="AJ372" s="279">
        <v>0.97757419999999995</v>
      </c>
      <c r="AK372" s="279">
        <v>1.9999999999999999E-6</v>
      </c>
      <c r="AL372" s="279">
        <v>1.9999999999999999E-6</v>
      </c>
      <c r="AM372" s="279">
        <v>2.2423700000000001E-2</v>
      </c>
      <c r="AN372" s="279">
        <v>2.2423700000000001E-2</v>
      </c>
      <c r="AO372" s="279">
        <v>-60.243699999999997</v>
      </c>
      <c r="AP372" s="279">
        <v>-60.243699999999997</v>
      </c>
      <c r="AQ372" s="279">
        <v>-80.604299999999995</v>
      </c>
      <c r="AR372" s="279">
        <v>-80.604299999999995</v>
      </c>
      <c r="AS372" s="279">
        <v>0</v>
      </c>
      <c r="AT372" s="279">
        <v>0</v>
      </c>
      <c r="AU372" s="279">
        <v>0</v>
      </c>
      <c r="AV372" s="279">
        <v>180</v>
      </c>
      <c r="AX372" s="279">
        <v>0.92544999999999999</v>
      </c>
      <c r="AY372" s="279">
        <v>2.3719000000000001E-3</v>
      </c>
      <c r="AZ372" s="279">
        <v>2.3719000000000001E-3</v>
      </c>
      <c r="BA372" s="279">
        <v>0.99746889999999999</v>
      </c>
      <c r="BB372" s="279">
        <v>0.99746889999999999</v>
      </c>
      <c r="BC372" s="279">
        <v>1.5919999999999999E-4</v>
      </c>
      <c r="BD372" s="279">
        <v>1.5919999999999999E-4</v>
      </c>
      <c r="BE372" s="279">
        <v>113.4671</v>
      </c>
      <c r="BF372" s="279">
        <v>113.4671</v>
      </c>
      <c r="BG372" s="279">
        <v>80.525499999999994</v>
      </c>
      <c r="BH372" s="279">
        <v>80.525499999999994</v>
      </c>
      <c r="BI372" s="279">
        <v>0</v>
      </c>
      <c r="BJ372" s="279">
        <v>0</v>
      </c>
      <c r="BK372" s="279">
        <v>0</v>
      </c>
      <c r="BL372" s="279">
        <v>180</v>
      </c>
      <c r="BO372" s="279">
        <v>0.92544999999999999</v>
      </c>
      <c r="BP372" s="279">
        <v>0.89965150000000005</v>
      </c>
      <c r="BQ372" s="279">
        <v>0.89965150000000005</v>
      </c>
      <c r="BR372" s="279">
        <v>0</v>
      </c>
      <c r="BS372" s="279">
        <v>0</v>
      </c>
      <c r="BT372" s="279">
        <v>0.10034849999999999</v>
      </c>
      <c r="BU372" s="279">
        <v>0.10034849999999999</v>
      </c>
      <c r="BV372" s="279">
        <v>-46.817999999999998</v>
      </c>
      <c r="BW372" s="279">
        <v>-46.817999999999998</v>
      </c>
      <c r="BX372" s="279">
        <v>166.6189</v>
      </c>
      <c r="BY372" s="279">
        <v>166.6189</v>
      </c>
      <c r="BZ372" s="279">
        <v>0</v>
      </c>
      <c r="CA372" s="279">
        <v>0</v>
      </c>
      <c r="CB372" s="279">
        <v>0</v>
      </c>
      <c r="CC372" s="279">
        <v>180</v>
      </c>
    </row>
    <row r="373" spans="18:81">
      <c r="R373" s="279">
        <v>0.92679999999999996</v>
      </c>
      <c r="S373" s="279">
        <v>0.98274130000000004</v>
      </c>
      <c r="T373" s="279">
        <v>0.98274130000000004</v>
      </c>
      <c r="U373" s="279">
        <v>1.3E-6</v>
      </c>
      <c r="V373" s="279">
        <v>1.3E-6</v>
      </c>
      <c r="W373" s="279">
        <v>1.7257399999999999E-2</v>
      </c>
      <c r="X373" s="279">
        <v>1.7257399999999999E-2</v>
      </c>
      <c r="Y373" s="279">
        <v>-73.994500000000002</v>
      </c>
      <c r="Z373" s="279">
        <v>-73.994500000000002</v>
      </c>
      <c r="AA373" s="279">
        <v>-106.64749999999999</v>
      </c>
      <c r="AB373" s="279">
        <v>-106.64749999999999</v>
      </c>
      <c r="AC373" s="279">
        <v>0</v>
      </c>
      <c r="AD373" s="279">
        <v>0</v>
      </c>
      <c r="AE373" s="279">
        <v>0</v>
      </c>
      <c r="AF373" s="279">
        <v>180</v>
      </c>
      <c r="AH373" s="279">
        <v>0.92679999999999996</v>
      </c>
      <c r="AI373" s="279">
        <v>0.97752510000000004</v>
      </c>
      <c r="AJ373" s="279">
        <v>0.97752510000000004</v>
      </c>
      <c r="AK373" s="279">
        <v>1.9999999999999999E-6</v>
      </c>
      <c r="AL373" s="279">
        <v>1.9999999999999999E-6</v>
      </c>
      <c r="AM373" s="279">
        <v>2.2472900000000001E-2</v>
      </c>
      <c r="AN373" s="279">
        <v>2.2472900000000001E-2</v>
      </c>
      <c r="AO373" s="279">
        <v>-60.029000000000003</v>
      </c>
      <c r="AP373" s="279">
        <v>-60.029000000000003</v>
      </c>
      <c r="AQ373" s="279">
        <v>-80.213200000000001</v>
      </c>
      <c r="AR373" s="279">
        <v>-80.213200000000001</v>
      </c>
      <c r="AS373" s="279">
        <v>0</v>
      </c>
      <c r="AT373" s="279">
        <v>0</v>
      </c>
      <c r="AU373" s="279">
        <v>0</v>
      </c>
      <c r="AV373" s="279">
        <v>180</v>
      </c>
      <c r="AX373" s="279">
        <v>0.92679999999999996</v>
      </c>
      <c r="AY373" s="279">
        <v>2.4646E-3</v>
      </c>
      <c r="AZ373" s="279">
        <v>2.4646E-3</v>
      </c>
      <c r="BA373" s="279">
        <v>0.9973767</v>
      </c>
      <c r="BB373" s="279">
        <v>0.9973767</v>
      </c>
      <c r="BC373" s="279">
        <v>1.5870000000000001E-4</v>
      </c>
      <c r="BD373" s="279">
        <v>1.5870000000000001E-4</v>
      </c>
      <c r="BE373" s="279">
        <v>113.84350000000001</v>
      </c>
      <c r="BF373" s="279">
        <v>113.84350000000001</v>
      </c>
      <c r="BG373" s="279">
        <v>79.990099999999998</v>
      </c>
      <c r="BH373" s="279">
        <v>79.990099999999998</v>
      </c>
      <c r="BI373" s="279">
        <v>0</v>
      </c>
      <c r="BJ373" s="279">
        <v>0</v>
      </c>
      <c r="BK373" s="279">
        <v>0</v>
      </c>
      <c r="BL373" s="279">
        <v>180</v>
      </c>
      <c r="BO373" s="279">
        <v>0.92679999999999996</v>
      </c>
      <c r="BP373" s="279">
        <v>0.90038790000000002</v>
      </c>
      <c r="BQ373" s="279">
        <v>0.90038790000000002</v>
      </c>
      <c r="BR373" s="279">
        <v>0</v>
      </c>
      <c r="BS373" s="279">
        <v>0</v>
      </c>
      <c r="BT373" s="279">
        <v>9.9612099999999995E-2</v>
      </c>
      <c r="BU373" s="279">
        <v>9.9612099999999995E-2</v>
      </c>
      <c r="BV373" s="279">
        <v>-46.230200000000004</v>
      </c>
      <c r="BW373" s="279">
        <v>-46.230200000000004</v>
      </c>
      <c r="BX373" s="279">
        <v>166.64680000000001</v>
      </c>
      <c r="BY373" s="279">
        <v>166.64680000000001</v>
      </c>
      <c r="BZ373" s="279">
        <v>0</v>
      </c>
      <c r="CA373" s="279">
        <v>0</v>
      </c>
      <c r="CB373" s="279">
        <v>0</v>
      </c>
      <c r="CC373" s="279">
        <v>180</v>
      </c>
    </row>
    <row r="374" spans="18:81">
      <c r="R374" s="279">
        <v>0.92815000000000003</v>
      </c>
      <c r="S374" s="279">
        <v>0.98270170000000001</v>
      </c>
      <c r="T374" s="279">
        <v>0.98270170000000001</v>
      </c>
      <c r="U374" s="279">
        <v>1.3E-6</v>
      </c>
      <c r="V374" s="279">
        <v>1.3E-6</v>
      </c>
      <c r="W374" s="279">
        <v>1.7297E-2</v>
      </c>
      <c r="X374" s="279">
        <v>1.7297E-2</v>
      </c>
      <c r="Y374" s="279">
        <v>-73.809700000000007</v>
      </c>
      <c r="Z374" s="279">
        <v>-73.809700000000007</v>
      </c>
      <c r="AA374" s="279">
        <v>-106.3201</v>
      </c>
      <c r="AB374" s="279">
        <v>-106.3201</v>
      </c>
      <c r="AC374" s="279">
        <v>0</v>
      </c>
      <c r="AD374" s="279">
        <v>0</v>
      </c>
      <c r="AE374" s="279">
        <v>0</v>
      </c>
      <c r="AF374" s="279">
        <v>180</v>
      </c>
      <c r="AH374" s="279">
        <v>0.92815000000000003</v>
      </c>
      <c r="AI374" s="279">
        <v>0.97747600000000001</v>
      </c>
      <c r="AJ374" s="279">
        <v>0.97747600000000001</v>
      </c>
      <c r="AK374" s="279">
        <v>1.9999999999999999E-6</v>
      </c>
      <c r="AL374" s="279">
        <v>1.9999999999999999E-6</v>
      </c>
      <c r="AM374" s="279">
        <v>2.2521900000000001E-2</v>
      </c>
      <c r="AN374" s="279">
        <v>2.2521900000000001E-2</v>
      </c>
      <c r="AO374" s="279">
        <v>-59.814100000000003</v>
      </c>
      <c r="AP374" s="279">
        <v>-59.814100000000003</v>
      </c>
      <c r="AQ374" s="279">
        <v>-79.821799999999996</v>
      </c>
      <c r="AR374" s="279">
        <v>-79.821799999999996</v>
      </c>
      <c r="AS374" s="279">
        <v>0</v>
      </c>
      <c r="AT374" s="279">
        <v>0</v>
      </c>
      <c r="AU374" s="279">
        <v>0</v>
      </c>
      <c r="AV374" s="279">
        <v>180</v>
      </c>
      <c r="AX374" s="279">
        <v>0.92815000000000003</v>
      </c>
      <c r="AY374" s="279">
        <v>2.5601999999999999E-3</v>
      </c>
      <c r="AZ374" s="279">
        <v>2.5601999999999999E-3</v>
      </c>
      <c r="BA374" s="279">
        <v>0.99728150000000004</v>
      </c>
      <c r="BB374" s="279">
        <v>0.99728150000000004</v>
      </c>
      <c r="BC374" s="279">
        <v>1.583E-4</v>
      </c>
      <c r="BD374" s="279">
        <v>1.583E-4</v>
      </c>
      <c r="BE374" s="279">
        <v>114.2187</v>
      </c>
      <c r="BF374" s="279">
        <v>114.2187</v>
      </c>
      <c r="BG374" s="279">
        <v>79.482799999999997</v>
      </c>
      <c r="BH374" s="279">
        <v>79.482799999999997</v>
      </c>
      <c r="BI374" s="279">
        <v>0</v>
      </c>
      <c r="BJ374" s="279">
        <v>0</v>
      </c>
      <c r="BK374" s="279">
        <v>0</v>
      </c>
      <c r="BL374" s="279">
        <v>180</v>
      </c>
      <c r="BO374" s="279">
        <v>0.92815000000000003</v>
      </c>
      <c r="BP374" s="279">
        <v>0.90111929999999996</v>
      </c>
      <c r="BQ374" s="279">
        <v>0.90111929999999996</v>
      </c>
      <c r="BR374" s="279">
        <v>0</v>
      </c>
      <c r="BS374" s="279">
        <v>0</v>
      </c>
      <c r="BT374" s="279">
        <v>9.8880700000000002E-2</v>
      </c>
      <c r="BU374" s="279">
        <v>9.8880700000000002E-2</v>
      </c>
      <c r="BV374" s="279">
        <v>-45.644300000000001</v>
      </c>
      <c r="BW374" s="279">
        <v>-45.644300000000001</v>
      </c>
      <c r="BX374" s="279">
        <v>166.6746</v>
      </c>
      <c r="BY374" s="279">
        <v>166.6746</v>
      </c>
      <c r="BZ374" s="279">
        <v>0</v>
      </c>
      <c r="CA374" s="279">
        <v>0</v>
      </c>
      <c r="CB374" s="279">
        <v>0</v>
      </c>
      <c r="CC374" s="279">
        <v>180</v>
      </c>
    </row>
    <row r="375" spans="18:81">
      <c r="R375" s="279">
        <v>0.92949999999999999</v>
      </c>
      <c r="S375" s="279">
        <v>0.98266209999999998</v>
      </c>
      <c r="T375" s="279">
        <v>0.98266209999999998</v>
      </c>
      <c r="U375" s="279">
        <v>1.3E-6</v>
      </c>
      <c r="V375" s="279">
        <v>1.3E-6</v>
      </c>
      <c r="W375" s="279">
        <v>1.7336600000000001E-2</v>
      </c>
      <c r="X375" s="279">
        <v>1.7336600000000001E-2</v>
      </c>
      <c r="Y375" s="279">
        <v>-73.624600000000001</v>
      </c>
      <c r="Z375" s="279">
        <v>-73.624600000000001</v>
      </c>
      <c r="AA375" s="279">
        <v>-105.9922</v>
      </c>
      <c r="AB375" s="279">
        <v>-105.9922</v>
      </c>
      <c r="AC375" s="279">
        <v>0</v>
      </c>
      <c r="AD375" s="279">
        <v>0</v>
      </c>
      <c r="AE375" s="279">
        <v>0</v>
      </c>
      <c r="AF375" s="279">
        <v>180</v>
      </c>
      <c r="AH375" s="279">
        <v>0.92949999999999999</v>
      </c>
      <c r="AI375" s="279">
        <v>0.97742709999999999</v>
      </c>
      <c r="AJ375" s="279">
        <v>0.97742709999999999</v>
      </c>
      <c r="AK375" s="279">
        <v>1.9999999999999999E-6</v>
      </c>
      <c r="AL375" s="279">
        <v>1.9999999999999999E-6</v>
      </c>
      <c r="AM375" s="279">
        <v>2.2570799999999999E-2</v>
      </c>
      <c r="AN375" s="279">
        <v>2.2570799999999999E-2</v>
      </c>
      <c r="AO375" s="279">
        <v>-59.5991</v>
      </c>
      <c r="AP375" s="279">
        <v>-59.5991</v>
      </c>
      <c r="AQ375" s="279">
        <v>-79.429900000000004</v>
      </c>
      <c r="AR375" s="279">
        <v>-79.429900000000004</v>
      </c>
      <c r="AS375" s="279">
        <v>0</v>
      </c>
      <c r="AT375" s="279">
        <v>0</v>
      </c>
      <c r="AU375" s="279">
        <v>0</v>
      </c>
      <c r="AV375" s="279">
        <v>180</v>
      </c>
      <c r="AX375" s="279">
        <v>0.92949999999999999</v>
      </c>
      <c r="AY375" s="279">
        <v>2.6587E-3</v>
      </c>
      <c r="AZ375" s="279">
        <v>2.6587E-3</v>
      </c>
      <c r="BA375" s="279">
        <v>0.9971835</v>
      </c>
      <c r="BB375" s="279">
        <v>0.9971835</v>
      </c>
      <c r="BC375" s="279">
        <v>1.5779999999999999E-4</v>
      </c>
      <c r="BD375" s="279">
        <v>1.5779999999999999E-4</v>
      </c>
      <c r="BE375" s="279">
        <v>114.593</v>
      </c>
      <c r="BF375" s="279">
        <v>114.593</v>
      </c>
      <c r="BG375" s="279">
        <v>79.002499999999998</v>
      </c>
      <c r="BH375" s="279">
        <v>79.002499999999998</v>
      </c>
      <c r="BI375" s="279">
        <v>0</v>
      </c>
      <c r="BJ375" s="279">
        <v>0</v>
      </c>
      <c r="BK375" s="279">
        <v>0</v>
      </c>
      <c r="BL375" s="279">
        <v>180</v>
      </c>
      <c r="BO375" s="279">
        <v>0.92949999999999999</v>
      </c>
      <c r="BP375" s="279">
        <v>0.90184569999999997</v>
      </c>
      <c r="BQ375" s="279">
        <v>0.90184569999999997</v>
      </c>
      <c r="BR375" s="279">
        <v>0</v>
      </c>
      <c r="BS375" s="279">
        <v>0</v>
      </c>
      <c r="BT375" s="279">
        <v>9.8154199999999997E-2</v>
      </c>
      <c r="BU375" s="279">
        <v>9.8154199999999997E-2</v>
      </c>
      <c r="BV375" s="279">
        <v>-45.060200000000002</v>
      </c>
      <c r="BW375" s="279">
        <v>-45.060200000000002</v>
      </c>
      <c r="BX375" s="279">
        <v>166.70240000000001</v>
      </c>
      <c r="BY375" s="279">
        <v>166.70240000000001</v>
      </c>
      <c r="BZ375" s="279">
        <v>0</v>
      </c>
      <c r="CA375" s="279">
        <v>0</v>
      </c>
      <c r="CB375" s="279">
        <v>0</v>
      </c>
      <c r="CC375" s="279">
        <v>180</v>
      </c>
    </row>
    <row r="376" spans="18:81">
      <c r="R376" s="279">
        <v>0.93084999999999996</v>
      </c>
      <c r="S376" s="279">
        <v>0.98262240000000001</v>
      </c>
      <c r="T376" s="279">
        <v>0.98262240000000001</v>
      </c>
      <c r="U376" s="279">
        <v>1.3E-6</v>
      </c>
      <c r="V376" s="279">
        <v>1.3E-6</v>
      </c>
      <c r="W376" s="279">
        <v>1.7376300000000001E-2</v>
      </c>
      <c r="X376" s="279">
        <v>1.7376300000000001E-2</v>
      </c>
      <c r="Y376" s="279">
        <v>-73.439499999999995</v>
      </c>
      <c r="Z376" s="279">
        <v>-73.439499999999995</v>
      </c>
      <c r="AA376" s="279">
        <v>-105.6639</v>
      </c>
      <c r="AB376" s="279">
        <v>-105.6639</v>
      </c>
      <c r="AC376" s="279">
        <v>0</v>
      </c>
      <c r="AD376" s="279">
        <v>0</v>
      </c>
      <c r="AE376" s="279">
        <v>0</v>
      </c>
      <c r="AF376" s="279">
        <v>180</v>
      </c>
      <c r="AH376" s="279">
        <v>0.93084999999999996</v>
      </c>
      <c r="AI376" s="279">
        <v>0.97737830000000003</v>
      </c>
      <c r="AJ376" s="279">
        <v>0.97737830000000003</v>
      </c>
      <c r="AK376" s="279">
        <v>1.9999999999999999E-6</v>
      </c>
      <c r="AL376" s="279">
        <v>1.9999999999999999E-6</v>
      </c>
      <c r="AM376" s="279">
        <v>2.26196E-2</v>
      </c>
      <c r="AN376" s="279">
        <v>2.26196E-2</v>
      </c>
      <c r="AO376" s="279">
        <v>-59.384</v>
      </c>
      <c r="AP376" s="279">
        <v>-59.384</v>
      </c>
      <c r="AQ376" s="279">
        <v>-79.037599999999998</v>
      </c>
      <c r="AR376" s="279">
        <v>-79.037599999999998</v>
      </c>
      <c r="AS376" s="279">
        <v>0</v>
      </c>
      <c r="AT376" s="279">
        <v>0</v>
      </c>
      <c r="AU376" s="279">
        <v>0</v>
      </c>
      <c r="AV376" s="279">
        <v>180</v>
      </c>
      <c r="AX376" s="279">
        <v>0.93084999999999996</v>
      </c>
      <c r="AY376" s="279">
        <v>2.7602E-3</v>
      </c>
      <c r="AZ376" s="279">
        <v>2.7602E-3</v>
      </c>
      <c r="BA376" s="279">
        <v>0.99708249999999998</v>
      </c>
      <c r="BB376" s="279">
        <v>0.99708249999999998</v>
      </c>
      <c r="BC376" s="279">
        <v>1.573E-4</v>
      </c>
      <c r="BD376" s="279">
        <v>1.573E-4</v>
      </c>
      <c r="BE376" s="279">
        <v>114.9662</v>
      </c>
      <c r="BF376" s="279">
        <v>114.9662</v>
      </c>
      <c r="BG376" s="279">
        <v>78.547899999999998</v>
      </c>
      <c r="BH376" s="279">
        <v>78.547899999999998</v>
      </c>
      <c r="BI376" s="279">
        <v>0</v>
      </c>
      <c r="BJ376" s="279">
        <v>0</v>
      </c>
      <c r="BK376" s="279">
        <v>0</v>
      </c>
      <c r="BL376" s="279">
        <v>180</v>
      </c>
      <c r="BO376" s="279">
        <v>0.93084999999999996</v>
      </c>
      <c r="BP376" s="279">
        <v>0.90256729999999996</v>
      </c>
      <c r="BQ376" s="279">
        <v>0.90256729999999996</v>
      </c>
      <c r="BR376" s="279">
        <v>0</v>
      </c>
      <c r="BS376" s="279">
        <v>0</v>
      </c>
      <c r="BT376" s="279">
        <v>9.7432699999999997E-2</v>
      </c>
      <c r="BU376" s="279">
        <v>9.7432699999999997E-2</v>
      </c>
      <c r="BV376" s="279">
        <v>-44.477800000000002</v>
      </c>
      <c r="BW376" s="279">
        <v>-44.477800000000002</v>
      </c>
      <c r="BX376" s="279">
        <v>166.73009999999999</v>
      </c>
      <c r="BY376" s="279">
        <v>166.73009999999999</v>
      </c>
      <c r="BZ376" s="279">
        <v>0</v>
      </c>
      <c r="CA376" s="279">
        <v>0</v>
      </c>
      <c r="CB376" s="279">
        <v>0</v>
      </c>
      <c r="CC376" s="279">
        <v>180</v>
      </c>
    </row>
    <row r="377" spans="18:81">
      <c r="R377" s="279">
        <v>0.93220000000000003</v>
      </c>
      <c r="S377" s="279">
        <v>0.98258250000000003</v>
      </c>
      <c r="T377" s="279">
        <v>0.98258250000000003</v>
      </c>
      <c r="U377" s="279">
        <v>1.3E-6</v>
      </c>
      <c r="V377" s="279">
        <v>1.3E-6</v>
      </c>
      <c r="W377" s="279">
        <v>1.74161E-2</v>
      </c>
      <c r="X377" s="279">
        <v>1.74161E-2</v>
      </c>
      <c r="Y377" s="279">
        <v>-73.254199999999997</v>
      </c>
      <c r="Z377" s="279">
        <v>-73.254199999999997</v>
      </c>
      <c r="AA377" s="279">
        <v>-105.3352</v>
      </c>
      <c r="AB377" s="279">
        <v>-105.3352</v>
      </c>
      <c r="AC377" s="279">
        <v>0</v>
      </c>
      <c r="AD377" s="279">
        <v>0</v>
      </c>
      <c r="AE377" s="279">
        <v>0</v>
      </c>
      <c r="AF377" s="279">
        <v>180</v>
      </c>
      <c r="AH377" s="279">
        <v>0.93220000000000003</v>
      </c>
      <c r="AI377" s="279">
        <v>0.97732969999999997</v>
      </c>
      <c r="AJ377" s="279">
        <v>0.97732969999999997</v>
      </c>
      <c r="AK377" s="279">
        <v>2.0999999999999998E-6</v>
      </c>
      <c r="AL377" s="279">
        <v>2.0999999999999998E-6</v>
      </c>
      <c r="AM377" s="279">
        <v>2.2668299999999999E-2</v>
      </c>
      <c r="AN377" s="279">
        <v>2.2668299999999999E-2</v>
      </c>
      <c r="AO377" s="279">
        <v>-59.168700000000001</v>
      </c>
      <c r="AP377" s="279">
        <v>-59.168700000000001</v>
      </c>
      <c r="AQ377" s="279">
        <v>-78.644999999999996</v>
      </c>
      <c r="AR377" s="279">
        <v>-78.644999999999996</v>
      </c>
      <c r="AS377" s="279">
        <v>0</v>
      </c>
      <c r="AT377" s="279">
        <v>0</v>
      </c>
      <c r="AU377" s="279">
        <v>0</v>
      </c>
      <c r="AV377" s="279">
        <v>180</v>
      </c>
      <c r="AX377" s="279">
        <v>0.93220000000000003</v>
      </c>
      <c r="AY377" s="279">
        <v>2.8644999999999999E-3</v>
      </c>
      <c r="AZ377" s="279">
        <v>2.8644999999999999E-3</v>
      </c>
      <c r="BA377" s="279">
        <v>0.99697860000000005</v>
      </c>
      <c r="BB377" s="279">
        <v>0.99697860000000005</v>
      </c>
      <c r="BC377" s="279">
        <v>1.5679999999999999E-4</v>
      </c>
      <c r="BD377" s="279">
        <v>1.5679999999999999E-4</v>
      </c>
      <c r="BE377" s="279">
        <v>115.33839999999999</v>
      </c>
      <c r="BF377" s="279">
        <v>115.33839999999999</v>
      </c>
      <c r="BG377" s="279">
        <v>78.118099999999998</v>
      </c>
      <c r="BH377" s="279">
        <v>78.118099999999998</v>
      </c>
      <c r="BI377" s="279">
        <v>0</v>
      </c>
      <c r="BJ377" s="279">
        <v>0</v>
      </c>
      <c r="BK377" s="279">
        <v>0</v>
      </c>
      <c r="BL377" s="279">
        <v>180</v>
      </c>
      <c r="BO377" s="279">
        <v>0.93220000000000003</v>
      </c>
      <c r="BP377" s="279">
        <v>0.90328399999999998</v>
      </c>
      <c r="BQ377" s="279">
        <v>0.90328399999999998</v>
      </c>
      <c r="BR377" s="279">
        <v>0</v>
      </c>
      <c r="BS377" s="279">
        <v>0</v>
      </c>
      <c r="BT377" s="279">
        <v>9.6715999999999996E-2</v>
      </c>
      <c r="BU377" s="279">
        <v>9.6715999999999996E-2</v>
      </c>
      <c r="BV377" s="279">
        <v>-43.897199999999998</v>
      </c>
      <c r="BW377" s="279">
        <v>-43.897199999999998</v>
      </c>
      <c r="BX377" s="279">
        <v>166.7577</v>
      </c>
      <c r="BY377" s="279">
        <v>166.7577</v>
      </c>
      <c r="BZ377" s="279">
        <v>0</v>
      </c>
      <c r="CA377" s="279">
        <v>0</v>
      </c>
      <c r="CB377" s="279">
        <v>0</v>
      </c>
      <c r="CC377" s="279">
        <v>180</v>
      </c>
    </row>
    <row r="378" spans="18:81">
      <c r="R378" s="279">
        <v>0.93354999999999999</v>
      </c>
      <c r="S378" s="279">
        <v>0.98254269999999999</v>
      </c>
      <c r="T378" s="279">
        <v>0.98254269999999999</v>
      </c>
      <c r="U378" s="279">
        <v>1.3E-6</v>
      </c>
      <c r="V378" s="279">
        <v>1.3E-6</v>
      </c>
      <c r="W378" s="279">
        <v>1.7455999999999999E-2</v>
      </c>
      <c r="X378" s="279">
        <v>1.7455999999999999E-2</v>
      </c>
      <c r="Y378" s="279">
        <v>-73.068700000000007</v>
      </c>
      <c r="Z378" s="279">
        <v>-73.068700000000007</v>
      </c>
      <c r="AA378" s="279">
        <v>-105.006</v>
      </c>
      <c r="AB378" s="279">
        <v>-105.006</v>
      </c>
      <c r="AC378" s="279">
        <v>0</v>
      </c>
      <c r="AD378" s="279">
        <v>0</v>
      </c>
      <c r="AE378" s="279">
        <v>0</v>
      </c>
      <c r="AF378" s="279">
        <v>180</v>
      </c>
      <c r="AH378" s="279">
        <v>0.93354999999999999</v>
      </c>
      <c r="AI378" s="279">
        <v>0.97728119999999996</v>
      </c>
      <c r="AJ378" s="279">
        <v>0.97728119999999996</v>
      </c>
      <c r="AK378" s="279">
        <v>2.0999999999999998E-6</v>
      </c>
      <c r="AL378" s="279">
        <v>2.0999999999999998E-6</v>
      </c>
      <c r="AM378" s="279">
        <v>2.2716799999999999E-2</v>
      </c>
      <c r="AN378" s="279">
        <v>2.2716799999999999E-2</v>
      </c>
      <c r="AO378" s="279">
        <v>-58.953299999999999</v>
      </c>
      <c r="AP378" s="279">
        <v>-58.953299999999999</v>
      </c>
      <c r="AQ378" s="279">
        <v>-78.251900000000006</v>
      </c>
      <c r="AR378" s="279">
        <v>-78.251900000000006</v>
      </c>
      <c r="AS378" s="279">
        <v>0</v>
      </c>
      <c r="AT378" s="279">
        <v>0</v>
      </c>
      <c r="AU378" s="279">
        <v>0</v>
      </c>
      <c r="AV378" s="279">
        <v>180</v>
      </c>
      <c r="AX378" s="279">
        <v>0.93354999999999999</v>
      </c>
      <c r="AY378" s="279">
        <v>2.9718000000000001E-3</v>
      </c>
      <c r="AZ378" s="279">
        <v>2.9718000000000001E-3</v>
      </c>
      <c r="BA378" s="279">
        <v>0.99687179999999997</v>
      </c>
      <c r="BB378" s="279">
        <v>0.99687179999999997</v>
      </c>
      <c r="BC378" s="279">
        <v>1.5640000000000001E-4</v>
      </c>
      <c r="BD378" s="279">
        <v>1.5640000000000001E-4</v>
      </c>
      <c r="BE378" s="279">
        <v>115.70959999999999</v>
      </c>
      <c r="BF378" s="279">
        <v>115.70959999999999</v>
      </c>
      <c r="BG378" s="279">
        <v>77.711799999999997</v>
      </c>
      <c r="BH378" s="279">
        <v>77.711799999999997</v>
      </c>
      <c r="BI378" s="279">
        <v>0</v>
      </c>
      <c r="BJ378" s="279">
        <v>0</v>
      </c>
      <c r="BK378" s="279">
        <v>0</v>
      </c>
      <c r="BL378" s="279">
        <v>180</v>
      </c>
      <c r="BO378" s="279">
        <v>0.93354999999999999</v>
      </c>
      <c r="BP378" s="279">
        <v>0.90399589999999996</v>
      </c>
      <c r="BQ378" s="279">
        <v>0.90399589999999996</v>
      </c>
      <c r="BR378" s="279">
        <v>0</v>
      </c>
      <c r="BS378" s="279">
        <v>0</v>
      </c>
      <c r="BT378" s="279">
        <v>9.6004099999999995E-2</v>
      </c>
      <c r="BU378" s="279">
        <v>9.6004099999999995E-2</v>
      </c>
      <c r="BV378" s="279">
        <v>-43.318399999999997</v>
      </c>
      <c r="BW378" s="279">
        <v>-43.318399999999997</v>
      </c>
      <c r="BX378" s="279">
        <v>166.7852</v>
      </c>
      <c r="BY378" s="279">
        <v>166.7852</v>
      </c>
      <c r="BZ378" s="279">
        <v>0</v>
      </c>
      <c r="CA378" s="279">
        <v>0</v>
      </c>
      <c r="CB378" s="279">
        <v>0</v>
      </c>
      <c r="CC378" s="279">
        <v>180</v>
      </c>
    </row>
    <row r="379" spans="18:81">
      <c r="R379" s="279">
        <v>0.93489999999999995</v>
      </c>
      <c r="S379" s="279">
        <v>0.98250269999999995</v>
      </c>
      <c r="T379" s="279">
        <v>0.98250269999999995</v>
      </c>
      <c r="U379" s="279">
        <v>1.3E-6</v>
      </c>
      <c r="V379" s="279">
        <v>1.3E-6</v>
      </c>
      <c r="W379" s="279">
        <v>1.7496000000000001E-2</v>
      </c>
      <c r="X379" s="279">
        <v>1.7496000000000001E-2</v>
      </c>
      <c r="Y379" s="279">
        <v>-72.883099999999999</v>
      </c>
      <c r="Z379" s="279">
        <v>-72.883099999999999</v>
      </c>
      <c r="AA379" s="279">
        <v>-104.6765</v>
      </c>
      <c r="AB379" s="279">
        <v>-104.6765</v>
      </c>
      <c r="AC379" s="279">
        <v>0</v>
      </c>
      <c r="AD379" s="279">
        <v>0</v>
      </c>
      <c r="AE379" s="279">
        <v>0</v>
      </c>
      <c r="AF379" s="279">
        <v>180</v>
      </c>
      <c r="AH379" s="279">
        <v>0.93489999999999995</v>
      </c>
      <c r="AI379" s="279">
        <v>0.97723280000000001</v>
      </c>
      <c r="AJ379" s="279">
        <v>0.97723280000000001</v>
      </c>
      <c r="AK379" s="279">
        <v>2.0999999999999998E-6</v>
      </c>
      <c r="AL379" s="279">
        <v>2.0999999999999998E-6</v>
      </c>
      <c r="AM379" s="279">
        <v>2.27651E-2</v>
      </c>
      <c r="AN379" s="279">
        <v>2.27651E-2</v>
      </c>
      <c r="AO379" s="279">
        <v>-58.737699999999997</v>
      </c>
      <c r="AP379" s="279">
        <v>-58.737699999999997</v>
      </c>
      <c r="AQ379" s="279">
        <v>-77.858500000000006</v>
      </c>
      <c r="AR379" s="279">
        <v>-77.858500000000006</v>
      </c>
      <c r="AS379" s="279">
        <v>0</v>
      </c>
      <c r="AT379" s="279">
        <v>0</v>
      </c>
      <c r="AU379" s="279">
        <v>0</v>
      </c>
      <c r="AV379" s="279">
        <v>180</v>
      </c>
      <c r="AX379" s="279">
        <v>0.93489999999999995</v>
      </c>
      <c r="AY379" s="279">
        <v>3.0820000000000001E-3</v>
      </c>
      <c r="AZ379" s="279">
        <v>3.0820000000000001E-3</v>
      </c>
      <c r="BA379" s="279">
        <v>0.99676209999999998</v>
      </c>
      <c r="BB379" s="279">
        <v>0.99676209999999998</v>
      </c>
      <c r="BC379" s="279">
        <v>1.5589999999999999E-4</v>
      </c>
      <c r="BD379" s="279">
        <v>1.5589999999999999E-4</v>
      </c>
      <c r="BE379" s="279">
        <v>116.0797</v>
      </c>
      <c r="BF379" s="279">
        <v>116.0797</v>
      </c>
      <c r="BG379" s="279">
        <v>77.328100000000006</v>
      </c>
      <c r="BH379" s="279">
        <v>77.328100000000006</v>
      </c>
      <c r="BI379" s="279">
        <v>0</v>
      </c>
      <c r="BJ379" s="279">
        <v>0</v>
      </c>
      <c r="BK379" s="279">
        <v>0</v>
      </c>
      <c r="BL379" s="279">
        <v>180</v>
      </c>
      <c r="BO379" s="279">
        <v>0.93489999999999995</v>
      </c>
      <c r="BP379" s="279">
        <v>0.90470300000000003</v>
      </c>
      <c r="BQ379" s="279">
        <v>0.90470300000000003</v>
      </c>
      <c r="BR379" s="279">
        <v>0</v>
      </c>
      <c r="BS379" s="279">
        <v>0</v>
      </c>
      <c r="BT379" s="279">
        <v>9.5297000000000007E-2</v>
      </c>
      <c r="BU379" s="279">
        <v>9.5297000000000007E-2</v>
      </c>
      <c r="BV379" s="279">
        <v>-42.741399999999999</v>
      </c>
      <c r="BW379" s="279">
        <v>-42.741399999999999</v>
      </c>
      <c r="BX379" s="279">
        <v>166.8126</v>
      </c>
      <c r="BY379" s="279">
        <v>166.8126</v>
      </c>
      <c r="BZ379" s="279">
        <v>0</v>
      </c>
      <c r="CA379" s="279">
        <v>0</v>
      </c>
      <c r="CB379" s="279">
        <v>0</v>
      </c>
      <c r="CC379" s="279">
        <v>180</v>
      </c>
    </row>
    <row r="380" spans="18:81">
      <c r="R380" s="279">
        <v>0.93625000000000003</v>
      </c>
      <c r="S380" s="279">
        <v>0.98246259999999996</v>
      </c>
      <c r="T380" s="279">
        <v>0.98246259999999996</v>
      </c>
      <c r="U380" s="279">
        <v>1.3E-6</v>
      </c>
      <c r="V380" s="279">
        <v>1.3E-6</v>
      </c>
      <c r="W380" s="279">
        <v>1.7536E-2</v>
      </c>
      <c r="X380" s="279">
        <v>1.7536E-2</v>
      </c>
      <c r="Y380" s="279">
        <v>-72.697400000000002</v>
      </c>
      <c r="Z380" s="279">
        <v>-72.697400000000002</v>
      </c>
      <c r="AA380" s="279">
        <v>-104.3466</v>
      </c>
      <c r="AB380" s="279">
        <v>-104.3466</v>
      </c>
      <c r="AC380" s="279">
        <v>0</v>
      </c>
      <c r="AD380" s="279">
        <v>0</v>
      </c>
      <c r="AE380" s="279">
        <v>0</v>
      </c>
      <c r="AF380" s="279">
        <v>180</v>
      </c>
      <c r="AH380" s="279">
        <v>0.93625000000000003</v>
      </c>
      <c r="AI380" s="279">
        <v>0.97718459999999996</v>
      </c>
      <c r="AJ380" s="279">
        <v>0.97718459999999996</v>
      </c>
      <c r="AK380" s="279">
        <v>2.0999999999999998E-6</v>
      </c>
      <c r="AL380" s="279">
        <v>2.0999999999999998E-6</v>
      </c>
      <c r="AM380" s="279">
        <v>2.2813300000000002E-2</v>
      </c>
      <c r="AN380" s="279">
        <v>2.2813300000000002E-2</v>
      </c>
      <c r="AO380" s="279">
        <v>-58.522100000000002</v>
      </c>
      <c r="AP380" s="279">
        <v>-58.522100000000002</v>
      </c>
      <c r="AQ380" s="279">
        <v>-77.464699999999993</v>
      </c>
      <c r="AR380" s="279">
        <v>-77.464699999999993</v>
      </c>
      <c r="AS380" s="279">
        <v>0</v>
      </c>
      <c r="AT380" s="279">
        <v>0</v>
      </c>
      <c r="AU380" s="279">
        <v>0</v>
      </c>
      <c r="AV380" s="279">
        <v>180</v>
      </c>
      <c r="AX380" s="279">
        <v>0.93625000000000003</v>
      </c>
      <c r="AY380" s="279">
        <v>3.1952E-3</v>
      </c>
      <c r="AZ380" s="279">
        <v>3.1952E-3</v>
      </c>
      <c r="BA380" s="279">
        <v>0.99664940000000002</v>
      </c>
      <c r="BB380" s="279">
        <v>0.99664940000000002</v>
      </c>
      <c r="BC380" s="279">
        <v>1.5540000000000001E-4</v>
      </c>
      <c r="BD380" s="279">
        <v>1.5540000000000001E-4</v>
      </c>
      <c r="BE380" s="279">
        <v>116.44889999999999</v>
      </c>
      <c r="BF380" s="279">
        <v>116.44889999999999</v>
      </c>
      <c r="BG380" s="279">
        <v>76.966099999999997</v>
      </c>
      <c r="BH380" s="279">
        <v>76.966099999999997</v>
      </c>
      <c r="BI380" s="279">
        <v>0</v>
      </c>
      <c r="BJ380" s="279">
        <v>0</v>
      </c>
      <c r="BK380" s="279">
        <v>0</v>
      </c>
      <c r="BL380" s="279">
        <v>180</v>
      </c>
      <c r="BO380" s="279">
        <v>0.93625000000000003</v>
      </c>
      <c r="BP380" s="279">
        <v>0.90540529999999997</v>
      </c>
      <c r="BQ380" s="279">
        <v>0.90540529999999997</v>
      </c>
      <c r="BR380" s="279">
        <v>0</v>
      </c>
      <c r="BS380" s="279">
        <v>0</v>
      </c>
      <c r="BT380" s="279">
        <v>9.4594700000000004E-2</v>
      </c>
      <c r="BU380" s="279">
        <v>9.4594700000000004E-2</v>
      </c>
      <c r="BV380" s="279">
        <v>-42.165999999999997</v>
      </c>
      <c r="BW380" s="279">
        <v>-42.165999999999997</v>
      </c>
      <c r="BX380" s="279">
        <v>166.84</v>
      </c>
      <c r="BY380" s="279">
        <v>166.84</v>
      </c>
      <c r="BZ380" s="279">
        <v>0</v>
      </c>
      <c r="CA380" s="279">
        <v>0</v>
      </c>
      <c r="CB380" s="279">
        <v>0</v>
      </c>
      <c r="CC380" s="279">
        <v>180</v>
      </c>
    </row>
    <row r="381" spans="18:81">
      <c r="R381" s="279">
        <v>0.93759999999999999</v>
      </c>
      <c r="S381" s="279">
        <v>0.98242249999999998</v>
      </c>
      <c r="T381" s="279">
        <v>0.98242249999999998</v>
      </c>
      <c r="U381" s="279">
        <v>1.3E-6</v>
      </c>
      <c r="V381" s="279">
        <v>1.3E-6</v>
      </c>
      <c r="W381" s="279">
        <v>1.7576100000000001E-2</v>
      </c>
      <c r="X381" s="279">
        <v>1.7576100000000001E-2</v>
      </c>
      <c r="Y381" s="279">
        <v>-72.511600000000001</v>
      </c>
      <c r="Z381" s="279">
        <v>-72.511600000000001</v>
      </c>
      <c r="AA381" s="279">
        <v>-104.0163</v>
      </c>
      <c r="AB381" s="279">
        <v>-104.0163</v>
      </c>
      <c r="AC381" s="279">
        <v>0</v>
      </c>
      <c r="AD381" s="279">
        <v>0</v>
      </c>
      <c r="AE381" s="279">
        <v>0</v>
      </c>
      <c r="AF381" s="279">
        <v>180</v>
      </c>
      <c r="AH381" s="279">
        <v>0.93759999999999999</v>
      </c>
      <c r="AI381" s="279">
        <v>0.97713649999999996</v>
      </c>
      <c r="AJ381" s="279">
        <v>0.97713649999999996</v>
      </c>
      <c r="AK381" s="279">
        <v>2.0999999999999998E-6</v>
      </c>
      <c r="AL381" s="279">
        <v>2.0999999999999998E-6</v>
      </c>
      <c r="AM381" s="279">
        <v>2.28614E-2</v>
      </c>
      <c r="AN381" s="279">
        <v>2.28614E-2</v>
      </c>
      <c r="AO381" s="279">
        <v>-58.3063</v>
      </c>
      <c r="AP381" s="279">
        <v>-58.3063</v>
      </c>
      <c r="AQ381" s="279">
        <v>-77.070599999999999</v>
      </c>
      <c r="AR381" s="279">
        <v>-77.070599999999999</v>
      </c>
      <c r="AS381" s="279">
        <v>0</v>
      </c>
      <c r="AT381" s="279">
        <v>0</v>
      </c>
      <c r="AU381" s="279">
        <v>0</v>
      </c>
      <c r="AV381" s="279">
        <v>180</v>
      </c>
      <c r="AX381" s="279">
        <v>0.93759999999999999</v>
      </c>
      <c r="AY381" s="279">
        <v>3.3113000000000001E-3</v>
      </c>
      <c r="AZ381" s="279">
        <v>3.3113000000000001E-3</v>
      </c>
      <c r="BA381" s="279">
        <v>0.99653369999999997</v>
      </c>
      <c r="BB381" s="279">
        <v>0.99653369999999997</v>
      </c>
      <c r="BC381" s="279">
        <v>1.55E-4</v>
      </c>
      <c r="BD381" s="279">
        <v>1.55E-4</v>
      </c>
      <c r="BE381" s="279">
        <v>116.81699999999999</v>
      </c>
      <c r="BF381" s="279">
        <v>116.81699999999999</v>
      </c>
      <c r="BG381" s="279">
        <v>76.624799999999993</v>
      </c>
      <c r="BH381" s="279">
        <v>76.624799999999993</v>
      </c>
      <c r="BI381" s="279">
        <v>0</v>
      </c>
      <c r="BJ381" s="279">
        <v>0</v>
      </c>
      <c r="BK381" s="279">
        <v>0</v>
      </c>
      <c r="BL381" s="279">
        <v>180</v>
      </c>
      <c r="BO381" s="279">
        <v>0.93759999999999999</v>
      </c>
      <c r="BP381" s="279">
        <v>0.90610279999999999</v>
      </c>
      <c r="BQ381" s="279">
        <v>0.90610279999999999</v>
      </c>
      <c r="BR381" s="279">
        <v>0</v>
      </c>
      <c r="BS381" s="279">
        <v>0</v>
      </c>
      <c r="BT381" s="279">
        <v>9.3897099999999997E-2</v>
      </c>
      <c r="BU381" s="279">
        <v>9.3897099999999997E-2</v>
      </c>
      <c r="BV381" s="279">
        <v>-41.592500000000001</v>
      </c>
      <c r="BW381" s="279">
        <v>-41.592500000000001</v>
      </c>
      <c r="BX381" s="279">
        <v>166.8673</v>
      </c>
      <c r="BY381" s="279">
        <v>166.8673</v>
      </c>
      <c r="BZ381" s="279">
        <v>0</v>
      </c>
      <c r="CA381" s="279">
        <v>0</v>
      </c>
      <c r="CB381" s="279">
        <v>0</v>
      </c>
      <c r="CC381" s="279">
        <v>180</v>
      </c>
    </row>
    <row r="382" spans="18:81">
      <c r="R382" s="279">
        <v>0.93894999999999995</v>
      </c>
      <c r="S382" s="279">
        <v>0.98238230000000004</v>
      </c>
      <c r="T382" s="279">
        <v>0.98238230000000004</v>
      </c>
      <c r="U382" s="279">
        <v>1.3E-6</v>
      </c>
      <c r="V382" s="279">
        <v>1.3E-6</v>
      </c>
      <c r="W382" s="279">
        <v>1.7616300000000001E-2</v>
      </c>
      <c r="X382" s="279">
        <v>1.7616300000000001E-2</v>
      </c>
      <c r="Y382" s="279">
        <v>-72.325599999999994</v>
      </c>
      <c r="Z382" s="279">
        <v>-72.325599999999994</v>
      </c>
      <c r="AA382" s="279">
        <v>-103.68559999999999</v>
      </c>
      <c r="AB382" s="279">
        <v>-103.68559999999999</v>
      </c>
      <c r="AC382" s="279">
        <v>0</v>
      </c>
      <c r="AD382" s="279">
        <v>0</v>
      </c>
      <c r="AE382" s="279">
        <v>0</v>
      </c>
      <c r="AF382" s="279">
        <v>180</v>
      </c>
      <c r="AH382" s="279">
        <v>0.93894999999999995</v>
      </c>
      <c r="AI382" s="279">
        <v>0.97708859999999997</v>
      </c>
      <c r="AJ382" s="279">
        <v>0.97708859999999997</v>
      </c>
      <c r="AK382" s="279">
        <v>2.0999999999999998E-6</v>
      </c>
      <c r="AL382" s="279">
        <v>2.0999999999999998E-6</v>
      </c>
      <c r="AM382" s="279">
        <v>2.29093E-2</v>
      </c>
      <c r="AN382" s="279">
        <v>2.29093E-2</v>
      </c>
      <c r="AO382" s="279">
        <v>-58.090299999999999</v>
      </c>
      <c r="AP382" s="279">
        <v>-58.090299999999999</v>
      </c>
      <c r="AQ382" s="279">
        <v>-76.676000000000002</v>
      </c>
      <c r="AR382" s="279">
        <v>-76.676000000000002</v>
      </c>
      <c r="AS382" s="279">
        <v>0</v>
      </c>
      <c r="AT382" s="279">
        <v>0</v>
      </c>
      <c r="AU382" s="279">
        <v>0</v>
      </c>
      <c r="AV382" s="279">
        <v>180</v>
      </c>
      <c r="AX382" s="279">
        <v>0.93894999999999995</v>
      </c>
      <c r="AY382" s="279">
        <v>3.4304000000000001E-3</v>
      </c>
      <c r="AZ382" s="279">
        <v>3.4304000000000001E-3</v>
      </c>
      <c r="BA382" s="279">
        <v>0.9964151</v>
      </c>
      <c r="BB382" s="279">
        <v>0.9964151</v>
      </c>
      <c r="BC382" s="279">
        <v>1.5449999999999999E-4</v>
      </c>
      <c r="BD382" s="279">
        <v>1.5449999999999999E-4</v>
      </c>
      <c r="BE382" s="279">
        <v>117.1841</v>
      </c>
      <c r="BF382" s="279">
        <v>117.1841</v>
      </c>
      <c r="BG382" s="279">
        <v>76.303200000000004</v>
      </c>
      <c r="BH382" s="279">
        <v>76.303200000000004</v>
      </c>
      <c r="BI382" s="279">
        <v>0</v>
      </c>
      <c r="BJ382" s="279">
        <v>0</v>
      </c>
      <c r="BK382" s="279">
        <v>0</v>
      </c>
      <c r="BL382" s="279">
        <v>180</v>
      </c>
      <c r="BO382" s="279">
        <v>0.93894999999999995</v>
      </c>
      <c r="BP382" s="279">
        <v>0.90679569999999998</v>
      </c>
      <c r="BQ382" s="279">
        <v>0.90679569999999998</v>
      </c>
      <c r="BR382" s="279">
        <v>0</v>
      </c>
      <c r="BS382" s="279">
        <v>0</v>
      </c>
      <c r="BT382" s="279">
        <v>9.3204300000000004E-2</v>
      </c>
      <c r="BU382" s="279">
        <v>9.3204300000000004E-2</v>
      </c>
      <c r="BV382" s="279">
        <v>-41.020600000000002</v>
      </c>
      <c r="BW382" s="279">
        <v>-41.020600000000002</v>
      </c>
      <c r="BX382" s="279">
        <v>166.89449999999999</v>
      </c>
      <c r="BY382" s="279">
        <v>166.89449999999999</v>
      </c>
      <c r="BZ382" s="279">
        <v>0</v>
      </c>
      <c r="CA382" s="279">
        <v>0</v>
      </c>
      <c r="CB382" s="279">
        <v>0</v>
      </c>
      <c r="CC382" s="279">
        <v>180</v>
      </c>
    </row>
    <row r="383" spans="18:81">
      <c r="R383" s="279">
        <v>0.94030000000000002</v>
      </c>
      <c r="S383" s="279">
        <v>0.98234350000000004</v>
      </c>
      <c r="T383" s="279">
        <v>0.98234350000000004</v>
      </c>
      <c r="U383" s="279">
        <v>1.3E-6</v>
      </c>
      <c r="V383" s="279">
        <v>1.3E-6</v>
      </c>
      <c r="W383" s="279">
        <v>1.76551E-2</v>
      </c>
      <c r="X383" s="279">
        <v>1.76551E-2</v>
      </c>
      <c r="Y383" s="279">
        <v>-72.139200000000002</v>
      </c>
      <c r="Z383" s="279">
        <v>-72.139200000000002</v>
      </c>
      <c r="AA383" s="279">
        <v>-103.3544</v>
      </c>
      <c r="AB383" s="279">
        <v>-103.3544</v>
      </c>
      <c r="AC383" s="279">
        <v>0</v>
      </c>
      <c r="AD383" s="279">
        <v>0</v>
      </c>
      <c r="AE383" s="279">
        <v>0</v>
      </c>
      <c r="AF383" s="279">
        <v>180</v>
      </c>
      <c r="AH383" s="279">
        <v>0.94030000000000002</v>
      </c>
      <c r="AI383" s="279">
        <v>0.97704199999999997</v>
      </c>
      <c r="AJ383" s="279">
        <v>0.97704199999999997</v>
      </c>
      <c r="AK383" s="279">
        <v>2.0999999999999998E-6</v>
      </c>
      <c r="AL383" s="279">
        <v>2.0999999999999998E-6</v>
      </c>
      <c r="AM383" s="279">
        <v>2.2956000000000001E-2</v>
      </c>
      <c r="AN383" s="279">
        <v>2.2956000000000001E-2</v>
      </c>
      <c r="AO383" s="279">
        <v>-57.874200000000002</v>
      </c>
      <c r="AP383" s="279">
        <v>-57.874200000000002</v>
      </c>
      <c r="AQ383" s="279">
        <v>-76.281099999999995</v>
      </c>
      <c r="AR383" s="279">
        <v>-76.281099999999995</v>
      </c>
      <c r="AS383" s="279">
        <v>0</v>
      </c>
      <c r="AT383" s="279">
        <v>0</v>
      </c>
      <c r="AU383" s="279">
        <v>0</v>
      </c>
      <c r="AV383" s="279">
        <v>180</v>
      </c>
      <c r="AX383" s="279">
        <v>0.94030000000000002</v>
      </c>
      <c r="AY383" s="279">
        <v>3.5523999999999998E-3</v>
      </c>
      <c r="AZ383" s="279">
        <v>3.5523999999999998E-3</v>
      </c>
      <c r="BA383" s="279">
        <v>0.99629350000000005</v>
      </c>
      <c r="BB383" s="279">
        <v>0.99629350000000005</v>
      </c>
      <c r="BC383" s="279">
        <v>1.5410000000000001E-4</v>
      </c>
      <c r="BD383" s="279">
        <v>1.5410000000000001E-4</v>
      </c>
      <c r="BE383" s="279">
        <v>117.5502</v>
      </c>
      <c r="BF383" s="279">
        <v>117.5502</v>
      </c>
      <c r="BG383" s="279">
        <v>76.000600000000006</v>
      </c>
      <c r="BH383" s="279">
        <v>76.000600000000006</v>
      </c>
      <c r="BI383" s="279">
        <v>0</v>
      </c>
      <c r="BJ383" s="279">
        <v>0</v>
      </c>
      <c r="BK383" s="279">
        <v>0</v>
      </c>
      <c r="BL383" s="279">
        <v>180</v>
      </c>
      <c r="BO383" s="279">
        <v>0.94030000000000002</v>
      </c>
      <c r="BP383" s="279">
        <v>0.90748390000000001</v>
      </c>
      <c r="BQ383" s="279">
        <v>0.90748390000000001</v>
      </c>
      <c r="BR383" s="279">
        <v>0</v>
      </c>
      <c r="BS383" s="279">
        <v>0</v>
      </c>
      <c r="BT383" s="279">
        <v>9.2516100000000004E-2</v>
      </c>
      <c r="BU383" s="279">
        <v>9.2516100000000004E-2</v>
      </c>
      <c r="BV383" s="279">
        <v>-40.450499999999998</v>
      </c>
      <c r="BW383" s="279">
        <v>-40.450499999999998</v>
      </c>
      <c r="BX383" s="279">
        <v>166.92169999999999</v>
      </c>
      <c r="BY383" s="279">
        <v>166.92169999999999</v>
      </c>
      <c r="BZ383" s="279">
        <v>0</v>
      </c>
      <c r="CA383" s="279">
        <v>0</v>
      </c>
      <c r="CB383" s="279">
        <v>0</v>
      </c>
      <c r="CC383" s="279">
        <v>180</v>
      </c>
    </row>
    <row r="384" spans="18:81">
      <c r="R384" s="279">
        <v>0.94164999999999999</v>
      </c>
      <c r="S384" s="279">
        <v>0.98230519999999999</v>
      </c>
      <c r="T384" s="279">
        <v>0.98230519999999999</v>
      </c>
      <c r="U384" s="279">
        <v>1.3E-6</v>
      </c>
      <c r="V384" s="279">
        <v>1.3E-6</v>
      </c>
      <c r="W384" s="279">
        <v>1.7693500000000001E-2</v>
      </c>
      <c r="X384" s="279">
        <v>1.7693500000000001E-2</v>
      </c>
      <c r="Y384" s="279">
        <v>-71.952600000000004</v>
      </c>
      <c r="Z384" s="279">
        <v>-71.952600000000004</v>
      </c>
      <c r="AA384" s="279">
        <v>-103.0228</v>
      </c>
      <c r="AB384" s="279">
        <v>-103.0228</v>
      </c>
      <c r="AC384" s="279">
        <v>0</v>
      </c>
      <c r="AD384" s="279">
        <v>0</v>
      </c>
      <c r="AE384" s="279">
        <v>0</v>
      </c>
      <c r="AF384" s="279">
        <v>180</v>
      </c>
      <c r="AH384" s="279">
        <v>0.94164999999999999</v>
      </c>
      <c r="AI384" s="279">
        <v>0.97699590000000003</v>
      </c>
      <c r="AJ384" s="279">
        <v>0.97699590000000003</v>
      </c>
      <c r="AK384" s="279">
        <v>2.0999999999999998E-6</v>
      </c>
      <c r="AL384" s="279">
        <v>2.0999999999999998E-6</v>
      </c>
      <c r="AM384" s="279">
        <v>2.3002100000000001E-2</v>
      </c>
      <c r="AN384" s="279">
        <v>2.3002100000000001E-2</v>
      </c>
      <c r="AO384" s="279">
        <v>-57.658000000000001</v>
      </c>
      <c r="AP384" s="279">
        <v>-57.658000000000001</v>
      </c>
      <c r="AQ384" s="279">
        <v>-75.885800000000003</v>
      </c>
      <c r="AR384" s="279">
        <v>-75.885800000000003</v>
      </c>
      <c r="AS384" s="279">
        <v>0</v>
      </c>
      <c r="AT384" s="279">
        <v>0</v>
      </c>
      <c r="AU384" s="279">
        <v>0</v>
      </c>
      <c r="AV384" s="279">
        <v>180</v>
      </c>
      <c r="AX384" s="279">
        <v>0.94164999999999999</v>
      </c>
      <c r="AY384" s="279">
        <v>3.6773999999999999E-3</v>
      </c>
      <c r="AZ384" s="279">
        <v>3.6773999999999999E-3</v>
      </c>
      <c r="BA384" s="279">
        <v>0.99616899999999997</v>
      </c>
      <c r="BB384" s="279">
        <v>0.99616899999999997</v>
      </c>
      <c r="BC384" s="279">
        <v>1.5359999999999999E-4</v>
      </c>
      <c r="BD384" s="279">
        <v>1.5359999999999999E-4</v>
      </c>
      <c r="BE384" s="279">
        <v>117.9153</v>
      </c>
      <c r="BF384" s="279">
        <v>117.9153</v>
      </c>
      <c r="BG384" s="279">
        <v>75.716099999999997</v>
      </c>
      <c r="BH384" s="279">
        <v>75.716099999999997</v>
      </c>
      <c r="BI384" s="279">
        <v>0</v>
      </c>
      <c r="BJ384" s="279">
        <v>0</v>
      </c>
      <c r="BK384" s="279">
        <v>0</v>
      </c>
      <c r="BL384" s="279">
        <v>180</v>
      </c>
      <c r="BO384" s="279">
        <v>0.94164999999999999</v>
      </c>
      <c r="BP384" s="279">
        <v>0.90816750000000002</v>
      </c>
      <c r="BQ384" s="279">
        <v>0.90816750000000002</v>
      </c>
      <c r="BR384" s="279">
        <v>0</v>
      </c>
      <c r="BS384" s="279">
        <v>0</v>
      </c>
      <c r="BT384" s="279">
        <v>9.1832499999999997E-2</v>
      </c>
      <c r="BU384" s="279">
        <v>9.1832499999999997E-2</v>
      </c>
      <c r="BV384" s="279">
        <v>-39.882199999999997</v>
      </c>
      <c r="BW384" s="279">
        <v>-39.882199999999997</v>
      </c>
      <c r="BX384" s="279">
        <v>166.94880000000001</v>
      </c>
      <c r="BY384" s="279">
        <v>166.94880000000001</v>
      </c>
      <c r="BZ384" s="279">
        <v>0</v>
      </c>
      <c r="CA384" s="279">
        <v>0</v>
      </c>
      <c r="CB384" s="279">
        <v>0</v>
      </c>
      <c r="CC384" s="279">
        <v>180</v>
      </c>
    </row>
    <row r="385" spans="18:81">
      <c r="R385" s="279">
        <v>0.94299999999999995</v>
      </c>
      <c r="S385" s="279">
        <v>0.98226670000000005</v>
      </c>
      <c r="T385" s="279">
        <v>0.98226670000000005</v>
      </c>
      <c r="U385" s="279">
        <v>1.3E-6</v>
      </c>
      <c r="V385" s="279">
        <v>1.3E-6</v>
      </c>
      <c r="W385" s="279">
        <v>1.7731899999999998E-2</v>
      </c>
      <c r="X385" s="279">
        <v>1.7731899999999998E-2</v>
      </c>
      <c r="Y385" s="279">
        <v>-71.765799999999999</v>
      </c>
      <c r="Z385" s="279">
        <v>-71.765799999999999</v>
      </c>
      <c r="AA385" s="279">
        <v>-102.6908</v>
      </c>
      <c r="AB385" s="279">
        <v>-102.6908</v>
      </c>
      <c r="AC385" s="279">
        <v>0</v>
      </c>
      <c r="AD385" s="279">
        <v>0</v>
      </c>
      <c r="AE385" s="279">
        <v>0</v>
      </c>
      <c r="AF385" s="279">
        <v>180</v>
      </c>
      <c r="AH385" s="279">
        <v>0.94299999999999995</v>
      </c>
      <c r="AI385" s="279">
        <v>0.97694990000000004</v>
      </c>
      <c r="AJ385" s="279">
        <v>0.97694990000000004</v>
      </c>
      <c r="AK385" s="279">
        <v>2.0999999999999998E-6</v>
      </c>
      <c r="AL385" s="279">
        <v>2.0999999999999998E-6</v>
      </c>
      <c r="AM385" s="279">
        <v>2.3047999999999999E-2</v>
      </c>
      <c r="AN385" s="279">
        <v>2.3047999999999999E-2</v>
      </c>
      <c r="AO385" s="279">
        <v>-57.441600000000001</v>
      </c>
      <c r="AP385" s="279">
        <v>-57.441600000000001</v>
      </c>
      <c r="AQ385" s="279">
        <v>-75.490099999999998</v>
      </c>
      <c r="AR385" s="279">
        <v>-75.490099999999998</v>
      </c>
      <c r="AS385" s="279">
        <v>0</v>
      </c>
      <c r="AT385" s="279">
        <v>0</v>
      </c>
      <c r="AU385" s="279">
        <v>0</v>
      </c>
      <c r="AV385" s="279">
        <v>180</v>
      </c>
      <c r="AX385" s="279">
        <v>0.94299999999999995</v>
      </c>
      <c r="AY385" s="279">
        <v>3.8054E-3</v>
      </c>
      <c r="AZ385" s="279">
        <v>3.8054E-3</v>
      </c>
      <c r="BA385" s="279">
        <v>0.99604139999999997</v>
      </c>
      <c r="BB385" s="279">
        <v>0.99604139999999997</v>
      </c>
      <c r="BC385" s="279">
        <v>1.5310000000000001E-4</v>
      </c>
      <c r="BD385" s="279">
        <v>1.5310000000000001E-4</v>
      </c>
      <c r="BE385" s="279">
        <v>118.2794</v>
      </c>
      <c r="BF385" s="279">
        <v>118.2794</v>
      </c>
      <c r="BG385" s="279">
        <v>75.448999999999998</v>
      </c>
      <c r="BH385" s="279">
        <v>75.448999999999998</v>
      </c>
      <c r="BI385" s="279">
        <v>0</v>
      </c>
      <c r="BJ385" s="279">
        <v>0</v>
      </c>
      <c r="BK385" s="279">
        <v>0</v>
      </c>
      <c r="BL385" s="279">
        <v>180</v>
      </c>
      <c r="BO385" s="279">
        <v>0.94299999999999995</v>
      </c>
      <c r="BP385" s="279">
        <v>0.9088465</v>
      </c>
      <c r="BQ385" s="279">
        <v>0.9088465</v>
      </c>
      <c r="BR385" s="279">
        <v>0</v>
      </c>
      <c r="BS385" s="279">
        <v>0</v>
      </c>
      <c r="BT385" s="279">
        <v>9.1153499999999998E-2</v>
      </c>
      <c r="BU385" s="279">
        <v>9.1153499999999998E-2</v>
      </c>
      <c r="BV385" s="279">
        <v>-39.3155</v>
      </c>
      <c r="BW385" s="279">
        <v>-39.3155</v>
      </c>
      <c r="BX385" s="279">
        <v>166.97579999999999</v>
      </c>
      <c r="BY385" s="279">
        <v>166.97579999999999</v>
      </c>
      <c r="BZ385" s="279">
        <v>0</v>
      </c>
      <c r="CA385" s="279">
        <v>0</v>
      </c>
      <c r="CB385" s="279">
        <v>0</v>
      </c>
      <c r="CC385" s="279">
        <v>180</v>
      </c>
    </row>
    <row r="386" spans="18:81">
      <c r="R386" s="279">
        <v>0.94435000000000002</v>
      </c>
      <c r="S386" s="279">
        <v>0.9822282</v>
      </c>
      <c r="T386" s="279">
        <v>0.9822282</v>
      </c>
      <c r="U386" s="279">
        <v>1.3E-6</v>
      </c>
      <c r="V386" s="279">
        <v>1.3E-6</v>
      </c>
      <c r="W386" s="279">
        <v>1.7770399999999999E-2</v>
      </c>
      <c r="X386" s="279">
        <v>1.7770399999999999E-2</v>
      </c>
      <c r="Y386" s="279">
        <v>-71.578900000000004</v>
      </c>
      <c r="Z386" s="279">
        <v>-71.578900000000004</v>
      </c>
      <c r="AA386" s="279">
        <v>-102.3584</v>
      </c>
      <c r="AB386" s="279">
        <v>-102.3584</v>
      </c>
      <c r="AC386" s="279">
        <v>0</v>
      </c>
      <c r="AD386" s="279">
        <v>0</v>
      </c>
      <c r="AE386" s="279">
        <v>0</v>
      </c>
      <c r="AF386" s="279">
        <v>180</v>
      </c>
      <c r="AH386" s="279">
        <v>0.94435000000000002</v>
      </c>
      <c r="AI386" s="279">
        <v>0.9769042</v>
      </c>
      <c r="AJ386" s="279">
        <v>0.9769042</v>
      </c>
      <c r="AK386" s="279">
        <v>2.0999999999999998E-6</v>
      </c>
      <c r="AL386" s="279">
        <v>2.0999999999999998E-6</v>
      </c>
      <c r="AM386" s="279">
        <v>2.3093700000000002E-2</v>
      </c>
      <c r="AN386" s="279">
        <v>2.3093700000000002E-2</v>
      </c>
      <c r="AO386" s="279">
        <v>-57.225099999999998</v>
      </c>
      <c r="AP386" s="279">
        <v>-57.225099999999998</v>
      </c>
      <c r="AQ386" s="279">
        <v>-75.094099999999997</v>
      </c>
      <c r="AR386" s="279">
        <v>-75.094099999999997</v>
      </c>
      <c r="AS386" s="279">
        <v>0</v>
      </c>
      <c r="AT386" s="279">
        <v>0</v>
      </c>
      <c r="AU386" s="279">
        <v>0</v>
      </c>
      <c r="AV386" s="279">
        <v>180</v>
      </c>
      <c r="AX386" s="279">
        <v>0.94435000000000002</v>
      </c>
      <c r="AY386" s="279">
        <v>3.9363999999999996E-3</v>
      </c>
      <c r="AZ386" s="279">
        <v>3.9363999999999996E-3</v>
      </c>
      <c r="BA386" s="279">
        <v>0.99591090000000004</v>
      </c>
      <c r="BB386" s="279">
        <v>0.99591090000000004</v>
      </c>
      <c r="BC386" s="279">
        <v>1.527E-4</v>
      </c>
      <c r="BD386" s="279">
        <v>1.527E-4</v>
      </c>
      <c r="BE386" s="279">
        <v>118.6425</v>
      </c>
      <c r="BF386" s="279">
        <v>118.6425</v>
      </c>
      <c r="BG386" s="279">
        <v>75.198499999999996</v>
      </c>
      <c r="BH386" s="279">
        <v>75.198499999999996</v>
      </c>
      <c r="BI386" s="279">
        <v>0</v>
      </c>
      <c r="BJ386" s="279">
        <v>0</v>
      </c>
      <c r="BK386" s="279">
        <v>0</v>
      </c>
      <c r="BL386" s="279">
        <v>180</v>
      </c>
      <c r="BO386" s="279">
        <v>0.94435000000000002</v>
      </c>
      <c r="BP386" s="279">
        <v>0.90952089999999997</v>
      </c>
      <c r="BQ386" s="279">
        <v>0.90952089999999997</v>
      </c>
      <c r="BR386" s="279">
        <v>0</v>
      </c>
      <c r="BS386" s="279">
        <v>0</v>
      </c>
      <c r="BT386" s="279">
        <v>9.0479100000000007E-2</v>
      </c>
      <c r="BU386" s="279">
        <v>9.0479100000000007E-2</v>
      </c>
      <c r="BV386" s="279">
        <v>-38.750500000000002</v>
      </c>
      <c r="BW386" s="279">
        <v>-38.750500000000002</v>
      </c>
      <c r="BX386" s="279">
        <v>167.0027</v>
      </c>
      <c r="BY386" s="279">
        <v>167.0027</v>
      </c>
      <c r="BZ386" s="279">
        <v>0</v>
      </c>
      <c r="CA386" s="279">
        <v>0</v>
      </c>
      <c r="CB386" s="279">
        <v>0</v>
      </c>
      <c r="CC386" s="279">
        <v>180</v>
      </c>
    </row>
    <row r="387" spans="18:81">
      <c r="R387" s="279">
        <v>0.94569999999999999</v>
      </c>
      <c r="S387" s="279">
        <v>0.98218970000000005</v>
      </c>
      <c r="T387" s="279">
        <v>0.98218970000000005</v>
      </c>
      <c r="U387" s="279">
        <v>1.3E-6</v>
      </c>
      <c r="V387" s="279">
        <v>1.3E-6</v>
      </c>
      <c r="W387" s="279">
        <v>1.7808999999999998E-2</v>
      </c>
      <c r="X387" s="279">
        <v>1.7808999999999998E-2</v>
      </c>
      <c r="Y387" s="279">
        <v>-71.391900000000007</v>
      </c>
      <c r="Z387" s="279">
        <v>-71.391900000000007</v>
      </c>
      <c r="AA387" s="279">
        <v>-102.0256</v>
      </c>
      <c r="AB387" s="279">
        <v>-102.0256</v>
      </c>
      <c r="AC387" s="279">
        <v>0</v>
      </c>
      <c r="AD387" s="279">
        <v>0</v>
      </c>
      <c r="AE387" s="279">
        <v>0</v>
      </c>
      <c r="AF387" s="279">
        <v>180</v>
      </c>
      <c r="AH387" s="279">
        <v>0.94569999999999999</v>
      </c>
      <c r="AI387" s="279">
        <v>0.97685860000000002</v>
      </c>
      <c r="AJ387" s="279">
        <v>0.97685860000000002</v>
      </c>
      <c r="AK387" s="279">
        <v>2.0999999999999998E-6</v>
      </c>
      <c r="AL387" s="279">
        <v>2.0999999999999998E-6</v>
      </c>
      <c r="AM387" s="279">
        <v>2.3139300000000002E-2</v>
      </c>
      <c r="AN387" s="279">
        <v>2.3139300000000002E-2</v>
      </c>
      <c r="AO387" s="279">
        <v>-57.008499999999998</v>
      </c>
      <c r="AP387" s="279">
        <v>-57.008499999999998</v>
      </c>
      <c r="AQ387" s="279">
        <v>-74.697699999999998</v>
      </c>
      <c r="AR387" s="279">
        <v>-74.697699999999998</v>
      </c>
      <c r="AS387" s="279">
        <v>0</v>
      </c>
      <c r="AT387" s="279">
        <v>0</v>
      </c>
      <c r="AU387" s="279">
        <v>0</v>
      </c>
      <c r="AV387" s="279">
        <v>180</v>
      </c>
      <c r="AX387" s="279">
        <v>0.94569999999999999</v>
      </c>
      <c r="AY387" s="279">
        <v>4.0702999999999998E-3</v>
      </c>
      <c r="AZ387" s="279">
        <v>4.0702999999999998E-3</v>
      </c>
      <c r="BA387" s="279">
        <v>0.99577740000000003</v>
      </c>
      <c r="BB387" s="279">
        <v>0.99577740000000003</v>
      </c>
      <c r="BC387" s="279">
        <v>1.5220000000000001E-4</v>
      </c>
      <c r="BD387" s="279">
        <v>1.5220000000000001E-4</v>
      </c>
      <c r="BE387" s="279">
        <v>119.0046</v>
      </c>
      <c r="BF387" s="279">
        <v>119.0046</v>
      </c>
      <c r="BG387" s="279">
        <v>74.963800000000006</v>
      </c>
      <c r="BH387" s="279">
        <v>74.963800000000006</v>
      </c>
      <c r="BI387" s="279">
        <v>0</v>
      </c>
      <c r="BJ387" s="279">
        <v>0</v>
      </c>
      <c r="BK387" s="279">
        <v>0</v>
      </c>
      <c r="BL387" s="279">
        <v>180</v>
      </c>
      <c r="BO387" s="279">
        <v>0.94569999999999999</v>
      </c>
      <c r="BP387" s="279">
        <v>0.91019070000000002</v>
      </c>
      <c r="BQ387" s="279">
        <v>0.91019070000000002</v>
      </c>
      <c r="BR387" s="279">
        <v>0</v>
      </c>
      <c r="BS387" s="279">
        <v>0</v>
      </c>
      <c r="BT387" s="279">
        <v>8.9809299999999995E-2</v>
      </c>
      <c r="BU387" s="279">
        <v>8.9809299999999995E-2</v>
      </c>
      <c r="BV387" s="279">
        <v>-38.1873</v>
      </c>
      <c r="BW387" s="279">
        <v>-38.1873</v>
      </c>
      <c r="BX387" s="279">
        <v>167.02950000000001</v>
      </c>
      <c r="BY387" s="279">
        <v>167.02950000000001</v>
      </c>
      <c r="BZ387" s="279">
        <v>0</v>
      </c>
      <c r="CA387" s="279">
        <v>0</v>
      </c>
      <c r="CB387" s="279">
        <v>0</v>
      </c>
      <c r="CC387" s="279">
        <v>180</v>
      </c>
    </row>
    <row r="388" spans="18:81">
      <c r="R388" s="279">
        <v>0.94704999999999995</v>
      </c>
      <c r="S388" s="279">
        <v>0.98215110000000005</v>
      </c>
      <c r="T388" s="279">
        <v>0.98215110000000005</v>
      </c>
      <c r="U388" s="279">
        <v>1.3E-6</v>
      </c>
      <c r="V388" s="279">
        <v>1.3E-6</v>
      </c>
      <c r="W388" s="279">
        <v>1.7847600000000002E-2</v>
      </c>
      <c r="X388" s="279">
        <v>1.7847600000000002E-2</v>
      </c>
      <c r="Y388" s="279">
        <v>-71.204800000000006</v>
      </c>
      <c r="Z388" s="279">
        <v>-71.204800000000006</v>
      </c>
      <c r="AA388" s="279">
        <v>-101.69240000000001</v>
      </c>
      <c r="AB388" s="279">
        <v>-101.69240000000001</v>
      </c>
      <c r="AC388" s="279">
        <v>0</v>
      </c>
      <c r="AD388" s="279">
        <v>0</v>
      </c>
      <c r="AE388" s="279">
        <v>0</v>
      </c>
      <c r="AF388" s="279">
        <v>180</v>
      </c>
      <c r="AH388" s="279">
        <v>0.94704999999999995</v>
      </c>
      <c r="AI388" s="279">
        <v>0.97681320000000005</v>
      </c>
      <c r="AJ388" s="279">
        <v>0.97681320000000005</v>
      </c>
      <c r="AK388" s="279">
        <v>2.0999999999999998E-6</v>
      </c>
      <c r="AL388" s="279">
        <v>2.0999999999999998E-6</v>
      </c>
      <c r="AM388" s="279">
        <v>2.3184699999999999E-2</v>
      </c>
      <c r="AN388" s="279">
        <v>2.3184699999999999E-2</v>
      </c>
      <c r="AO388" s="279">
        <v>-56.791800000000002</v>
      </c>
      <c r="AP388" s="279">
        <v>-56.791800000000002</v>
      </c>
      <c r="AQ388" s="279">
        <v>-74.301000000000002</v>
      </c>
      <c r="AR388" s="279">
        <v>-74.301000000000002</v>
      </c>
      <c r="AS388" s="279">
        <v>0</v>
      </c>
      <c r="AT388" s="279">
        <v>0</v>
      </c>
      <c r="AU388" s="279">
        <v>0</v>
      </c>
      <c r="AV388" s="279">
        <v>180</v>
      </c>
      <c r="AX388" s="279">
        <v>0.94704999999999995</v>
      </c>
      <c r="AY388" s="279">
        <v>4.2072999999999998E-3</v>
      </c>
      <c r="AZ388" s="279">
        <v>4.2072999999999998E-3</v>
      </c>
      <c r="BA388" s="279">
        <v>0.99564090000000005</v>
      </c>
      <c r="BB388" s="279">
        <v>0.99564090000000005</v>
      </c>
      <c r="BC388" s="279">
        <v>1.518E-4</v>
      </c>
      <c r="BD388" s="279">
        <v>1.518E-4</v>
      </c>
      <c r="BE388" s="279">
        <v>119.3657</v>
      </c>
      <c r="BF388" s="279">
        <v>119.3657</v>
      </c>
      <c r="BG388" s="279">
        <v>74.744399999999999</v>
      </c>
      <c r="BH388" s="279">
        <v>74.744399999999999</v>
      </c>
      <c r="BI388" s="279">
        <v>0</v>
      </c>
      <c r="BJ388" s="279">
        <v>0</v>
      </c>
      <c r="BK388" s="279">
        <v>0</v>
      </c>
      <c r="BL388" s="279">
        <v>180</v>
      </c>
      <c r="BO388" s="279">
        <v>0.94704999999999995</v>
      </c>
      <c r="BP388" s="279">
        <v>0.91085609999999995</v>
      </c>
      <c r="BQ388" s="279">
        <v>0.91085609999999995</v>
      </c>
      <c r="BR388" s="279">
        <v>0</v>
      </c>
      <c r="BS388" s="279">
        <v>0</v>
      </c>
      <c r="BT388" s="279">
        <v>8.9143899999999998E-2</v>
      </c>
      <c r="BU388" s="279">
        <v>8.9143899999999998E-2</v>
      </c>
      <c r="BV388" s="279">
        <v>-37.625700000000002</v>
      </c>
      <c r="BW388" s="279">
        <v>-37.625700000000002</v>
      </c>
      <c r="BX388" s="279">
        <v>167.05629999999999</v>
      </c>
      <c r="BY388" s="279">
        <v>167.05629999999999</v>
      </c>
      <c r="BZ388" s="279">
        <v>0</v>
      </c>
      <c r="CA388" s="279">
        <v>0</v>
      </c>
      <c r="CB388" s="279">
        <v>0</v>
      </c>
      <c r="CC388" s="279">
        <v>180</v>
      </c>
    </row>
    <row r="389" spans="18:81">
      <c r="R389" s="279">
        <v>0.94840000000000002</v>
      </c>
      <c r="S389" s="279">
        <v>0.9821124</v>
      </c>
      <c r="T389" s="279">
        <v>0.9821124</v>
      </c>
      <c r="U389" s="279">
        <v>1.3999999999999999E-6</v>
      </c>
      <c r="V389" s="279">
        <v>1.3999999999999999E-6</v>
      </c>
      <c r="W389" s="279">
        <v>1.7886200000000001E-2</v>
      </c>
      <c r="X389" s="279">
        <v>1.7886200000000001E-2</v>
      </c>
      <c r="Y389" s="279">
        <v>-71.017499999999998</v>
      </c>
      <c r="Z389" s="279">
        <v>-71.017499999999998</v>
      </c>
      <c r="AA389" s="279">
        <v>-101.3588</v>
      </c>
      <c r="AB389" s="279">
        <v>-101.3588</v>
      </c>
      <c r="AC389" s="279">
        <v>0</v>
      </c>
      <c r="AD389" s="279">
        <v>0</v>
      </c>
      <c r="AE389" s="279">
        <v>0</v>
      </c>
      <c r="AF389" s="279">
        <v>180</v>
      </c>
      <c r="AH389" s="279">
        <v>0.94840000000000002</v>
      </c>
      <c r="AI389" s="279">
        <v>0.97676799999999997</v>
      </c>
      <c r="AJ389" s="279">
        <v>0.97676799999999997</v>
      </c>
      <c r="AK389" s="279">
        <v>2.0999999999999998E-6</v>
      </c>
      <c r="AL389" s="279">
        <v>2.0999999999999998E-6</v>
      </c>
      <c r="AM389" s="279">
        <v>2.3229900000000001E-2</v>
      </c>
      <c r="AN389" s="279">
        <v>2.3229900000000001E-2</v>
      </c>
      <c r="AO389" s="279">
        <v>-56.575000000000003</v>
      </c>
      <c r="AP389" s="279">
        <v>-56.575000000000003</v>
      </c>
      <c r="AQ389" s="279">
        <v>-73.903899999999993</v>
      </c>
      <c r="AR389" s="279">
        <v>-73.903899999999993</v>
      </c>
      <c r="AS389" s="279">
        <v>0</v>
      </c>
      <c r="AT389" s="279">
        <v>0</v>
      </c>
      <c r="AU389" s="279">
        <v>0</v>
      </c>
      <c r="AV389" s="279">
        <v>180</v>
      </c>
      <c r="AX389" s="279">
        <v>0.94840000000000002</v>
      </c>
      <c r="AY389" s="279">
        <v>4.3471999999999998E-3</v>
      </c>
      <c r="AZ389" s="279">
        <v>4.3471999999999998E-3</v>
      </c>
      <c r="BA389" s="279">
        <v>0.99550150000000004</v>
      </c>
      <c r="BB389" s="279">
        <v>0.99550150000000004</v>
      </c>
      <c r="BC389" s="279">
        <v>1.5129999999999999E-4</v>
      </c>
      <c r="BD389" s="279">
        <v>1.5129999999999999E-4</v>
      </c>
      <c r="BE389" s="279">
        <v>119.7259</v>
      </c>
      <c r="BF389" s="279">
        <v>119.7259</v>
      </c>
      <c r="BG389" s="279">
        <v>74.539599999999993</v>
      </c>
      <c r="BH389" s="279">
        <v>74.539599999999993</v>
      </c>
      <c r="BI389" s="279">
        <v>0</v>
      </c>
      <c r="BJ389" s="279">
        <v>0</v>
      </c>
      <c r="BK389" s="279">
        <v>0</v>
      </c>
      <c r="BL389" s="279">
        <v>180</v>
      </c>
      <c r="BO389" s="279">
        <v>0.94840000000000002</v>
      </c>
      <c r="BP389" s="279">
        <v>0.91151700000000002</v>
      </c>
      <c r="BQ389" s="279">
        <v>0.91151700000000002</v>
      </c>
      <c r="BR389" s="279">
        <v>0</v>
      </c>
      <c r="BS389" s="279">
        <v>0</v>
      </c>
      <c r="BT389" s="279">
        <v>8.8483000000000006E-2</v>
      </c>
      <c r="BU389" s="279">
        <v>8.8483000000000006E-2</v>
      </c>
      <c r="BV389" s="279">
        <v>-37.065800000000003</v>
      </c>
      <c r="BW389" s="279">
        <v>-37.065800000000003</v>
      </c>
      <c r="BX389" s="279">
        <v>167.083</v>
      </c>
      <c r="BY389" s="279">
        <v>167.083</v>
      </c>
      <c r="BZ389" s="279">
        <v>0</v>
      </c>
      <c r="CA389" s="279">
        <v>0</v>
      </c>
      <c r="CB389" s="279">
        <v>0</v>
      </c>
      <c r="CC389" s="279">
        <v>180</v>
      </c>
    </row>
    <row r="390" spans="18:81">
      <c r="R390" s="279">
        <v>0.94974999999999998</v>
      </c>
      <c r="S390" s="279">
        <v>0.98207370000000005</v>
      </c>
      <c r="T390" s="279">
        <v>0.98207370000000005</v>
      </c>
      <c r="U390" s="279">
        <v>1.3999999999999999E-6</v>
      </c>
      <c r="V390" s="279">
        <v>1.3999999999999999E-6</v>
      </c>
      <c r="W390" s="279">
        <v>1.7925E-2</v>
      </c>
      <c r="X390" s="279">
        <v>1.7925E-2</v>
      </c>
      <c r="Y390" s="279">
        <v>-70.83</v>
      </c>
      <c r="Z390" s="279">
        <v>-70.83</v>
      </c>
      <c r="AA390" s="279">
        <v>-101.0247</v>
      </c>
      <c r="AB390" s="279">
        <v>-101.0247</v>
      </c>
      <c r="AC390" s="279">
        <v>0</v>
      </c>
      <c r="AD390" s="279">
        <v>0</v>
      </c>
      <c r="AE390" s="279">
        <v>0</v>
      </c>
      <c r="AF390" s="279">
        <v>180</v>
      </c>
      <c r="AH390" s="279">
        <v>0.94974999999999998</v>
      </c>
      <c r="AI390" s="279">
        <v>0.97672300000000001</v>
      </c>
      <c r="AJ390" s="279">
        <v>0.97672300000000001</v>
      </c>
      <c r="AK390" s="279">
        <v>2.0999999999999998E-6</v>
      </c>
      <c r="AL390" s="279">
        <v>2.0999999999999998E-6</v>
      </c>
      <c r="AM390" s="279">
        <v>2.3275000000000001E-2</v>
      </c>
      <c r="AN390" s="279">
        <v>2.3275000000000001E-2</v>
      </c>
      <c r="AO390" s="279">
        <v>-56.357999999999997</v>
      </c>
      <c r="AP390" s="279">
        <v>-56.357999999999997</v>
      </c>
      <c r="AQ390" s="279">
        <v>-73.506500000000003</v>
      </c>
      <c r="AR390" s="279">
        <v>-73.506500000000003</v>
      </c>
      <c r="AS390" s="279">
        <v>0</v>
      </c>
      <c r="AT390" s="279">
        <v>0</v>
      </c>
      <c r="AU390" s="279">
        <v>0</v>
      </c>
      <c r="AV390" s="279">
        <v>180</v>
      </c>
      <c r="AX390" s="279">
        <v>0.94974999999999998</v>
      </c>
      <c r="AY390" s="279">
        <v>4.4901000000000003E-3</v>
      </c>
      <c r="AZ390" s="279">
        <v>4.4901000000000003E-3</v>
      </c>
      <c r="BA390" s="279">
        <v>0.99535899999999999</v>
      </c>
      <c r="BB390" s="279">
        <v>0.99535899999999999</v>
      </c>
      <c r="BC390" s="279">
        <v>1.5090000000000001E-4</v>
      </c>
      <c r="BD390" s="279">
        <v>1.5090000000000001E-4</v>
      </c>
      <c r="BE390" s="279">
        <v>120.08499999999999</v>
      </c>
      <c r="BF390" s="279">
        <v>120.08499999999999</v>
      </c>
      <c r="BG390" s="279">
        <v>74.348699999999994</v>
      </c>
      <c r="BH390" s="279">
        <v>74.348699999999994</v>
      </c>
      <c r="BI390" s="279">
        <v>0</v>
      </c>
      <c r="BJ390" s="279">
        <v>0</v>
      </c>
      <c r="BK390" s="279">
        <v>0</v>
      </c>
      <c r="BL390" s="279">
        <v>180</v>
      </c>
      <c r="BO390" s="279">
        <v>0.94974999999999998</v>
      </c>
      <c r="BP390" s="279">
        <v>0.91217340000000002</v>
      </c>
      <c r="BQ390" s="279">
        <v>0.91217340000000002</v>
      </c>
      <c r="BR390" s="279">
        <v>0</v>
      </c>
      <c r="BS390" s="279">
        <v>0</v>
      </c>
      <c r="BT390" s="279">
        <v>8.7826600000000005E-2</v>
      </c>
      <c r="BU390" s="279">
        <v>8.7826600000000005E-2</v>
      </c>
      <c r="BV390" s="279">
        <v>-36.507599999999996</v>
      </c>
      <c r="BW390" s="279">
        <v>-36.507599999999996</v>
      </c>
      <c r="BX390" s="279">
        <v>167.1096</v>
      </c>
      <c r="BY390" s="279">
        <v>167.1096</v>
      </c>
      <c r="BZ390" s="279">
        <v>0</v>
      </c>
      <c r="CA390" s="279">
        <v>0</v>
      </c>
      <c r="CB390" s="279">
        <v>0</v>
      </c>
      <c r="CC390" s="279">
        <v>180</v>
      </c>
    </row>
    <row r="391" spans="18:81">
      <c r="R391" s="279">
        <v>0.95109999999999995</v>
      </c>
      <c r="S391" s="279">
        <v>0.98199440000000005</v>
      </c>
      <c r="T391" s="279">
        <v>0.98199440000000005</v>
      </c>
      <c r="U391" s="279">
        <v>1.3999999999999999E-6</v>
      </c>
      <c r="V391" s="279">
        <v>1.3999999999999999E-6</v>
      </c>
      <c r="W391" s="279">
        <v>1.8004300000000001E-2</v>
      </c>
      <c r="X391" s="279">
        <v>1.8004300000000001E-2</v>
      </c>
      <c r="Y391" s="279">
        <v>-70.667400000000001</v>
      </c>
      <c r="Z391" s="279">
        <v>-70.667400000000001</v>
      </c>
      <c r="AA391" s="279">
        <v>-100.6952</v>
      </c>
      <c r="AB391" s="279">
        <v>-100.6952</v>
      </c>
      <c r="AC391" s="279">
        <v>0</v>
      </c>
      <c r="AD391" s="279">
        <v>0</v>
      </c>
      <c r="AE391" s="279">
        <v>0</v>
      </c>
      <c r="AF391" s="279">
        <v>180</v>
      </c>
      <c r="AH391" s="279">
        <v>0.95109999999999995</v>
      </c>
      <c r="AI391" s="279">
        <v>0.97661739999999997</v>
      </c>
      <c r="AJ391" s="279">
        <v>0.97661739999999997</v>
      </c>
      <c r="AK391" s="279">
        <v>2.0999999999999998E-6</v>
      </c>
      <c r="AL391" s="279">
        <v>2.0999999999999998E-6</v>
      </c>
      <c r="AM391" s="279">
        <v>2.3380499999999999E-2</v>
      </c>
      <c r="AN391" s="279">
        <v>2.3380499999999999E-2</v>
      </c>
      <c r="AO391" s="279">
        <v>-56.167200000000001</v>
      </c>
      <c r="AP391" s="279">
        <v>-56.167200000000001</v>
      </c>
      <c r="AQ391" s="279">
        <v>-73.116399999999999</v>
      </c>
      <c r="AR391" s="279">
        <v>-73.116399999999999</v>
      </c>
      <c r="AS391" s="279">
        <v>0</v>
      </c>
      <c r="AT391" s="279">
        <v>0</v>
      </c>
      <c r="AU391" s="279">
        <v>0</v>
      </c>
      <c r="AV391" s="279">
        <v>180</v>
      </c>
      <c r="AX391" s="279">
        <v>0.95109999999999995</v>
      </c>
      <c r="AY391" s="279">
        <v>4.6360000000000004E-3</v>
      </c>
      <c r="AZ391" s="279">
        <v>4.6360000000000004E-3</v>
      </c>
      <c r="BA391" s="279">
        <v>0.99521360000000003</v>
      </c>
      <c r="BB391" s="279">
        <v>0.99521360000000003</v>
      </c>
      <c r="BC391" s="279">
        <v>1.504E-4</v>
      </c>
      <c r="BD391" s="279">
        <v>1.504E-4</v>
      </c>
      <c r="BE391" s="279">
        <v>120.4432</v>
      </c>
      <c r="BF391" s="279">
        <v>120.4432</v>
      </c>
      <c r="BG391" s="279">
        <v>74.171199999999999</v>
      </c>
      <c r="BH391" s="279">
        <v>74.171199999999999</v>
      </c>
      <c r="BI391" s="279">
        <v>0</v>
      </c>
      <c r="BJ391" s="279">
        <v>0</v>
      </c>
      <c r="BK391" s="279">
        <v>0</v>
      </c>
      <c r="BL391" s="279">
        <v>180</v>
      </c>
      <c r="BO391" s="279">
        <v>0.95109999999999995</v>
      </c>
      <c r="BP391" s="279">
        <v>0.9124255</v>
      </c>
      <c r="BQ391" s="279">
        <v>0.9124255</v>
      </c>
      <c r="BR391" s="279">
        <v>0</v>
      </c>
      <c r="BS391" s="279">
        <v>0</v>
      </c>
      <c r="BT391" s="279">
        <v>8.75745E-2</v>
      </c>
      <c r="BU391" s="279">
        <v>8.75745E-2</v>
      </c>
      <c r="BV391" s="279">
        <v>-36.301099999999998</v>
      </c>
      <c r="BW391" s="279">
        <v>-36.301099999999998</v>
      </c>
      <c r="BX391" s="279">
        <v>167.12649999999999</v>
      </c>
      <c r="BY391" s="279">
        <v>167.12649999999999</v>
      </c>
      <c r="BZ391" s="279">
        <v>0</v>
      </c>
      <c r="CA391" s="279">
        <v>0</v>
      </c>
      <c r="CB391" s="279">
        <v>0</v>
      </c>
      <c r="CC391" s="279">
        <v>180</v>
      </c>
    </row>
    <row r="392" spans="18:81">
      <c r="R392" s="279">
        <v>0.95245000000000002</v>
      </c>
      <c r="S392" s="279">
        <v>0.98190560000000005</v>
      </c>
      <c r="T392" s="279">
        <v>0.98190560000000005</v>
      </c>
      <c r="U392" s="279">
        <v>1.3999999999999999E-6</v>
      </c>
      <c r="V392" s="279">
        <v>1.3999999999999999E-6</v>
      </c>
      <c r="W392" s="279">
        <v>1.8093000000000001E-2</v>
      </c>
      <c r="X392" s="279">
        <v>1.8093000000000001E-2</v>
      </c>
      <c r="Y392" s="279">
        <v>-70.510300000000001</v>
      </c>
      <c r="Z392" s="279">
        <v>-70.510300000000001</v>
      </c>
      <c r="AA392" s="279">
        <v>-100.3664</v>
      </c>
      <c r="AB392" s="279">
        <v>-100.3664</v>
      </c>
      <c r="AC392" s="279">
        <v>0</v>
      </c>
      <c r="AD392" s="279">
        <v>0</v>
      </c>
      <c r="AE392" s="279">
        <v>0</v>
      </c>
      <c r="AF392" s="279">
        <v>180</v>
      </c>
      <c r="AH392" s="279">
        <v>0.95245000000000002</v>
      </c>
      <c r="AI392" s="279">
        <v>0.97649810000000004</v>
      </c>
      <c r="AJ392" s="279">
        <v>0.97649810000000004</v>
      </c>
      <c r="AK392" s="279">
        <v>2.0999999999999998E-6</v>
      </c>
      <c r="AL392" s="279">
        <v>2.0999999999999998E-6</v>
      </c>
      <c r="AM392" s="279">
        <v>2.3499800000000001E-2</v>
      </c>
      <c r="AN392" s="279">
        <v>2.3499800000000001E-2</v>
      </c>
      <c r="AO392" s="279">
        <v>-55.982100000000003</v>
      </c>
      <c r="AP392" s="279">
        <v>-55.982100000000003</v>
      </c>
      <c r="AQ392" s="279">
        <v>-72.727699999999999</v>
      </c>
      <c r="AR392" s="279">
        <v>-72.727699999999999</v>
      </c>
      <c r="AS392" s="279">
        <v>0</v>
      </c>
      <c r="AT392" s="279">
        <v>0</v>
      </c>
      <c r="AU392" s="279">
        <v>0</v>
      </c>
      <c r="AV392" s="279">
        <v>180</v>
      </c>
      <c r="AX392" s="279">
        <v>0.95245000000000002</v>
      </c>
      <c r="AY392" s="279">
        <v>4.7848999999999999E-3</v>
      </c>
      <c r="AZ392" s="279">
        <v>4.7848999999999999E-3</v>
      </c>
      <c r="BA392" s="279">
        <v>0.99506510000000004</v>
      </c>
      <c r="BB392" s="279">
        <v>0.99506510000000004</v>
      </c>
      <c r="BC392" s="279">
        <v>1.4999999999999999E-4</v>
      </c>
      <c r="BD392" s="279">
        <v>1.4999999999999999E-4</v>
      </c>
      <c r="BE392" s="279">
        <v>120.8004</v>
      </c>
      <c r="BF392" s="279">
        <v>120.8004</v>
      </c>
      <c r="BG392" s="279">
        <v>74.006600000000006</v>
      </c>
      <c r="BH392" s="279">
        <v>74.006600000000006</v>
      </c>
      <c r="BI392" s="279">
        <v>0</v>
      </c>
      <c r="BJ392" s="279">
        <v>0</v>
      </c>
      <c r="BK392" s="279">
        <v>0</v>
      </c>
      <c r="BL392" s="279">
        <v>180</v>
      </c>
      <c r="BO392" s="279">
        <v>0.95245000000000002</v>
      </c>
      <c r="BP392" s="279">
        <v>0.9125858</v>
      </c>
      <c r="BQ392" s="279">
        <v>0.9125858</v>
      </c>
      <c r="BR392" s="279">
        <v>0</v>
      </c>
      <c r="BS392" s="279">
        <v>0</v>
      </c>
      <c r="BT392" s="279">
        <v>8.7414199999999997E-2</v>
      </c>
      <c r="BU392" s="279">
        <v>8.7414199999999997E-2</v>
      </c>
      <c r="BV392" s="279">
        <v>-36.174799999999998</v>
      </c>
      <c r="BW392" s="279">
        <v>-36.174799999999998</v>
      </c>
      <c r="BX392" s="279">
        <v>167.14109999999999</v>
      </c>
      <c r="BY392" s="279">
        <v>167.14109999999999</v>
      </c>
      <c r="BZ392" s="279">
        <v>0</v>
      </c>
      <c r="CA392" s="279">
        <v>0</v>
      </c>
      <c r="CB392" s="279">
        <v>0</v>
      </c>
      <c r="CC392" s="279">
        <v>180</v>
      </c>
    </row>
    <row r="393" spans="18:81">
      <c r="R393" s="279">
        <v>0.95379999999999998</v>
      </c>
      <c r="S393" s="279">
        <v>0.98181660000000004</v>
      </c>
      <c r="T393" s="279">
        <v>0.98181660000000004</v>
      </c>
      <c r="U393" s="279">
        <v>1.3999999999999999E-6</v>
      </c>
      <c r="V393" s="279">
        <v>1.3999999999999999E-6</v>
      </c>
      <c r="W393" s="279">
        <v>1.8182E-2</v>
      </c>
      <c r="X393" s="279">
        <v>1.8182E-2</v>
      </c>
      <c r="Y393" s="279">
        <v>-70.352999999999994</v>
      </c>
      <c r="Z393" s="279">
        <v>-70.352999999999994</v>
      </c>
      <c r="AA393" s="279">
        <v>-100.0373</v>
      </c>
      <c r="AB393" s="279">
        <v>-100.0373</v>
      </c>
      <c r="AC393" s="279">
        <v>0</v>
      </c>
      <c r="AD393" s="279">
        <v>0</v>
      </c>
      <c r="AE393" s="279">
        <v>0</v>
      </c>
      <c r="AF393" s="279">
        <v>180</v>
      </c>
      <c r="AH393" s="279">
        <v>0.95379999999999998</v>
      </c>
      <c r="AI393" s="279">
        <v>0.97637879999999999</v>
      </c>
      <c r="AJ393" s="279">
        <v>0.97637879999999999</v>
      </c>
      <c r="AK393" s="279">
        <v>2.0999999999999998E-6</v>
      </c>
      <c r="AL393" s="279">
        <v>2.0999999999999998E-6</v>
      </c>
      <c r="AM393" s="279">
        <v>2.3619100000000001E-2</v>
      </c>
      <c r="AN393" s="279">
        <v>2.3619100000000001E-2</v>
      </c>
      <c r="AO393" s="279">
        <v>-55.796799999999998</v>
      </c>
      <c r="AP393" s="279">
        <v>-55.796799999999998</v>
      </c>
      <c r="AQ393" s="279">
        <v>-72.338700000000003</v>
      </c>
      <c r="AR393" s="279">
        <v>-72.338700000000003</v>
      </c>
      <c r="AS393" s="279">
        <v>0</v>
      </c>
      <c r="AT393" s="279">
        <v>0</v>
      </c>
      <c r="AU393" s="279">
        <v>0</v>
      </c>
      <c r="AV393" s="279">
        <v>180</v>
      </c>
      <c r="AX393" s="279">
        <v>0.95379999999999998</v>
      </c>
      <c r="AY393" s="279">
        <v>4.9367999999999999E-3</v>
      </c>
      <c r="AZ393" s="279">
        <v>4.9367999999999999E-3</v>
      </c>
      <c r="BA393" s="279">
        <v>0.99491370000000001</v>
      </c>
      <c r="BB393" s="279">
        <v>0.99491370000000001</v>
      </c>
      <c r="BC393" s="279">
        <v>1.495E-4</v>
      </c>
      <c r="BD393" s="279">
        <v>1.495E-4</v>
      </c>
      <c r="BE393" s="279">
        <v>121.1566</v>
      </c>
      <c r="BF393" s="279">
        <v>121.1566</v>
      </c>
      <c r="BG393" s="279">
        <v>73.854200000000006</v>
      </c>
      <c r="BH393" s="279">
        <v>73.854200000000006</v>
      </c>
      <c r="BI393" s="279">
        <v>0</v>
      </c>
      <c r="BJ393" s="279">
        <v>0</v>
      </c>
      <c r="BK393" s="279">
        <v>0</v>
      </c>
      <c r="BL393" s="279">
        <v>180</v>
      </c>
      <c r="BO393" s="279">
        <v>0.95379999999999998</v>
      </c>
      <c r="BP393" s="279">
        <v>0.91274569999999999</v>
      </c>
      <c r="BQ393" s="279">
        <v>0.91274569999999999</v>
      </c>
      <c r="BR393" s="279">
        <v>0</v>
      </c>
      <c r="BS393" s="279">
        <v>0</v>
      </c>
      <c r="BT393" s="279">
        <v>8.7254300000000007E-2</v>
      </c>
      <c r="BU393" s="279">
        <v>8.7254300000000007E-2</v>
      </c>
      <c r="BV393" s="279">
        <v>-36.048699999999997</v>
      </c>
      <c r="BW393" s="279">
        <v>-36.048699999999997</v>
      </c>
      <c r="BX393" s="279">
        <v>167.15559999999999</v>
      </c>
      <c r="BY393" s="279">
        <v>167.15559999999999</v>
      </c>
      <c r="BZ393" s="279">
        <v>0</v>
      </c>
      <c r="CA393" s="279">
        <v>0</v>
      </c>
      <c r="CB393" s="279">
        <v>0</v>
      </c>
      <c r="CC393" s="279">
        <v>180</v>
      </c>
    </row>
    <row r="394" spans="18:81">
      <c r="R394" s="279">
        <v>0.95515000000000005</v>
      </c>
      <c r="S394" s="279">
        <v>0.98172740000000003</v>
      </c>
      <c r="T394" s="279">
        <v>0.98172740000000003</v>
      </c>
      <c r="U394" s="279">
        <v>1.3999999999999999E-6</v>
      </c>
      <c r="V394" s="279">
        <v>1.3999999999999999E-6</v>
      </c>
      <c r="W394" s="279">
        <v>1.8271300000000001E-2</v>
      </c>
      <c r="X394" s="279">
        <v>1.8271300000000001E-2</v>
      </c>
      <c r="Y394" s="279">
        <v>-70.195400000000006</v>
      </c>
      <c r="Z394" s="279">
        <v>-70.195400000000006</v>
      </c>
      <c r="AA394" s="279">
        <v>-99.707700000000003</v>
      </c>
      <c r="AB394" s="279">
        <v>-99.707700000000003</v>
      </c>
      <c r="AC394" s="279">
        <v>0</v>
      </c>
      <c r="AD394" s="279">
        <v>0</v>
      </c>
      <c r="AE394" s="279">
        <v>0</v>
      </c>
      <c r="AF394" s="279">
        <v>180</v>
      </c>
      <c r="AH394" s="279">
        <v>0.95515000000000005</v>
      </c>
      <c r="AI394" s="279">
        <v>0.9762594</v>
      </c>
      <c r="AJ394" s="279">
        <v>0.9762594</v>
      </c>
      <c r="AK394" s="279">
        <v>2.0999999999999998E-6</v>
      </c>
      <c r="AL394" s="279">
        <v>2.0999999999999998E-6</v>
      </c>
      <c r="AM394" s="279">
        <v>2.3738499999999999E-2</v>
      </c>
      <c r="AN394" s="279">
        <v>2.3738499999999999E-2</v>
      </c>
      <c r="AO394" s="279">
        <v>-55.611400000000003</v>
      </c>
      <c r="AP394" s="279">
        <v>-55.611400000000003</v>
      </c>
      <c r="AQ394" s="279">
        <v>-71.949399999999997</v>
      </c>
      <c r="AR394" s="279">
        <v>-71.949399999999997</v>
      </c>
      <c r="AS394" s="279">
        <v>0</v>
      </c>
      <c r="AT394" s="279">
        <v>0</v>
      </c>
      <c r="AU394" s="279">
        <v>0</v>
      </c>
      <c r="AV394" s="279">
        <v>180</v>
      </c>
      <c r="AX394" s="279">
        <v>0.95515000000000005</v>
      </c>
      <c r="AY394" s="279">
        <v>5.0917000000000002E-3</v>
      </c>
      <c r="AZ394" s="279">
        <v>5.0917000000000002E-3</v>
      </c>
      <c r="BA394" s="279">
        <v>0.99475930000000001</v>
      </c>
      <c r="BB394" s="279">
        <v>0.99475930000000001</v>
      </c>
      <c r="BC394" s="279">
        <v>1.4909999999999999E-4</v>
      </c>
      <c r="BD394" s="279">
        <v>1.4909999999999999E-4</v>
      </c>
      <c r="BE394" s="279">
        <v>121.51179999999999</v>
      </c>
      <c r="BF394" s="279">
        <v>121.51179999999999</v>
      </c>
      <c r="BG394" s="279">
        <v>73.7136</v>
      </c>
      <c r="BH394" s="279">
        <v>73.7136</v>
      </c>
      <c r="BI394" s="279">
        <v>0</v>
      </c>
      <c r="BJ394" s="279">
        <v>0</v>
      </c>
      <c r="BK394" s="279">
        <v>0</v>
      </c>
      <c r="BL394" s="279">
        <v>180</v>
      </c>
      <c r="BO394" s="279">
        <v>0.95515000000000005</v>
      </c>
      <c r="BP394" s="279">
        <v>0.91290510000000002</v>
      </c>
      <c r="BQ394" s="279">
        <v>0.91290510000000002</v>
      </c>
      <c r="BR394" s="279">
        <v>0</v>
      </c>
      <c r="BS394" s="279">
        <v>0</v>
      </c>
      <c r="BT394" s="279">
        <v>8.7094900000000003E-2</v>
      </c>
      <c r="BU394" s="279">
        <v>8.7094900000000003E-2</v>
      </c>
      <c r="BV394" s="279">
        <v>-35.923000000000002</v>
      </c>
      <c r="BW394" s="279">
        <v>-35.923000000000002</v>
      </c>
      <c r="BX394" s="279">
        <v>167.17019999999999</v>
      </c>
      <c r="BY394" s="279">
        <v>167.17019999999999</v>
      </c>
      <c r="BZ394" s="279">
        <v>0</v>
      </c>
      <c r="CA394" s="279">
        <v>0</v>
      </c>
      <c r="CB394" s="279">
        <v>0</v>
      </c>
      <c r="CC394" s="279">
        <v>180</v>
      </c>
    </row>
    <row r="395" spans="18:81">
      <c r="R395" s="279">
        <v>0.95650000000000002</v>
      </c>
      <c r="S395" s="279">
        <v>0.98163789999999995</v>
      </c>
      <c r="T395" s="279">
        <v>0.98163789999999995</v>
      </c>
      <c r="U395" s="279">
        <v>1.3999999999999999E-6</v>
      </c>
      <c r="V395" s="279">
        <v>1.3999999999999999E-6</v>
      </c>
      <c r="W395" s="279">
        <v>1.8360700000000001E-2</v>
      </c>
      <c r="X395" s="279">
        <v>1.8360700000000001E-2</v>
      </c>
      <c r="Y395" s="279">
        <v>-70.037700000000001</v>
      </c>
      <c r="Z395" s="279">
        <v>-70.037700000000001</v>
      </c>
      <c r="AA395" s="279">
        <v>-99.377799999999993</v>
      </c>
      <c r="AB395" s="279">
        <v>-99.377799999999993</v>
      </c>
      <c r="AC395" s="279">
        <v>0</v>
      </c>
      <c r="AD395" s="279">
        <v>0</v>
      </c>
      <c r="AE395" s="279">
        <v>0</v>
      </c>
      <c r="AF395" s="279">
        <v>180</v>
      </c>
      <c r="AH395" s="279">
        <v>0.95650000000000002</v>
      </c>
      <c r="AI395" s="279">
        <v>0.97614000000000001</v>
      </c>
      <c r="AJ395" s="279">
        <v>0.97614000000000001</v>
      </c>
      <c r="AK395" s="279">
        <v>2.2000000000000001E-6</v>
      </c>
      <c r="AL395" s="279">
        <v>2.2000000000000001E-6</v>
      </c>
      <c r="AM395" s="279">
        <v>2.3857799999999998E-2</v>
      </c>
      <c r="AN395" s="279">
        <v>2.3857799999999998E-2</v>
      </c>
      <c r="AO395" s="279">
        <v>-55.425800000000002</v>
      </c>
      <c r="AP395" s="279">
        <v>-55.425800000000002</v>
      </c>
      <c r="AQ395" s="279">
        <v>-71.559799999999996</v>
      </c>
      <c r="AR395" s="279">
        <v>-71.559799999999996</v>
      </c>
      <c r="AS395" s="279">
        <v>0</v>
      </c>
      <c r="AT395" s="279">
        <v>0</v>
      </c>
      <c r="AU395" s="279">
        <v>0</v>
      </c>
      <c r="AV395" s="279">
        <v>180</v>
      </c>
      <c r="AX395" s="279">
        <v>0.95650000000000002</v>
      </c>
      <c r="AY395" s="279">
        <v>5.2496000000000001E-3</v>
      </c>
      <c r="AZ395" s="279">
        <v>5.2496000000000001E-3</v>
      </c>
      <c r="BA395" s="279">
        <v>0.99460179999999998</v>
      </c>
      <c r="BB395" s="279">
        <v>0.99460179999999998</v>
      </c>
      <c r="BC395" s="279">
        <v>1.4860000000000001E-4</v>
      </c>
      <c r="BD395" s="279">
        <v>1.4860000000000001E-4</v>
      </c>
      <c r="BE395" s="279">
        <v>121.8661</v>
      </c>
      <c r="BF395" s="279">
        <v>121.8661</v>
      </c>
      <c r="BG395" s="279">
        <v>73.584299999999999</v>
      </c>
      <c r="BH395" s="279">
        <v>73.584299999999999</v>
      </c>
      <c r="BI395" s="279">
        <v>0</v>
      </c>
      <c r="BJ395" s="279">
        <v>0</v>
      </c>
      <c r="BK395" s="279">
        <v>0</v>
      </c>
      <c r="BL395" s="279">
        <v>180</v>
      </c>
      <c r="BO395" s="279">
        <v>0.95650000000000002</v>
      </c>
      <c r="BP395" s="279">
        <v>0.91306399999999999</v>
      </c>
      <c r="BQ395" s="279">
        <v>0.91306399999999999</v>
      </c>
      <c r="BR395" s="279">
        <v>0</v>
      </c>
      <c r="BS395" s="279">
        <v>0</v>
      </c>
      <c r="BT395" s="279">
        <v>8.6935999999999999E-2</v>
      </c>
      <c r="BU395" s="279">
        <v>8.6935999999999999E-2</v>
      </c>
      <c r="BV395" s="279">
        <v>-35.797699999999999</v>
      </c>
      <c r="BW395" s="279">
        <v>-35.797699999999999</v>
      </c>
      <c r="BX395" s="279">
        <v>167.18469999999999</v>
      </c>
      <c r="BY395" s="279">
        <v>167.18469999999999</v>
      </c>
      <c r="BZ395" s="279">
        <v>0</v>
      </c>
      <c r="CA395" s="279">
        <v>0</v>
      </c>
      <c r="CB395" s="279">
        <v>0</v>
      </c>
      <c r="CC395" s="279">
        <v>180</v>
      </c>
    </row>
    <row r="396" spans="18:81">
      <c r="R396" s="279">
        <v>0.95784999999999998</v>
      </c>
      <c r="S396" s="279">
        <v>0.98154810000000003</v>
      </c>
      <c r="T396" s="279">
        <v>0.98154810000000003</v>
      </c>
      <c r="U396" s="279">
        <v>1.3999999999999999E-6</v>
      </c>
      <c r="V396" s="279">
        <v>1.3999999999999999E-6</v>
      </c>
      <c r="W396" s="279">
        <v>1.8450500000000002E-2</v>
      </c>
      <c r="X396" s="279">
        <v>1.8450500000000002E-2</v>
      </c>
      <c r="Y396" s="279">
        <v>-69.8797</v>
      </c>
      <c r="Z396" s="279">
        <v>-69.8797</v>
      </c>
      <c r="AA396" s="279">
        <v>-99.047499999999999</v>
      </c>
      <c r="AB396" s="279">
        <v>-99.047499999999999</v>
      </c>
      <c r="AC396" s="279">
        <v>0</v>
      </c>
      <c r="AD396" s="279">
        <v>0</v>
      </c>
      <c r="AE396" s="279">
        <v>0</v>
      </c>
      <c r="AF396" s="279">
        <v>180</v>
      </c>
      <c r="AH396" s="279">
        <v>0.95784999999999998</v>
      </c>
      <c r="AI396" s="279">
        <v>0.97602060000000002</v>
      </c>
      <c r="AJ396" s="279">
        <v>0.97602060000000002</v>
      </c>
      <c r="AK396" s="279">
        <v>2.2000000000000001E-6</v>
      </c>
      <c r="AL396" s="279">
        <v>2.2000000000000001E-6</v>
      </c>
      <c r="AM396" s="279">
        <v>2.3977200000000001E-2</v>
      </c>
      <c r="AN396" s="279">
        <v>2.3977200000000001E-2</v>
      </c>
      <c r="AO396" s="279">
        <v>-55.240099999999998</v>
      </c>
      <c r="AP396" s="279">
        <v>-55.240099999999998</v>
      </c>
      <c r="AQ396" s="279">
        <v>-71.169899999999998</v>
      </c>
      <c r="AR396" s="279">
        <v>-71.169899999999998</v>
      </c>
      <c r="AS396" s="279">
        <v>0</v>
      </c>
      <c r="AT396" s="279">
        <v>0</v>
      </c>
      <c r="AU396" s="279">
        <v>0</v>
      </c>
      <c r="AV396" s="279">
        <v>180</v>
      </c>
      <c r="AX396" s="279">
        <v>0.95784999999999998</v>
      </c>
      <c r="AY396" s="279">
        <v>5.4104000000000001E-3</v>
      </c>
      <c r="AZ396" s="279">
        <v>5.4104000000000001E-3</v>
      </c>
      <c r="BA396" s="279">
        <v>0.99444140000000003</v>
      </c>
      <c r="BB396" s="279">
        <v>0.99444140000000003</v>
      </c>
      <c r="BC396" s="279">
        <v>1.482E-4</v>
      </c>
      <c r="BD396" s="279">
        <v>1.482E-4</v>
      </c>
      <c r="BE396" s="279">
        <v>122.21939999999999</v>
      </c>
      <c r="BF396" s="279">
        <v>122.21939999999999</v>
      </c>
      <c r="BG396" s="279">
        <v>73.465800000000002</v>
      </c>
      <c r="BH396" s="279">
        <v>73.465800000000002</v>
      </c>
      <c r="BI396" s="279">
        <v>0</v>
      </c>
      <c r="BJ396" s="279">
        <v>0</v>
      </c>
      <c r="BK396" s="279">
        <v>0</v>
      </c>
      <c r="BL396" s="279">
        <v>180</v>
      </c>
      <c r="BO396" s="279">
        <v>0.95784999999999998</v>
      </c>
      <c r="BP396" s="279">
        <v>0.91322239999999999</v>
      </c>
      <c r="BQ396" s="279">
        <v>0.91322239999999999</v>
      </c>
      <c r="BR396" s="279">
        <v>0</v>
      </c>
      <c r="BS396" s="279">
        <v>0</v>
      </c>
      <c r="BT396" s="279">
        <v>8.6777599999999996E-2</v>
      </c>
      <c r="BU396" s="279">
        <v>8.6777599999999996E-2</v>
      </c>
      <c r="BV396" s="279">
        <v>-35.672600000000003</v>
      </c>
      <c r="BW396" s="279">
        <v>-35.672600000000003</v>
      </c>
      <c r="BX396" s="279">
        <v>167.19919999999999</v>
      </c>
      <c r="BY396" s="279">
        <v>167.19919999999999</v>
      </c>
      <c r="BZ396" s="279">
        <v>0</v>
      </c>
      <c r="CA396" s="279">
        <v>0</v>
      </c>
      <c r="CB396" s="279">
        <v>0</v>
      </c>
      <c r="CC396" s="279">
        <v>180</v>
      </c>
    </row>
    <row r="397" spans="18:81">
      <c r="R397" s="279">
        <v>0.95920000000000005</v>
      </c>
      <c r="S397" s="279">
        <v>0.98145819999999995</v>
      </c>
      <c r="T397" s="279">
        <v>0.98145819999999995</v>
      </c>
      <c r="U397" s="279">
        <v>1.3999999999999999E-6</v>
      </c>
      <c r="V397" s="279">
        <v>1.3999999999999999E-6</v>
      </c>
      <c r="W397" s="279">
        <v>1.8540399999999999E-2</v>
      </c>
      <c r="X397" s="279">
        <v>1.8540399999999999E-2</v>
      </c>
      <c r="Y397" s="279">
        <v>-69.721500000000006</v>
      </c>
      <c r="Z397" s="279">
        <v>-69.721500000000006</v>
      </c>
      <c r="AA397" s="279">
        <v>-98.716800000000006</v>
      </c>
      <c r="AB397" s="279">
        <v>-98.716800000000006</v>
      </c>
      <c r="AC397" s="279">
        <v>0</v>
      </c>
      <c r="AD397" s="279">
        <v>0</v>
      </c>
      <c r="AE397" s="279">
        <v>0</v>
      </c>
      <c r="AF397" s="279">
        <v>180</v>
      </c>
      <c r="AH397" s="279">
        <v>0.95920000000000005</v>
      </c>
      <c r="AI397" s="279">
        <v>0.97590120000000002</v>
      </c>
      <c r="AJ397" s="279">
        <v>0.97590120000000002</v>
      </c>
      <c r="AK397" s="279">
        <v>2.2000000000000001E-6</v>
      </c>
      <c r="AL397" s="279">
        <v>2.2000000000000001E-6</v>
      </c>
      <c r="AM397" s="279">
        <v>2.4096599999999999E-2</v>
      </c>
      <c r="AN397" s="279">
        <v>2.4096599999999999E-2</v>
      </c>
      <c r="AO397" s="279">
        <v>-55.054200000000002</v>
      </c>
      <c r="AP397" s="279">
        <v>-55.054200000000002</v>
      </c>
      <c r="AQ397" s="279">
        <v>-70.779799999999994</v>
      </c>
      <c r="AR397" s="279">
        <v>-70.779799999999994</v>
      </c>
      <c r="AS397" s="279">
        <v>0</v>
      </c>
      <c r="AT397" s="279">
        <v>0</v>
      </c>
      <c r="AU397" s="279">
        <v>0</v>
      </c>
      <c r="AV397" s="279">
        <v>180</v>
      </c>
      <c r="AX397" s="279">
        <v>0.95920000000000005</v>
      </c>
      <c r="AY397" s="279">
        <v>5.5742999999999999E-3</v>
      </c>
      <c r="AZ397" s="279">
        <v>5.5742999999999999E-3</v>
      </c>
      <c r="BA397" s="279">
        <v>0.994278</v>
      </c>
      <c r="BB397" s="279">
        <v>0.994278</v>
      </c>
      <c r="BC397" s="279">
        <v>1.4770000000000001E-4</v>
      </c>
      <c r="BD397" s="279">
        <v>1.4770000000000001E-4</v>
      </c>
      <c r="BE397" s="279">
        <v>122.5718</v>
      </c>
      <c r="BF397" s="279">
        <v>122.5718</v>
      </c>
      <c r="BG397" s="279">
        <v>73.357799999999997</v>
      </c>
      <c r="BH397" s="279">
        <v>73.357799999999997</v>
      </c>
      <c r="BI397" s="279">
        <v>0</v>
      </c>
      <c r="BJ397" s="279">
        <v>0</v>
      </c>
      <c r="BK397" s="279">
        <v>0</v>
      </c>
      <c r="BL397" s="279">
        <v>180</v>
      </c>
      <c r="BO397" s="279">
        <v>0.95920000000000005</v>
      </c>
      <c r="BP397" s="279">
        <v>0.91338030000000003</v>
      </c>
      <c r="BQ397" s="279">
        <v>0.91338030000000003</v>
      </c>
      <c r="BR397" s="279">
        <v>0</v>
      </c>
      <c r="BS397" s="279">
        <v>0</v>
      </c>
      <c r="BT397" s="279">
        <v>8.6619699999999994E-2</v>
      </c>
      <c r="BU397" s="279">
        <v>8.6619699999999994E-2</v>
      </c>
      <c r="BV397" s="279">
        <v>-35.547899999999998</v>
      </c>
      <c r="BW397" s="279">
        <v>-35.547899999999998</v>
      </c>
      <c r="BX397" s="279">
        <v>167.21360000000001</v>
      </c>
      <c r="BY397" s="279">
        <v>167.21360000000001</v>
      </c>
      <c r="BZ397" s="279">
        <v>0</v>
      </c>
      <c r="CA397" s="279">
        <v>0</v>
      </c>
      <c r="CB397" s="279">
        <v>0</v>
      </c>
      <c r="CC397" s="279">
        <v>180</v>
      </c>
    </row>
    <row r="398" spans="18:81">
      <c r="R398" s="279">
        <v>0.96055000000000001</v>
      </c>
      <c r="S398" s="279">
        <v>0.98136800000000002</v>
      </c>
      <c r="T398" s="279">
        <v>0.98136800000000002</v>
      </c>
      <c r="U398" s="279">
        <v>1.3999999999999999E-6</v>
      </c>
      <c r="V398" s="279">
        <v>1.3999999999999999E-6</v>
      </c>
      <c r="W398" s="279">
        <v>1.8630600000000001E-2</v>
      </c>
      <c r="X398" s="279">
        <v>1.8630600000000001E-2</v>
      </c>
      <c r="Y398" s="279">
        <v>-69.563100000000006</v>
      </c>
      <c r="Z398" s="279">
        <v>-69.563100000000006</v>
      </c>
      <c r="AA398" s="279">
        <v>-98.3857</v>
      </c>
      <c r="AB398" s="279">
        <v>-98.3857</v>
      </c>
      <c r="AC398" s="279">
        <v>0</v>
      </c>
      <c r="AD398" s="279">
        <v>0</v>
      </c>
      <c r="AE398" s="279">
        <v>0</v>
      </c>
      <c r="AF398" s="279">
        <v>180</v>
      </c>
      <c r="AH398" s="279">
        <v>0.96055000000000001</v>
      </c>
      <c r="AI398" s="279">
        <v>0.97578180000000003</v>
      </c>
      <c r="AJ398" s="279">
        <v>0.97578180000000003</v>
      </c>
      <c r="AK398" s="279">
        <v>2.2000000000000001E-6</v>
      </c>
      <c r="AL398" s="279">
        <v>2.2000000000000001E-6</v>
      </c>
      <c r="AM398" s="279">
        <v>2.4216000000000001E-2</v>
      </c>
      <c r="AN398" s="279">
        <v>2.4216000000000001E-2</v>
      </c>
      <c r="AO398" s="279">
        <v>-54.868099999999998</v>
      </c>
      <c r="AP398" s="279">
        <v>-54.868099999999998</v>
      </c>
      <c r="AQ398" s="279">
        <v>-70.389300000000006</v>
      </c>
      <c r="AR398" s="279">
        <v>-70.389300000000006</v>
      </c>
      <c r="AS398" s="279">
        <v>0</v>
      </c>
      <c r="AT398" s="279">
        <v>0</v>
      </c>
      <c r="AU398" s="279">
        <v>0</v>
      </c>
      <c r="AV398" s="279">
        <v>180</v>
      </c>
      <c r="AX398" s="279">
        <v>0.96055000000000001</v>
      </c>
      <c r="AY398" s="279">
        <v>5.7412000000000001E-3</v>
      </c>
      <c r="AZ398" s="279">
        <v>5.7412000000000001E-3</v>
      </c>
      <c r="BA398" s="279">
        <v>0.99411159999999998</v>
      </c>
      <c r="BB398" s="279">
        <v>0.99411159999999998</v>
      </c>
      <c r="BC398" s="279">
        <v>1.473E-4</v>
      </c>
      <c r="BD398" s="279">
        <v>1.473E-4</v>
      </c>
      <c r="BE398" s="279">
        <v>122.92319999999999</v>
      </c>
      <c r="BF398" s="279">
        <v>122.92319999999999</v>
      </c>
      <c r="BG398" s="279">
        <v>73.259699999999995</v>
      </c>
      <c r="BH398" s="279">
        <v>73.259699999999995</v>
      </c>
      <c r="BI398" s="279">
        <v>0</v>
      </c>
      <c r="BJ398" s="279">
        <v>0</v>
      </c>
      <c r="BK398" s="279">
        <v>0</v>
      </c>
      <c r="BL398" s="279">
        <v>180</v>
      </c>
      <c r="BO398" s="279">
        <v>0.96055000000000001</v>
      </c>
      <c r="BP398" s="279">
        <v>0.91353779999999996</v>
      </c>
      <c r="BQ398" s="279">
        <v>0.91353779999999996</v>
      </c>
      <c r="BR398" s="279">
        <v>0</v>
      </c>
      <c r="BS398" s="279">
        <v>0</v>
      </c>
      <c r="BT398" s="279">
        <v>8.6462200000000003E-2</v>
      </c>
      <c r="BU398" s="279">
        <v>8.6462200000000003E-2</v>
      </c>
      <c r="BV398" s="279">
        <v>-35.4236</v>
      </c>
      <c r="BW398" s="279">
        <v>-35.4236</v>
      </c>
      <c r="BX398" s="279">
        <v>167.22800000000001</v>
      </c>
      <c r="BY398" s="279">
        <v>167.22800000000001</v>
      </c>
      <c r="BZ398" s="279">
        <v>0</v>
      </c>
      <c r="CA398" s="279">
        <v>0</v>
      </c>
      <c r="CB398" s="279">
        <v>0</v>
      </c>
      <c r="CC398" s="279">
        <v>180</v>
      </c>
    </row>
    <row r="399" spans="18:81">
      <c r="R399" s="279">
        <v>0.96189999999999998</v>
      </c>
      <c r="S399" s="279">
        <v>0.98127759999999997</v>
      </c>
      <c r="T399" s="279">
        <v>0.98127759999999997</v>
      </c>
      <c r="U399" s="279">
        <v>1.3999999999999999E-6</v>
      </c>
      <c r="V399" s="279">
        <v>1.3999999999999999E-6</v>
      </c>
      <c r="W399" s="279">
        <v>1.8721000000000002E-2</v>
      </c>
      <c r="X399" s="279">
        <v>1.8721000000000002E-2</v>
      </c>
      <c r="Y399" s="279">
        <v>-69.404499999999999</v>
      </c>
      <c r="Z399" s="279">
        <v>-69.404499999999999</v>
      </c>
      <c r="AA399" s="279">
        <v>-98.054299999999998</v>
      </c>
      <c r="AB399" s="279">
        <v>-98.054299999999998</v>
      </c>
      <c r="AC399" s="279">
        <v>0</v>
      </c>
      <c r="AD399" s="279">
        <v>0</v>
      </c>
      <c r="AE399" s="279">
        <v>0</v>
      </c>
      <c r="AF399" s="279">
        <v>180</v>
      </c>
      <c r="AH399" s="279">
        <v>0.96189999999999998</v>
      </c>
      <c r="AI399" s="279">
        <v>0.97566249999999999</v>
      </c>
      <c r="AJ399" s="279">
        <v>0.97566249999999999</v>
      </c>
      <c r="AK399" s="279">
        <v>2.2000000000000001E-6</v>
      </c>
      <c r="AL399" s="279">
        <v>2.2000000000000001E-6</v>
      </c>
      <c r="AM399" s="279">
        <v>2.4335300000000001E-2</v>
      </c>
      <c r="AN399" s="279">
        <v>2.4335300000000001E-2</v>
      </c>
      <c r="AO399" s="279">
        <v>-54.681899999999999</v>
      </c>
      <c r="AP399" s="279">
        <v>-54.681899999999999</v>
      </c>
      <c r="AQ399" s="279">
        <v>-69.998599999999996</v>
      </c>
      <c r="AR399" s="279">
        <v>-69.998599999999996</v>
      </c>
      <c r="AS399" s="279">
        <v>0</v>
      </c>
      <c r="AT399" s="279">
        <v>0</v>
      </c>
      <c r="AU399" s="279">
        <v>0</v>
      </c>
      <c r="AV399" s="279">
        <v>180</v>
      </c>
      <c r="AX399" s="279">
        <v>0.96189999999999998</v>
      </c>
      <c r="AY399" s="279">
        <v>5.9109999999999996E-3</v>
      </c>
      <c r="AZ399" s="279">
        <v>5.9109999999999996E-3</v>
      </c>
      <c r="BA399" s="279">
        <v>0.9939422</v>
      </c>
      <c r="BB399" s="279">
        <v>0.9939422</v>
      </c>
      <c r="BC399" s="279">
        <v>1.4679999999999999E-4</v>
      </c>
      <c r="BD399" s="279">
        <v>1.4679999999999999E-4</v>
      </c>
      <c r="BE399" s="279">
        <v>123.2736</v>
      </c>
      <c r="BF399" s="279">
        <v>123.2736</v>
      </c>
      <c r="BG399" s="279">
        <v>73.171199999999999</v>
      </c>
      <c r="BH399" s="279">
        <v>73.171199999999999</v>
      </c>
      <c r="BI399" s="279">
        <v>0</v>
      </c>
      <c r="BJ399" s="279">
        <v>0</v>
      </c>
      <c r="BK399" s="279">
        <v>0</v>
      </c>
      <c r="BL399" s="279">
        <v>180</v>
      </c>
      <c r="BO399" s="279">
        <v>0.96189999999999998</v>
      </c>
      <c r="BP399" s="279">
        <v>0.91369480000000003</v>
      </c>
      <c r="BQ399" s="279">
        <v>0.91369480000000003</v>
      </c>
      <c r="BR399" s="279">
        <v>0</v>
      </c>
      <c r="BS399" s="279">
        <v>0</v>
      </c>
      <c r="BT399" s="279">
        <v>8.6305199999999999E-2</v>
      </c>
      <c r="BU399" s="279">
        <v>8.6305199999999999E-2</v>
      </c>
      <c r="BV399" s="279">
        <v>-35.299500000000002</v>
      </c>
      <c r="BW399" s="279">
        <v>-35.299500000000002</v>
      </c>
      <c r="BX399" s="279">
        <v>167.2424</v>
      </c>
      <c r="BY399" s="279">
        <v>167.2424</v>
      </c>
      <c r="BZ399" s="279">
        <v>0</v>
      </c>
      <c r="CA399" s="279">
        <v>0</v>
      </c>
      <c r="CB399" s="279">
        <v>0</v>
      </c>
      <c r="CC399" s="279">
        <v>180</v>
      </c>
    </row>
    <row r="400" spans="18:81">
      <c r="R400" s="279">
        <v>0.96325000000000005</v>
      </c>
      <c r="S400" s="279">
        <v>0.98118689999999997</v>
      </c>
      <c r="T400" s="279">
        <v>0.98118689999999997</v>
      </c>
      <c r="U400" s="279">
        <v>1.3999999999999999E-6</v>
      </c>
      <c r="V400" s="279">
        <v>1.3999999999999999E-6</v>
      </c>
      <c r="W400" s="279">
        <v>1.8811600000000001E-2</v>
      </c>
      <c r="X400" s="279">
        <v>1.8811600000000001E-2</v>
      </c>
      <c r="Y400" s="279">
        <v>-69.245699999999999</v>
      </c>
      <c r="Z400" s="279">
        <v>-69.245699999999999</v>
      </c>
      <c r="AA400" s="279">
        <v>-97.722499999999997</v>
      </c>
      <c r="AB400" s="279">
        <v>-97.722499999999997</v>
      </c>
      <c r="AC400" s="279">
        <v>0</v>
      </c>
      <c r="AD400" s="279">
        <v>0</v>
      </c>
      <c r="AE400" s="279">
        <v>0</v>
      </c>
      <c r="AF400" s="279">
        <v>180</v>
      </c>
      <c r="AH400" s="279">
        <v>0.96325000000000005</v>
      </c>
      <c r="AI400" s="279">
        <v>0.9755431</v>
      </c>
      <c r="AJ400" s="279">
        <v>0.9755431</v>
      </c>
      <c r="AK400" s="279">
        <v>2.2000000000000001E-6</v>
      </c>
      <c r="AL400" s="279">
        <v>2.2000000000000001E-6</v>
      </c>
      <c r="AM400" s="279">
        <v>2.4454699999999999E-2</v>
      </c>
      <c r="AN400" s="279">
        <v>2.4454699999999999E-2</v>
      </c>
      <c r="AO400" s="279">
        <v>-54.4955</v>
      </c>
      <c r="AP400" s="279">
        <v>-54.4955</v>
      </c>
      <c r="AQ400" s="279">
        <v>-69.607600000000005</v>
      </c>
      <c r="AR400" s="279">
        <v>-69.607600000000005</v>
      </c>
      <c r="AS400" s="279">
        <v>0</v>
      </c>
      <c r="AT400" s="279">
        <v>0</v>
      </c>
      <c r="AU400" s="279">
        <v>0</v>
      </c>
      <c r="AV400" s="279">
        <v>180</v>
      </c>
      <c r="AX400" s="279">
        <v>0.96325000000000005</v>
      </c>
      <c r="AY400" s="279">
        <v>6.0838000000000003E-3</v>
      </c>
      <c r="AZ400" s="279">
        <v>6.0838000000000003E-3</v>
      </c>
      <c r="BA400" s="279">
        <v>0.99376980000000004</v>
      </c>
      <c r="BB400" s="279">
        <v>0.99376980000000004</v>
      </c>
      <c r="BC400" s="279">
        <v>1.4640000000000001E-4</v>
      </c>
      <c r="BD400" s="279">
        <v>1.4640000000000001E-4</v>
      </c>
      <c r="BE400" s="279">
        <v>123.62309999999999</v>
      </c>
      <c r="BF400" s="279">
        <v>123.62309999999999</v>
      </c>
      <c r="BG400" s="279">
        <v>73.091899999999995</v>
      </c>
      <c r="BH400" s="279">
        <v>73.091899999999995</v>
      </c>
      <c r="BI400" s="279">
        <v>0</v>
      </c>
      <c r="BJ400" s="279">
        <v>0</v>
      </c>
      <c r="BK400" s="279">
        <v>0</v>
      </c>
      <c r="BL400" s="279">
        <v>180</v>
      </c>
      <c r="BO400" s="279">
        <v>0.96325000000000005</v>
      </c>
      <c r="BP400" s="279">
        <v>0.91385130000000003</v>
      </c>
      <c r="BQ400" s="279">
        <v>0.91385130000000003</v>
      </c>
      <c r="BR400" s="279">
        <v>0</v>
      </c>
      <c r="BS400" s="279">
        <v>0</v>
      </c>
      <c r="BT400" s="279">
        <v>8.6148699999999995E-2</v>
      </c>
      <c r="BU400" s="279">
        <v>8.6148699999999995E-2</v>
      </c>
      <c r="BV400" s="279">
        <v>-35.175800000000002</v>
      </c>
      <c r="BW400" s="279">
        <v>-35.175800000000002</v>
      </c>
      <c r="BX400" s="279">
        <v>167.2568</v>
      </c>
      <c r="BY400" s="279">
        <v>167.2568</v>
      </c>
      <c r="BZ400" s="279">
        <v>0</v>
      </c>
      <c r="CA400" s="279">
        <v>0</v>
      </c>
      <c r="CB400" s="279">
        <v>0</v>
      </c>
      <c r="CC400" s="279">
        <v>180</v>
      </c>
    </row>
    <row r="401" spans="18:81">
      <c r="R401" s="279">
        <v>0.96460000000000001</v>
      </c>
      <c r="S401" s="279">
        <v>0.98109610000000003</v>
      </c>
      <c r="T401" s="279">
        <v>0.98109610000000003</v>
      </c>
      <c r="U401" s="279">
        <v>1.3999999999999999E-6</v>
      </c>
      <c r="V401" s="279">
        <v>1.3999999999999999E-6</v>
      </c>
      <c r="W401" s="279">
        <v>1.8902499999999999E-2</v>
      </c>
      <c r="X401" s="279">
        <v>1.8902499999999999E-2</v>
      </c>
      <c r="Y401" s="279">
        <v>-69.086699999999993</v>
      </c>
      <c r="Z401" s="279">
        <v>-69.086699999999993</v>
      </c>
      <c r="AA401" s="279">
        <v>-97.390299999999996</v>
      </c>
      <c r="AB401" s="279">
        <v>-97.390299999999996</v>
      </c>
      <c r="AC401" s="279">
        <v>0</v>
      </c>
      <c r="AD401" s="279">
        <v>0</v>
      </c>
      <c r="AE401" s="279">
        <v>0</v>
      </c>
      <c r="AF401" s="279">
        <v>180</v>
      </c>
      <c r="AH401" s="279">
        <v>0.96460000000000001</v>
      </c>
      <c r="AI401" s="279">
        <v>0.97542379999999995</v>
      </c>
      <c r="AJ401" s="279">
        <v>0.97542379999999995</v>
      </c>
      <c r="AK401" s="279">
        <v>2.2000000000000001E-6</v>
      </c>
      <c r="AL401" s="279">
        <v>2.2000000000000001E-6</v>
      </c>
      <c r="AM401" s="279">
        <v>2.4573999999999999E-2</v>
      </c>
      <c r="AN401" s="279">
        <v>2.4573999999999999E-2</v>
      </c>
      <c r="AO401" s="279">
        <v>-54.308900000000001</v>
      </c>
      <c r="AP401" s="279">
        <v>-54.308900000000001</v>
      </c>
      <c r="AQ401" s="279">
        <v>-69.216399999999993</v>
      </c>
      <c r="AR401" s="279">
        <v>-69.216399999999993</v>
      </c>
      <c r="AS401" s="279">
        <v>0</v>
      </c>
      <c r="AT401" s="279">
        <v>0</v>
      </c>
      <c r="AU401" s="279">
        <v>0</v>
      </c>
      <c r="AV401" s="279">
        <v>180</v>
      </c>
      <c r="AX401" s="279">
        <v>0.96460000000000001</v>
      </c>
      <c r="AY401" s="279">
        <v>6.2595999999999997E-3</v>
      </c>
      <c r="AZ401" s="279">
        <v>6.2595999999999997E-3</v>
      </c>
      <c r="BA401" s="279">
        <v>0.99359439999999999</v>
      </c>
      <c r="BB401" s="279">
        <v>0.99359439999999999</v>
      </c>
      <c r="BC401" s="279">
        <v>1.459E-4</v>
      </c>
      <c r="BD401" s="279">
        <v>1.459E-4</v>
      </c>
      <c r="BE401" s="279">
        <v>123.9717</v>
      </c>
      <c r="BF401" s="279">
        <v>123.9717</v>
      </c>
      <c r="BG401" s="279">
        <v>73.0214</v>
      </c>
      <c r="BH401" s="279">
        <v>73.0214</v>
      </c>
      <c r="BI401" s="279">
        <v>0</v>
      </c>
      <c r="BJ401" s="279">
        <v>0</v>
      </c>
      <c r="BK401" s="279">
        <v>0</v>
      </c>
      <c r="BL401" s="279">
        <v>180</v>
      </c>
      <c r="BO401" s="279">
        <v>0.96460000000000001</v>
      </c>
      <c r="BP401" s="279">
        <v>0.91400740000000003</v>
      </c>
      <c r="BQ401" s="279">
        <v>0.91400740000000003</v>
      </c>
      <c r="BR401" s="279">
        <v>0</v>
      </c>
      <c r="BS401" s="279">
        <v>0</v>
      </c>
      <c r="BT401" s="279">
        <v>8.5992600000000002E-2</v>
      </c>
      <c r="BU401" s="279">
        <v>8.5992600000000002E-2</v>
      </c>
      <c r="BV401" s="279">
        <v>-35.052500000000002</v>
      </c>
      <c r="BW401" s="279">
        <v>-35.052500000000002</v>
      </c>
      <c r="BX401" s="279">
        <v>167.27109999999999</v>
      </c>
      <c r="BY401" s="279">
        <v>167.27109999999999</v>
      </c>
      <c r="BZ401" s="279">
        <v>0</v>
      </c>
      <c r="CA401" s="279">
        <v>0</v>
      </c>
      <c r="CB401" s="279">
        <v>0</v>
      </c>
      <c r="CC401" s="279">
        <v>180</v>
      </c>
    </row>
    <row r="402" spans="18:81">
      <c r="R402" s="279">
        <v>0.96594999999999998</v>
      </c>
      <c r="S402" s="279">
        <v>0.98100500000000002</v>
      </c>
      <c r="T402" s="279">
        <v>0.98100500000000002</v>
      </c>
      <c r="U402" s="279">
        <v>1.5E-6</v>
      </c>
      <c r="V402" s="279">
        <v>1.5E-6</v>
      </c>
      <c r="W402" s="279">
        <v>1.8993599999999999E-2</v>
      </c>
      <c r="X402" s="279">
        <v>1.8993599999999999E-2</v>
      </c>
      <c r="Y402" s="279">
        <v>-68.927499999999995</v>
      </c>
      <c r="Z402" s="279">
        <v>-68.927499999999995</v>
      </c>
      <c r="AA402" s="279">
        <v>-97.057699999999997</v>
      </c>
      <c r="AB402" s="279">
        <v>-97.057699999999997</v>
      </c>
      <c r="AC402" s="279">
        <v>0</v>
      </c>
      <c r="AD402" s="279">
        <v>0</v>
      </c>
      <c r="AE402" s="279">
        <v>0</v>
      </c>
      <c r="AF402" s="279">
        <v>180</v>
      </c>
      <c r="AH402" s="279">
        <v>0.96594999999999998</v>
      </c>
      <c r="AI402" s="279">
        <v>0.97530450000000002</v>
      </c>
      <c r="AJ402" s="279">
        <v>0.97530450000000002</v>
      </c>
      <c r="AK402" s="279">
        <v>2.2000000000000001E-6</v>
      </c>
      <c r="AL402" s="279">
        <v>2.2000000000000001E-6</v>
      </c>
      <c r="AM402" s="279">
        <v>2.4693300000000001E-2</v>
      </c>
      <c r="AN402" s="279">
        <v>2.4693300000000001E-2</v>
      </c>
      <c r="AO402" s="279">
        <v>-54.122199999999999</v>
      </c>
      <c r="AP402" s="279">
        <v>-54.122199999999999</v>
      </c>
      <c r="AQ402" s="279">
        <v>-68.8249</v>
      </c>
      <c r="AR402" s="279">
        <v>-68.8249</v>
      </c>
      <c r="AS402" s="279">
        <v>0</v>
      </c>
      <c r="AT402" s="279">
        <v>0</v>
      </c>
      <c r="AU402" s="279">
        <v>0</v>
      </c>
      <c r="AV402" s="279">
        <v>180</v>
      </c>
      <c r="AX402" s="279">
        <v>0.96594999999999998</v>
      </c>
      <c r="AY402" s="279">
        <v>6.4384000000000004E-3</v>
      </c>
      <c r="AZ402" s="279">
        <v>6.4384000000000004E-3</v>
      </c>
      <c r="BA402" s="279">
        <v>0.99341610000000002</v>
      </c>
      <c r="BB402" s="279">
        <v>0.99341610000000002</v>
      </c>
      <c r="BC402" s="279">
        <v>1.4550000000000001E-4</v>
      </c>
      <c r="BD402" s="279">
        <v>1.4550000000000001E-4</v>
      </c>
      <c r="BE402" s="279">
        <v>124.3193</v>
      </c>
      <c r="BF402" s="279">
        <v>124.3193</v>
      </c>
      <c r="BG402" s="279">
        <v>72.959500000000006</v>
      </c>
      <c r="BH402" s="279">
        <v>72.959500000000006</v>
      </c>
      <c r="BI402" s="279">
        <v>0</v>
      </c>
      <c r="BJ402" s="279">
        <v>0</v>
      </c>
      <c r="BK402" s="279">
        <v>0</v>
      </c>
      <c r="BL402" s="279">
        <v>180</v>
      </c>
      <c r="BO402" s="279">
        <v>0.96594999999999998</v>
      </c>
      <c r="BP402" s="279">
        <v>0.91416299999999995</v>
      </c>
      <c r="BQ402" s="279">
        <v>0.91416299999999995</v>
      </c>
      <c r="BR402" s="279">
        <v>0</v>
      </c>
      <c r="BS402" s="279">
        <v>0</v>
      </c>
      <c r="BT402" s="279">
        <v>8.5836999999999997E-2</v>
      </c>
      <c r="BU402" s="279">
        <v>8.5836999999999997E-2</v>
      </c>
      <c r="BV402" s="279">
        <v>-34.929400000000001</v>
      </c>
      <c r="BW402" s="279">
        <v>-34.929400000000001</v>
      </c>
      <c r="BX402" s="279">
        <v>167.28540000000001</v>
      </c>
      <c r="BY402" s="279">
        <v>167.28540000000001</v>
      </c>
      <c r="BZ402" s="279">
        <v>0</v>
      </c>
      <c r="CA402" s="279">
        <v>0</v>
      </c>
      <c r="CB402" s="279">
        <v>0</v>
      </c>
      <c r="CC402" s="279">
        <v>180</v>
      </c>
    </row>
    <row r="403" spans="18:81">
      <c r="R403" s="279">
        <v>0.96730000000000005</v>
      </c>
      <c r="S403" s="279">
        <v>0.9809137</v>
      </c>
      <c r="T403" s="279">
        <v>0.9809137</v>
      </c>
      <c r="U403" s="279">
        <v>1.5E-6</v>
      </c>
      <c r="V403" s="279">
        <v>1.5E-6</v>
      </c>
      <c r="W403" s="279">
        <v>1.9084899999999998E-2</v>
      </c>
      <c r="X403" s="279">
        <v>1.9084899999999998E-2</v>
      </c>
      <c r="Y403" s="279">
        <v>-68.768000000000001</v>
      </c>
      <c r="Z403" s="279">
        <v>-68.768000000000001</v>
      </c>
      <c r="AA403" s="279">
        <v>-96.724699999999999</v>
      </c>
      <c r="AB403" s="279">
        <v>-96.724699999999999</v>
      </c>
      <c r="AC403" s="279">
        <v>0</v>
      </c>
      <c r="AD403" s="279">
        <v>0</v>
      </c>
      <c r="AE403" s="279">
        <v>0</v>
      </c>
      <c r="AF403" s="279">
        <v>180</v>
      </c>
      <c r="AH403" s="279">
        <v>0.96730000000000005</v>
      </c>
      <c r="AI403" s="279">
        <v>0.97518519999999997</v>
      </c>
      <c r="AJ403" s="279">
        <v>0.97518519999999997</v>
      </c>
      <c r="AK403" s="279">
        <v>2.3E-6</v>
      </c>
      <c r="AL403" s="279">
        <v>2.3E-6</v>
      </c>
      <c r="AM403" s="279">
        <v>2.4812500000000001E-2</v>
      </c>
      <c r="AN403" s="279">
        <v>2.4812500000000001E-2</v>
      </c>
      <c r="AO403" s="279">
        <v>-53.935400000000001</v>
      </c>
      <c r="AP403" s="279">
        <v>-53.935400000000001</v>
      </c>
      <c r="AQ403" s="279">
        <v>-68.433199999999999</v>
      </c>
      <c r="AR403" s="279">
        <v>-68.433199999999999</v>
      </c>
      <c r="AS403" s="279">
        <v>0</v>
      </c>
      <c r="AT403" s="279">
        <v>0</v>
      </c>
      <c r="AU403" s="279">
        <v>0</v>
      </c>
      <c r="AV403" s="279">
        <v>180</v>
      </c>
      <c r="AX403" s="279">
        <v>0.96730000000000005</v>
      </c>
      <c r="AY403" s="279">
        <v>6.6201999999999997E-3</v>
      </c>
      <c r="AZ403" s="279">
        <v>6.6201999999999997E-3</v>
      </c>
      <c r="BA403" s="279">
        <v>0.99323470000000003</v>
      </c>
      <c r="BB403" s="279">
        <v>0.99323470000000003</v>
      </c>
      <c r="BC403" s="279">
        <v>1.451E-4</v>
      </c>
      <c r="BD403" s="279">
        <v>1.451E-4</v>
      </c>
      <c r="BE403" s="279">
        <v>124.66589999999999</v>
      </c>
      <c r="BF403" s="279">
        <v>124.66589999999999</v>
      </c>
      <c r="BG403" s="279">
        <v>72.905699999999996</v>
      </c>
      <c r="BH403" s="279">
        <v>72.905699999999996</v>
      </c>
      <c r="BI403" s="279">
        <v>0</v>
      </c>
      <c r="BJ403" s="279">
        <v>0</v>
      </c>
      <c r="BK403" s="279">
        <v>0</v>
      </c>
      <c r="BL403" s="279">
        <v>180</v>
      </c>
      <c r="BO403" s="279">
        <v>0.96730000000000005</v>
      </c>
      <c r="BP403" s="279">
        <v>0.91431810000000002</v>
      </c>
      <c r="BQ403" s="279">
        <v>0.91431810000000002</v>
      </c>
      <c r="BR403" s="279">
        <v>0</v>
      </c>
      <c r="BS403" s="279">
        <v>0</v>
      </c>
      <c r="BT403" s="279">
        <v>8.5681900000000005E-2</v>
      </c>
      <c r="BU403" s="279">
        <v>8.5681900000000005E-2</v>
      </c>
      <c r="BV403" s="279">
        <v>-34.806699999999999</v>
      </c>
      <c r="BW403" s="279">
        <v>-34.806699999999999</v>
      </c>
      <c r="BX403" s="279">
        <v>167.2996</v>
      </c>
      <c r="BY403" s="279">
        <v>167.2996</v>
      </c>
      <c r="BZ403" s="279">
        <v>0</v>
      </c>
      <c r="CA403" s="279">
        <v>0</v>
      </c>
      <c r="CB403" s="279">
        <v>0</v>
      </c>
      <c r="CC403" s="279">
        <v>180</v>
      </c>
    </row>
    <row r="404" spans="18:81">
      <c r="R404" s="279">
        <v>0.96865000000000001</v>
      </c>
      <c r="S404" s="279">
        <v>0.98082210000000003</v>
      </c>
      <c r="T404" s="279">
        <v>0.98082210000000003</v>
      </c>
      <c r="U404" s="279">
        <v>1.5E-6</v>
      </c>
      <c r="V404" s="279">
        <v>1.5E-6</v>
      </c>
      <c r="W404" s="279">
        <v>1.91764E-2</v>
      </c>
      <c r="X404" s="279">
        <v>1.91764E-2</v>
      </c>
      <c r="Y404" s="279">
        <v>-68.608400000000003</v>
      </c>
      <c r="Z404" s="279">
        <v>-68.608400000000003</v>
      </c>
      <c r="AA404" s="279">
        <v>-96.391400000000004</v>
      </c>
      <c r="AB404" s="279">
        <v>-96.391400000000004</v>
      </c>
      <c r="AC404" s="279">
        <v>0</v>
      </c>
      <c r="AD404" s="279">
        <v>0</v>
      </c>
      <c r="AE404" s="279">
        <v>0</v>
      </c>
      <c r="AF404" s="279">
        <v>180</v>
      </c>
      <c r="AH404" s="279">
        <v>0.96865000000000001</v>
      </c>
      <c r="AI404" s="279">
        <v>0.97506599999999999</v>
      </c>
      <c r="AJ404" s="279">
        <v>0.97506599999999999</v>
      </c>
      <c r="AK404" s="279">
        <v>2.3E-6</v>
      </c>
      <c r="AL404" s="279">
        <v>2.3E-6</v>
      </c>
      <c r="AM404" s="279">
        <v>2.4931700000000001E-2</v>
      </c>
      <c r="AN404" s="279">
        <v>2.4931700000000001E-2</v>
      </c>
      <c r="AO404" s="279">
        <v>-53.748399999999997</v>
      </c>
      <c r="AP404" s="279">
        <v>-53.748399999999997</v>
      </c>
      <c r="AQ404" s="279">
        <v>-68.0411</v>
      </c>
      <c r="AR404" s="279">
        <v>-68.0411</v>
      </c>
      <c r="AS404" s="279">
        <v>0</v>
      </c>
      <c r="AT404" s="279">
        <v>0</v>
      </c>
      <c r="AU404" s="279">
        <v>0</v>
      </c>
      <c r="AV404" s="279">
        <v>180</v>
      </c>
      <c r="AX404" s="279">
        <v>0.96865000000000001</v>
      </c>
      <c r="AY404" s="279">
        <v>6.8049E-3</v>
      </c>
      <c r="AZ404" s="279">
        <v>6.8049E-3</v>
      </c>
      <c r="BA404" s="279">
        <v>0.9930504</v>
      </c>
      <c r="BB404" s="279">
        <v>0.9930504</v>
      </c>
      <c r="BC404" s="279">
        <v>1.4459999999999999E-4</v>
      </c>
      <c r="BD404" s="279">
        <v>1.4459999999999999E-4</v>
      </c>
      <c r="BE404" s="279">
        <v>125.0117</v>
      </c>
      <c r="BF404" s="279">
        <v>125.0117</v>
      </c>
      <c r="BG404" s="279">
        <v>72.859700000000004</v>
      </c>
      <c r="BH404" s="279">
        <v>72.859700000000004</v>
      </c>
      <c r="BI404" s="279">
        <v>0</v>
      </c>
      <c r="BJ404" s="279">
        <v>0</v>
      </c>
      <c r="BK404" s="279">
        <v>0</v>
      </c>
      <c r="BL404" s="279">
        <v>180</v>
      </c>
      <c r="BO404" s="279">
        <v>0.96865000000000001</v>
      </c>
      <c r="BP404" s="279">
        <v>0.91447279999999997</v>
      </c>
      <c r="BQ404" s="279">
        <v>0.91447279999999997</v>
      </c>
      <c r="BR404" s="279">
        <v>0</v>
      </c>
      <c r="BS404" s="279">
        <v>0</v>
      </c>
      <c r="BT404" s="279">
        <v>8.5527199999999998E-2</v>
      </c>
      <c r="BU404" s="279">
        <v>8.5527199999999998E-2</v>
      </c>
      <c r="BV404" s="279">
        <v>-34.6843</v>
      </c>
      <c r="BW404" s="279">
        <v>-34.6843</v>
      </c>
      <c r="BX404" s="279">
        <v>167.31389999999999</v>
      </c>
      <c r="BY404" s="279">
        <v>167.31389999999999</v>
      </c>
      <c r="BZ404" s="279">
        <v>0</v>
      </c>
      <c r="CA404" s="279">
        <v>0</v>
      </c>
      <c r="CB404" s="279">
        <v>0</v>
      </c>
      <c r="CC404" s="279">
        <v>180</v>
      </c>
    </row>
    <row r="405" spans="18:81">
      <c r="R405" s="279">
        <v>0.97</v>
      </c>
      <c r="S405" s="279">
        <v>0.9807304</v>
      </c>
      <c r="T405" s="279">
        <v>0.9807304</v>
      </c>
      <c r="U405" s="279">
        <v>1.5E-6</v>
      </c>
      <c r="V405" s="279">
        <v>1.5E-6</v>
      </c>
      <c r="W405" s="279">
        <v>1.92681E-2</v>
      </c>
      <c r="X405" s="279">
        <v>1.92681E-2</v>
      </c>
      <c r="Y405" s="279">
        <v>-68.448499999999996</v>
      </c>
      <c r="Z405" s="279">
        <v>-68.448499999999996</v>
      </c>
      <c r="AA405" s="279">
        <v>-96.057599999999994</v>
      </c>
      <c r="AB405" s="279">
        <v>-96.057599999999994</v>
      </c>
      <c r="AC405" s="279">
        <v>0</v>
      </c>
      <c r="AD405" s="279">
        <v>0</v>
      </c>
      <c r="AE405" s="279">
        <v>0</v>
      </c>
      <c r="AF405" s="279">
        <v>180</v>
      </c>
      <c r="AH405" s="279">
        <v>0.97</v>
      </c>
      <c r="AI405" s="279">
        <v>0.97494689999999995</v>
      </c>
      <c r="AJ405" s="279">
        <v>0.97494689999999995</v>
      </c>
      <c r="AK405" s="279">
        <v>2.3E-6</v>
      </c>
      <c r="AL405" s="279">
        <v>2.3E-6</v>
      </c>
      <c r="AM405" s="279">
        <v>2.5050900000000001E-2</v>
      </c>
      <c r="AN405" s="279">
        <v>2.5050900000000001E-2</v>
      </c>
      <c r="AO405" s="279">
        <v>-53.561300000000003</v>
      </c>
      <c r="AP405" s="279">
        <v>-53.561300000000003</v>
      </c>
      <c r="AQ405" s="279">
        <v>-67.648899999999998</v>
      </c>
      <c r="AR405" s="279">
        <v>-67.648899999999998</v>
      </c>
      <c r="AS405" s="279">
        <v>0</v>
      </c>
      <c r="AT405" s="279">
        <v>0</v>
      </c>
      <c r="AU405" s="279">
        <v>0</v>
      </c>
      <c r="AV405" s="279">
        <v>180</v>
      </c>
      <c r="AX405" s="279">
        <v>0.97</v>
      </c>
      <c r="AY405" s="279">
        <v>6.9927000000000001E-3</v>
      </c>
      <c r="AZ405" s="279">
        <v>6.9927000000000001E-3</v>
      </c>
      <c r="BA405" s="279">
        <v>0.99286319999999995</v>
      </c>
      <c r="BB405" s="279">
        <v>0.99286319999999995</v>
      </c>
      <c r="BC405" s="279">
        <v>1.4420000000000001E-4</v>
      </c>
      <c r="BD405" s="279">
        <v>1.4420000000000001E-4</v>
      </c>
      <c r="BE405" s="279">
        <v>125.35639999999999</v>
      </c>
      <c r="BF405" s="279">
        <v>125.35639999999999</v>
      </c>
      <c r="BG405" s="279">
        <v>72.821200000000005</v>
      </c>
      <c r="BH405" s="279">
        <v>72.821200000000005</v>
      </c>
      <c r="BI405" s="279">
        <v>0</v>
      </c>
      <c r="BJ405" s="279">
        <v>0</v>
      </c>
      <c r="BK405" s="279">
        <v>0</v>
      </c>
      <c r="BL405" s="279">
        <v>180</v>
      </c>
      <c r="BO405" s="279">
        <v>0.97</v>
      </c>
      <c r="BP405" s="279">
        <v>0.91462699999999997</v>
      </c>
      <c r="BQ405" s="279">
        <v>0.91462699999999997</v>
      </c>
      <c r="BR405" s="279">
        <v>0</v>
      </c>
      <c r="BS405" s="279">
        <v>0</v>
      </c>
      <c r="BT405" s="279">
        <v>8.5373000000000004E-2</v>
      </c>
      <c r="BU405" s="279">
        <v>8.5373000000000004E-2</v>
      </c>
      <c r="BV405" s="279">
        <v>-34.5623</v>
      </c>
      <c r="BW405" s="279">
        <v>-34.5623</v>
      </c>
      <c r="BX405" s="279">
        <v>167.32810000000001</v>
      </c>
      <c r="BY405" s="279">
        <v>167.32810000000001</v>
      </c>
      <c r="BZ405" s="279">
        <v>0</v>
      </c>
      <c r="CA405" s="279">
        <v>0</v>
      </c>
      <c r="CB405" s="279">
        <v>0</v>
      </c>
      <c r="CC405" s="279">
        <v>180</v>
      </c>
    </row>
  </sheetData>
  <mergeCells count="20">
    <mergeCell ref="M71:N71"/>
    <mergeCell ref="B67:C67"/>
    <mergeCell ref="D67:E67"/>
    <mergeCell ref="F67:G67"/>
    <mergeCell ref="I67:J67"/>
    <mergeCell ref="K67:L67"/>
    <mergeCell ref="M67:N67"/>
    <mergeCell ref="B71:C71"/>
    <mergeCell ref="D71:E71"/>
    <mergeCell ref="F71:G71"/>
    <mergeCell ref="I71:J71"/>
    <mergeCell ref="K71:L71"/>
    <mergeCell ref="B11:G11"/>
    <mergeCell ref="I11:N11"/>
    <mergeCell ref="B12:C12"/>
    <mergeCell ref="D12:E12"/>
    <mergeCell ref="F12:G12"/>
    <mergeCell ref="I12:J12"/>
    <mergeCell ref="K12:L12"/>
    <mergeCell ref="M12:N12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>
      <selection activeCell="M43" sqref="M43"/>
    </sheetView>
  </sheetViews>
  <sheetFormatPr defaultColWidth="9.140625" defaultRowHeight="15.75"/>
  <cols>
    <col min="1" max="1" width="9.140625" style="37"/>
    <col min="2" max="2" width="10.42578125" style="37" bestFit="1" customWidth="1"/>
    <col min="3" max="16384" width="9.140625" style="37"/>
  </cols>
  <sheetData>
    <row r="1" spans="1:2" s="212" customFormat="1" ht="21">
      <c r="A1" s="212" t="s">
        <v>798</v>
      </c>
    </row>
    <row r="2" spans="1:2">
      <c r="A2" s="37" t="s">
        <v>116</v>
      </c>
      <c r="B2" s="38">
        <v>42270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7"/>
  <sheetViews>
    <sheetView workbookViewId="0"/>
  </sheetViews>
  <sheetFormatPr defaultColWidth="9.140625" defaultRowHeight="15.75"/>
  <cols>
    <col min="1" max="1" width="17.42578125" style="37" customWidth="1"/>
    <col min="2" max="3" width="9.140625" style="37"/>
    <col min="4" max="4" width="10.7109375" style="37" bestFit="1" customWidth="1"/>
    <col min="5" max="16384" width="9.140625" style="37"/>
  </cols>
  <sheetData>
    <row r="1" spans="1:12" s="214" customFormat="1" ht="21">
      <c r="A1" s="214" t="s">
        <v>111</v>
      </c>
    </row>
    <row r="2" spans="1:12">
      <c r="A2" s="37" t="s">
        <v>105</v>
      </c>
      <c r="F2" s="37" t="s">
        <v>106</v>
      </c>
      <c r="H2" s="37">
        <v>0.995</v>
      </c>
    </row>
    <row r="3" spans="1:12">
      <c r="A3" s="37" t="s">
        <v>107</v>
      </c>
    </row>
    <row r="5" spans="1:12">
      <c r="A5" s="37" t="s">
        <v>108</v>
      </c>
      <c r="B5" s="37">
        <v>0.45</v>
      </c>
      <c r="C5" s="37">
        <v>0.5</v>
      </c>
      <c r="D5" s="37">
        <v>0.55000000000000004</v>
      </c>
      <c r="E5" s="37">
        <v>0.6</v>
      </c>
      <c r="F5" s="37">
        <v>0.65</v>
      </c>
      <c r="G5" s="37">
        <v>0.7</v>
      </c>
      <c r="H5" s="37">
        <v>0.75</v>
      </c>
      <c r="I5" s="37">
        <v>0.8</v>
      </c>
      <c r="J5" s="37">
        <v>0.85</v>
      </c>
      <c r="K5" s="37">
        <v>0.9</v>
      </c>
      <c r="L5" s="37">
        <v>0.95</v>
      </c>
    </row>
    <row r="6" spans="1:12">
      <c r="A6" s="37" t="s">
        <v>109</v>
      </c>
      <c r="B6" s="37">
        <f>B5*1000</f>
        <v>450</v>
      </c>
      <c r="C6" s="37">
        <f t="shared" ref="C6:L6" si="0">C5*1000</f>
        <v>500</v>
      </c>
      <c r="D6" s="37">
        <f t="shared" si="0"/>
        <v>550</v>
      </c>
      <c r="E6" s="37">
        <f t="shared" si="0"/>
        <v>600</v>
      </c>
      <c r="F6" s="37">
        <f t="shared" si="0"/>
        <v>650</v>
      </c>
      <c r="G6" s="37">
        <f t="shared" si="0"/>
        <v>700</v>
      </c>
      <c r="H6" s="37">
        <f t="shared" si="0"/>
        <v>750</v>
      </c>
      <c r="I6" s="37">
        <f t="shared" si="0"/>
        <v>800</v>
      </c>
      <c r="J6" s="37">
        <f t="shared" si="0"/>
        <v>850</v>
      </c>
      <c r="K6" s="37">
        <f t="shared" si="0"/>
        <v>900</v>
      </c>
      <c r="L6" s="37">
        <f t="shared" si="0"/>
        <v>950</v>
      </c>
    </row>
    <row r="8" spans="1:12">
      <c r="A8" s="37" t="s">
        <v>110</v>
      </c>
    </row>
    <row r="9" spans="1:12">
      <c r="A9" s="37" t="s">
        <v>111</v>
      </c>
      <c r="B9" s="39">
        <v>0.25641979166666673</v>
      </c>
      <c r="C9" s="39">
        <v>0.44702447916666666</v>
      </c>
      <c r="D9" s="39">
        <v>0.50786458333333329</v>
      </c>
      <c r="E9" s="39">
        <v>0.52921562500000008</v>
      </c>
      <c r="F9" s="39">
        <v>0.52517343750000001</v>
      </c>
      <c r="G9" s="39">
        <v>0.50288958333333345</v>
      </c>
      <c r="H9" s="39">
        <v>0.48620260416666672</v>
      </c>
      <c r="I9" s="39">
        <v>0.45614531250000001</v>
      </c>
      <c r="J9" s="39">
        <v>0.43510520833333333</v>
      </c>
      <c r="K9" s="39">
        <v>0.44018385416666672</v>
      </c>
      <c r="L9" s="39">
        <v>0.4461953125</v>
      </c>
    </row>
    <row r="10" spans="1:12">
      <c r="A10" s="37" t="s">
        <v>112</v>
      </c>
      <c r="B10" s="39">
        <v>0.12760871161865237</v>
      </c>
      <c r="C10" s="39">
        <v>0.22246417672241212</v>
      </c>
      <c r="D10" s="39">
        <v>0.25274158728027341</v>
      </c>
      <c r="E10" s="39">
        <v>0.26336704992919918</v>
      </c>
      <c r="F10" s="39">
        <v>0.26135543321411137</v>
      </c>
      <c r="G10" s="39">
        <v>0.25026575132324225</v>
      </c>
      <c r="H10" s="39">
        <v>0.24196138488403321</v>
      </c>
      <c r="I10" s="39">
        <v>0.22700320931030274</v>
      </c>
      <c r="J10" s="39">
        <v>0.21653248640869138</v>
      </c>
      <c r="K10" s="39">
        <v>0.21905990228149419</v>
      </c>
      <c r="L10" s="39">
        <v>0.22205153739624023</v>
      </c>
    </row>
    <row r="12" spans="1:12">
      <c r="A12" s="37" t="s">
        <v>113</v>
      </c>
    </row>
    <row r="13" spans="1:12">
      <c r="A13" s="37" t="s">
        <v>111</v>
      </c>
      <c r="B13" s="39">
        <v>0.24809999999999999</v>
      </c>
      <c r="C13" s="39">
        <v>0.41959999999999997</v>
      </c>
      <c r="D13" s="39">
        <v>0.47120000000000001</v>
      </c>
      <c r="E13" s="39">
        <v>0.48749999999999999</v>
      </c>
      <c r="F13" s="39">
        <v>0.48110000000000003</v>
      </c>
      <c r="G13" s="39">
        <v>0.45290000000000002</v>
      </c>
      <c r="H13" s="39">
        <v>0.4325</v>
      </c>
      <c r="I13" s="39">
        <v>0.4007</v>
      </c>
      <c r="J13" s="39">
        <v>0.38229999999999997</v>
      </c>
      <c r="K13" s="39">
        <v>0.3972</v>
      </c>
      <c r="L13" s="39">
        <v>0.41570000000000001</v>
      </c>
    </row>
    <row r="14" spans="1:12">
      <c r="A14" s="37" t="s">
        <v>114</v>
      </c>
      <c r="B14" s="39">
        <f t="shared" ref="B14:L14" si="1">B13*Polarizer*BBARx2</f>
        <v>0.11912521499999999</v>
      </c>
      <c r="C14" s="39">
        <f t="shared" si="1"/>
        <v>0.20147093999999999</v>
      </c>
      <c r="D14" s="39">
        <f t="shared" si="1"/>
        <v>0.22624667999999998</v>
      </c>
      <c r="E14" s="39">
        <f t="shared" si="1"/>
        <v>0.23407312499999999</v>
      </c>
      <c r="F14" s="39">
        <f t="shared" si="1"/>
        <v>0.23100016500000001</v>
      </c>
      <c r="G14" s="39">
        <f t="shared" si="1"/>
        <v>0.21745993499999999</v>
      </c>
      <c r="H14" s="39">
        <f t="shared" si="1"/>
        <v>0.207664875</v>
      </c>
      <c r="I14" s="39">
        <f t="shared" si="1"/>
        <v>0.19239610499999998</v>
      </c>
      <c r="J14" s="39">
        <f t="shared" si="1"/>
        <v>0.18356134499999999</v>
      </c>
      <c r="K14" s="39">
        <f t="shared" si="1"/>
        <v>0.19071557999999997</v>
      </c>
      <c r="L14" s="39">
        <f t="shared" si="1"/>
        <v>0.19959835500000001</v>
      </c>
    </row>
    <row r="16" spans="1:12">
      <c r="A16" s="37" t="s">
        <v>115</v>
      </c>
    </row>
    <row r="17" spans="1:12">
      <c r="A17" s="37" t="s">
        <v>111</v>
      </c>
      <c r="E17" s="39">
        <v>0.3861</v>
      </c>
      <c r="F17" s="39">
        <v>0.37759999999999999</v>
      </c>
      <c r="G17" s="39">
        <v>0.35260000000000002</v>
      </c>
      <c r="H17" s="39">
        <v>0.34210000000000002</v>
      </c>
      <c r="I17" s="39">
        <v>0.32619999999999999</v>
      </c>
      <c r="J17" s="39">
        <v>0.31879999999999997</v>
      </c>
      <c r="K17" s="39">
        <v>0.32729999999999998</v>
      </c>
      <c r="L17" s="39">
        <v>0.317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70"/>
  <sheetViews>
    <sheetView workbookViewId="0"/>
  </sheetViews>
  <sheetFormatPr defaultColWidth="9.140625" defaultRowHeight="15"/>
  <cols>
    <col min="1" max="1" width="3" style="3" bestFit="1" customWidth="1"/>
    <col min="2" max="2" width="13.28515625" style="3" bestFit="1" customWidth="1"/>
    <col min="3" max="3" width="13.42578125" style="3" customWidth="1"/>
    <col min="4" max="4" width="8.28515625" style="3" customWidth="1"/>
    <col min="5" max="7" width="12" style="3" customWidth="1"/>
    <col min="8" max="8" width="8.28515625" style="3" customWidth="1"/>
    <col min="9" max="9" width="12.42578125" style="3" customWidth="1"/>
    <col min="10" max="10" width="8.140625" style="3" customWidth="1"/>
    <col min="11" max="11" width="9" style="3" customWidth="1"/>
    <col min="12" max="12" width="12" style="3" customWidth="1"/>
    <col min="13" max="13" width="7.7109375" style="3" customWidth="1"/>
    <col min="14" max="14" width="13.7109375" style="3" customWidth="1"/>
    <col min="15" max="15" width="12" style="3" customWidth="1"/>
    <col min="16" max="16" width="10.140625" style="3" customWidth="1"/>
    <col min="17" max="17" width="10.140625" style="91" bestFit="1" customWidth="1"/>
    <col min="18" max="18" width="12" style="493" bestFit="1" customWidth="1"/>
    <col min="19" max="19" width="9.140625" style="492"/>
    <col min="20" max="16384" width="9.140625" style="3"/>
  </cols>
  <sheetData>
    <row r="1" spans="1:19">
      <c r="A1" s="3" t="s">
        <v>1073</v>
      </c>
      <c r="D1" s="493"/>
    </row>
    <row r="2" spans="1:19">
      <c r="B2" s="3" t="s">
        <v>1072</v>
      </c>
      <c r="C2" s="3" t="s">
        <v>1071</v>
      </c>
      <c r="D2" s="3" t="s">
        <v>39</v>
      </c>
      <c r="E2" s="3" t="s">
        <v>74</v>
      </c>
      <c r="F2" s="3" t="s">
        <v>1070</v>
      </c>
      <c r="G2" s="3" t="s">
        <v>1069</v>
      </c>
      <c r="H2" s="3" t="s">
        <v>72</v>
      </c>
      <c r="I2" s="3" t="s">
        <v>1068</v>
      </c>
      <c r="J2" s="3" t="s">
        <v>1067</v>
      </c>
      <c r="K2" s="3" t="s">
        <v>1066</v>
      </c>
      <c r="L2" s="3" t="s">
        <v>76</v>
      </c>
      <c r="M2" s="3" t="s">
        <v>1065</v>
      </c>
      <c r="N2" s="3" t="s">
        <v>1064</v>
      </c>
      <c r="O2" s="3" t="s">
        <v>1063</v>
      </c>
      <c r="P2" s="3" t="s">
        <v>1062</v>
      </c>
      <c r="Q2" s="91" t="s">
        <v>1061</v>
      </c>
      <c r="R2" s="493" t="s">
        <v>1060</v>
      </c>
      <c r="S2" s="492" t="s">
        <v>1059</v>
      </c>
    </row>
    <row r="3" spans="1:19">
      <c r="A3" s="3">
        <v>0</v>
      </c>
      <c r="B3" s="3" t="s">
        <v>1058</v>
      </c>
      <c r="C3" s="3">
        <v>2.7582200000000001</v>
      </c>
      <c r="D3" s="495">
        <v>1.6249360365200001E-12</v>
      </c>
      <c r="E3" s="3">
        <v>0.23113331301699999</v>
      </c>
      <c r="F3" s="3">
        <v>0.169658441459</v>
      </c>
      <c r="G3" s="3">
        <v>2.0556111999999998E-3</v>
      </c>
      <c r="H3" s="495">
        <v>6.7258631437499998E-10</v>
      </c>
      <c r="I3" s="3">
        <v>1.8034474076799999E-2</v>
      </c>
      <c r="J3" s="3">
        <v>10.3584</v>
      </c>
      <c r="K3" s="495">
        <v>8.4052080242899998E-9</v>
      </c>
      <c r="L3" s="3">
        <v>0.23113331301699999</v>
      </c>
      <c r="M3" s="3">
        <v>0.1</v>
      </c>
      <c r="N3" s="3">
        <v>1.1763448023900001</v>
      </c>
      <c r="O3" s="3">
        <v>1.93906532101</v>
      </c>
      <c r="P3" s="3">
        <v>1.75739</v>
      </c>
      <c r="Q3" s="91">
        <v>1.1499999999999999</v>
      </c>
      <c r="R3" s="494">
        <v>1.75739</v>
      </c>
      <c r="S3" s="492">
        <v>24</v>
      </c>
    </row>
    <row r="4" spans="1:19">
      <c r="A4" s="3">
        <v>1</v>
      </c>
      <c r="B4" s="3" t="s">
        <v>1057</v>
      </c>
      <c r="C4" s="3">
        <v>1.51728</v>
      </c>
      <c r="D4" s="495">
        <v>4.4434876062699999E-12</v>
      </c>
      <c r="E4" s="3">
        <v>0.21664031021899999</v>
      </c>
      <c r="F4" s="3">
        <v>0.14035199682400001</v>
      </c>
      <c r="G4" s="3">
        <v>2.0454061112000002E-3</v>
      </c>
      <c r="H4" s="495">
        <v>3.9775332304599998E-9</v>
      </c>
      <c r="I4" s="3">
        <v>9.3585913705499998E-3</v>
      </c>
      <c r="J4" s="3">
        <v>14.102399999999999</v>
      </c>
      <c r="K4" s="495">
        <v>3.5511710680900001E-9</v>
      </c>
      <c r="L4" s="3">
        <v>0.21664031021899999</v>
      </c>
      <c r="M4" s="3">
        <v>0.05</v>
      </c>
      <c r="N4" s="3">
        <v>1.21788048988</v>
      </c>
      <c r="O4" s="3">
        <v>2.183915915</v>
      </c>
      <c r="P4" s="3">
        <v>1.9793000000000001</v>
      </c>
      <c r="Q4" s="91">
        <v>3.21</v>
      </c>
      <c r="R4" s="494">
        <v>1.9793000000000001</v>
      </c>
      <c r="S4" s="492">
        <v>28</v>
      </c>
    </row>
    <row r="5" spans="1:19">
      <c r="A5" s="3">
        <v>2</v>
      </c>
      <c r="B5" s="3" t="s">
        <v>1056</v>
      </c>
      <c r="C5" s="3">
        <v>1.1796500000000001</v>
      </c>
      <c r="D5" s="495">
        <v>5.5136040500000002E-12</v>
      </c>
      <c r="E5" s="3">
        <v>0.13454987534999999</v>
      </c>
      <c r="F5" s="3">
        <v>0.135849</v>
      </c>
      <c r="G5" s="3">
        <v>2.0407155E-3</v>
      </c>
      <c r="H5" s="495">
        <v>6.01501935E-9</v>
      </c>
      <c r="I5" s="3">
        <v>7.9654902999999992E-3</v>
      </c>
      <c r="J5" s="3">
        <v>12.777900000000001</v>
      </c>
      <c r="K5" s="495">
        <v>1.30169832885E-8</v>
      </c>
      <c r="L5" s="3">
        <v>0.13454987534999999</v>
      </c>
      <c r="M5" s="3">
        <v>0.14000000000000001</v>
      </c>
      <c r="N5" s="3">
        <v>1.2220791666999999</v>
      </c>
      <c r="O5" s="3">
        <v>1.91531504188</v>
      </c>
      <c r="P5" s="3">
        <v>1.7358649370899999</v>
      </c>
      <c r="Q5" s="91">
        <v>5.37</v>
      </c>
      <c r="R5" s="494">
        <v>1.30958</v>
      </c>
      <c r="S5" s="492">
        <v>43</v>
      </c>
    </row>
    <row r="6" spans="1:19">
      <c r="A6" s="3">
        <v>3</v>
      </c>
      <c r="B6" s="3" t="s">
        <v>1055</v>
      </c>
      <c r="C6" s="3">
        <v>7.3607300000000001E-2</v>
      </c>
      <c r="D6" s="495">
        <v>6.2331203828399999E-12</v>
      </c>
      <c r="E6" s="3">
        <v>7.9354565527299997E-2</v>
      </c>
      <c r="F6" s="3">
        <v>0.13282131102200001</v>
      </c>
      <c r="G6" s="3">
        <v>2.0375616643699998E-3</v>
      </c>
      <c r="H6" s="495">
        <v>7.3849679659100003E-9</v>
      </c>
      <c r="I6" s="3">
        <v>7.0288081478499997E-3</v>
      </c>
      <c r="J6" s="3">
        <v>8.9110700000000005</v>
      </c>
      <c r="K6" s="495">
        <v>4.4562328986000002E-9</v>
      </c>
      <c r="L6" s="3">
        <v>7.9354565527299997E-2</v>
      </c>
      <c r="M6" s="3">
        <v>0.14000000000000001</v>
      </c>
      <c r="N6" s="3">
        <v>0.48753948494499999</v>
      </c>
      <c r="O6" s="3">
        <v>1.30593603733</v>
      </c>
      <c r="P6" s="3">
        <v>1.1835800000000001</v>
      </c>
      <c r="Q6" s="91">
        <v>5.73</v>
      </c>
      <c r="R6" s="494">
        <v>1.1835800000000001</v>
      </c>
      <c r="S6" s="492">
        <v>29</v>
      </c>
    </row>
    <row r="7" spans="1:19">
      <c r="A7" s="3">
        <v>4</v>
      </c>
      <c r="B7" s="3" t="s">
        <v>1054</v>
      </c>
      <c r="C7" s="3">
        <v>4.1158200000000003</v>
      </c>
      <c r="D7" s="495">
        <v>2.2102487292900001E-12</v>
      </c>
      <c r="E7" s="3">
        <v>0.23381585333499999</v>
      </c>
      <c r="F7" s="3">
        <v>0.187117910405</v>
      </c>
      <c r="G7" s="3">
        <v>2.0562465685800002E-3</v>
      </c>
      <c r="H7" s="495">
        <v>8.3248301591599995E-10</v>
      </c>
      <c r="I7" s="3">
        <v>1.9707847911300001E-2</v>
      </c>
      <c r="J7" s="3">
        <v>13.4916</v>
      </c>
      <c r="K7" s="495">
        <v>4.3741838176400003E-9</v>
      </c>
      <c r="L7" s="3">
        <v>0.23381585333499999</v>
      </c>
      <c r="M7" s="3">
        <v>0.11</v>
      </c>
      <c r="N7" s="3">
        <v>1.16231339206</v>
      </c>
      <c r="O7" s="3">
        <v>2.7854996239799998</v>
      </c>
      <c r="P7" s="3">
        <v>2.5245199999999999</v>
      </c>
      <c r="Q7" s="91">
        <v>4.0999999999999996</v>
      </c>
      <c r="R7" s="494">
        <v>2.5245199999999999</v>
      </c>
      <c r="S7" s="492">
        <v>21</v>
      </c>
    </row>
    <row r="8" spans="1:19">
      <c r="A8" s="3">
        <v>5</v>
      </c>
      <c r="B8" s="3" t="s">
        <v>1053</v>
      </c>
      <c r="C8" s="3">
        <v>1.0544800000000001</v>
      </c>
      <c r="D8" s="495">
        <v>1.6114762042E-12</v>
      </c>
      <c r="E8" s="3">
        <v>0.23358927500000001</v>
      </c>
      <c r="F8" s="3">
        <v>0.43614599999999998</v>
      </c>
      <c r="G8" s="3">
        <v>8.3788498999999995E-4</v>
      </c>
      <c r="H8" s="495">
        <v>6.2382031959999996E-10</v>
      </c>
      <c r="I8" s="3">
        <v>6.2319882999999996E-3</v>
      </c>
      <c r="J8" s="3">
        <v>3.2160500000000001</v>
      </c>
      <c r="K8" s="495">
        <v>2.6008388171200001E-8</v>
      </c>
      <c r="L8" s="3">
        <v>0.23358927500000001</v>
      </c>
      <c r="M8" s="3">
        <v>0.18</v>
      </c>
      <c r="N8" s="3">
        <v>1.2310265125099999</v>
      </c>
      <c r="O8" s="3">
        <v>1.5476721742399999</v>
      </c>
      <c r="P8" s="3">
        <v>1.4026673432900001</v>
      </c>
      <c r="Q8" s="91">
        <v>3.72</v>
      </c>
      <c r="R8" s="494">
        <v>3.3755799999999998</v>
      </c>
      <c r="S8" s="492">
        <v>2</v>
      </c>
    </row>
    <row r="9" spans="1:19">
      <c r="A9" s="3">
        <v>6</v>
      </c>
      <c r="B9" s="3" t="s">
        <v>1052</v>
      </c>
      <c r="C9" s="3">
        <v>2.54589</v>
      </c>
      <c r="D9" s="495">
        <v>2.9316490476300001E-12</v>
      </c>
      <c r="E9" s="3">
        <v>0.25136471921999998</v>
      </c>
      <c r="F9" s="3">
        <v>0.14943716356100001</v>
      </c>
      <c r="G9" s="3">
        <v>2.05151655766E-3</v>
      </c>
      <c r="H9" s="495">
        <v>1.9271410064099999E-9</v>
      </c>
      <c r="I9" s="3">
        <v>1.2604010529999999E-2</v>
      </c>
      <c r="J9" s="3">
        <v>14.0627</v>
      </c>
      <c r="K9" s="495">
        <v>9.6760770452200002E-9</v>
      </c>
      <c r="L9" s="3">
        <v>0.25136471921999998</v>
      </c>
      <c r="M9" s="3">
        <v>0.16</v>
      </c>
      <c r="N9" s="3">
        <v>1.1931890225399999</v>
      </c>
      <c r="O9" s="3">
        <v>2.3187376629199998</v>
      </c>
      <c r="P9" s="3">
        <v>2.1014900000000001</v>
      </c>
      <c r="Q9" s="91">
        <v>5.03</v>
      </c>
      <c r="R9" s="494">
        <v>2.1014900000000001</v>
      </c>
      <c r="S9" s="492">
        <v>27</v>
      </c>
    </row>
    <row r="10" spans="1:19">
      <c r="A10" s="3">
        <v>7</v>
      </c>
      <c r="B10" s="3" t="s">
        <v>1025</v>
      </c>
      <c r="C10" s="3">
        <v>0.925037</v>
      </c>
      <c r="D10" s="495">
        <v>5.5136040500000002E-12</v>
      </c>
      <c r="E10" s="3">
        <v>0.13454987534999999</v>
      </c>
      <c r="F10" s="3">
        <v>0.135849</v>
      </c>
      <c r="G10" s="3">
        <v>2.0407155E-3</v>
      </c>
      <c r="H10" s="495">
        <v>6.01501935E-9</v>
      </c>
      <c r="I10" s="3">
        <v>7.9654902999999992E-3</v>
      </c>
      <c r="J10" s="3">
        <v>17.433800000000002</v>
      </c>
      <c r="K10" s="495">
        <v>1.15927666274E-8</v>
      </c>
      <c r="L10" s="3">
        <v>0.13454987534999999</v>
      </c>
      <c r="M10" s="3">
        <v>0.22</v>
      </c>
      <c r="N10" s="3">
        <v>1.25522900303</v>
      </c>
      <c r="O10" s="3">
        <v>2.6132008684699999</v>
      </c>
      <c r="P10" s="3">
        <v>2.3683642961800002</v>
      </c>
      <c r="Q10" s="91">
        <v>5.52</v>
      </c>
      <c r="R10" s="494">
        <v>2.0217499999999999</v>
      </c>
      <c r="S10" s="492">
        <v>36</v>
      </c>
    </row>
    <row r="11" spans="1:19">
      <c r="A11" s="3">
        <v>8</v>
      </c>
      <c r="B11" s="3" t="s">
        <v>1051</v>
      </c>
      <c r="C11" s="3">
        <v>0.54577399999999998</v>
      </c>
      <c r="D11" s="495">
        <v>1.8422604191999999E-12</v>
      </c>
      <c r="E11" s="3">
        <v>0.232427071263</v>
      </c>
      <c r="F11" s="3">
        <v>0.25400314306799998</v>
      </c>
      <c r="G11" s="3">
        <v>2.0538430730500002E-3</v>
      </c>
      <c r="H11" s="495">
        <v>5.9825343540000001E-10</v>
      </c>
      <c r="I11" s="3">
        <v>2.2840177774099999E-2</v>
      </c>
      <c r="J11" s="3">
        <v>14.0627</v>
      </c>
      <c r="K11" s="495">
        <v>6.6807978024399996E-9</v>
      </c>
      <c r="L11" s="3">
        <v>0.232427071263</v>
      </c>
      <c r="M11" s="3">
        <v>0.28000000000000003</v>
      </c>
      <c r="N11" s="3">
        <v>1.27389961048</v>
      </c>
      <c r="O11" s="3">
        <v>3.9412328252000002</v>
      </c>
      <c r="P11" s="3">
        <v>3.5719699999999999</v>
      </c>
      <c r="Q11" s="91">
        <v>5.03</v>
      </c>
      <c r="R11" s="494">
        <v>3.5719699999999999</v>
      </c>
      <c r="S11" s="492">
        <v>14</v>
      </c>
    </row>
    <row r="12" spans="1:19">
      <c r="A12" s="3">
        <v>9</v>
      </c>
      <c r="B12" s="3" t="s">
        <v>1026</v>
      </c>
      <c r="C12" s="3">
        <v>10.087999999999999</v>
      </c>
      <c r="D12" s="495">
        <v>2.0538324745599999E-12</v>
      </c>
      <c r="E12" s="3">
        <v>0.23302636569999999</v>
      </c>
      <c r="F12" s="3">
        <v>0.182719628721</v>
      </c>
      <c r="G12" s="3">
        <v>2.0556111999999998E-3</v>
      </c>
      <c r="H12" s="495">
        <v>7.8570310725600005E-10</v>
      </c>
      <c r="I12" s="3">
        <v>1.9348986181200001E-2</v>
      </c>
      <c r="J12" s="3">
        <v>18.315000000000001</v>
      </c>
      <c r="K12" s="495">
        <v>1.03384343519E-9</v>
      </c>
      <c r="L12" s="3">
        <v>0.23302636569999999</v>
      </c>
      <c r="M12" s="3">
        <v>0.05</v>
      </c>
      <c r="N12" s="3">
        <v>1.11103250726</v>
      </c>
      <c r="O12" s="3">
        <v>3.6924652395900002</v>
      </c>
      <c r="P12" s="3">
        <v>3.3465099999999999</v>
      </c>
      <c r="Q12" s="91">
        <v>5.65</v>
      </c>
      <c r="R12" s="494">
        <v>3.3465099999999999</v>
      </c>
      <c r="S12" s="492">
        <v>23</v>
      </c>
    </row>
    <row r="13" spans="1:19">
      <c r="A13" s="3">
        <v>11</v>
      </c>
      <c r="B13" s="3" t="s">
        <v>1027</v>
      </c>
      <c r="C13" s="3">
        <v>3.2484799999999998</v>
      </c>
      <c r="D13" s="495">
        <v>5.5136040500000002E-12</v>
      </c>
      <c r="E13" s="3">
        <v>0.13454987534999999</v>
      </c>
      <c r="F13" s="3">
        <v>0.135849</v>
      </c>
      <c r="G13" s="3">
        <v>2.0407155E-3</v>
      </c>
      <c r="H13" s="495">
        <v>6.01501935E-9</v>
      </c>
      <c r="I13" s="3">
        <v>7.9654902999999992E-3</v>
      </c>
      <c r="J13" s="3">
        <v>16.5016</v>
      </c>
      <c r="K13" s="495">
        <v>1.0175449569E-8</v>
      </c>
      <c r="L13" s="3">
        <v>0.13454987534999999</v>
      </c>
      <c r="M13" s="3">
        <v>0.2</v>
      </c>
      <c r="N13" s="3">
        <v>1.1674453524099999</v>
      </c>
      <c r="O13" s="3">
        <v>2.47347081251</v>
      </c>
      <c r="P13" s="3">
        <v>2.2417258583800002</v>
      </c>
      <c r="Q13" s="91">
        <v>7.48</v>
      </c>
      <c r="R13" s="494">
        <v>1.74533</v>
      </c>
      <c r="S13" s="492">
        <v>40</v>
      </c>
    </row>
    <row r="14" spans="1:19">
      <c r="A14" s="3">
        <v>12</v>
      </c>
      <c r="B14" s="3" t="s">
        <v>1028</v>
      </c>
      <c r="C14" s="3">
        <v>1.53512</v>
      </c>
      <c r="D14" s="495">
        <v>1.76999662904E-12</v>
      </c>
      <c r="E14" s="3">
        <v>0.231984575473</v>
      </c>
      <c r="F14" s="3">
        <v>0.250528127938</v>
      </c>
      <c r="G14" s="3">
        <v>2.05203319768E-3</v>
      </c>
      <c r="H14" s="495">
        <v>5.7461108247900001E-10</v>
      </c>
      <c r="I14" s="3">
        <v>2.2829765365200001E-2</v>
      </c>
      <c r="J14" s="3">
        <v>15.857900000000001</v>
      </c>
      <c r="K14" s="495">
        <v>4.9230654760599999E-9</v>
      </c>
      <c r="L14" s="3">
        <v>0.231984575473</v>
      </c>
      <c r="M14" s="3">
        <v>0.28000000000000003</v>
      </c>
      <c r="N14" s="3">
        <v>1.2162790105800001</v>
      </c>
      <c r="O14" s="3">
        <v>4.3835549653500001</v>
      </c>
      <c r="P14" s="3">
        <v>3.9728500000000002</v>
      </c>
      <c r="Q14" s="91">
        <v>5.73</v>
      </c>
      <c r="R14" s="494">
        <v>3.9728500000000002</v>
      </c>
      <c r="S14" s="492">
        <v>15</v>
      </c>
    </row>
    <row r="15" spans="1:19">
      <c r="A15" s="3">
        <v>13</v>
      </c>
      <c r="B15" s="3" t="s">
        <v>1029</v>
      </c>
      <c r="C15" s="3">
        <v>1.88907</v>
      </c>
      <c r="D15" s="495">
        <v>2.4342727642400001E-12</v>
      </c>
      <c r="E15" s="3">
        <v>0.234423919614</v>
      </c>
      <c r="F15" s="3">
        <v>0.344306335465</v>
      </c>
      <c r="G15" s="3">
        <v>2.0335564926799998E-3</v>
      </c>
      <c r="H15" s="495">
        <v>7.9830345520299995E-10</v>
      </c>
      <c r="I15" s="3">
        <v>2.2446112438100001E-2</v>
      </c>
      <c r="J15" s="3">
        <v>15.511100000000001</v>
      </c>
      <c r="K15" s="495">
        <v>2.7135752102599998E-9</v>
      </c>
      <c r="L15" s="3">
        <v>0.234423919614</v>
      </c>
      <c r="M15" s="3">
        <v>0.28000000000000003</v>
      </c>
      <c r="N15" s="3">
        <v>1.2138688913</v>
      </c>
      <c r="O15" s="3">
        <v>5.8926670126699996</v>
      </c>
      <c r="P15" s="3">
        <v>5.3405699999999996</v>
      </c>
      <c r="Q15" s="91">
        <v>5.12</v>
      </c>
      <c r="R15" s="494">
        <v>5.3405699999999996</v>
      </c>
      <c r="S15" s="492">
        <v>9</v>
      </c>
    </row>
    <row r="16" spans="1:19">
      <c r="A16" s="3">
        <v>15</v>
      </c>
      <c r="B16" s="3" t="s">
        <v>1030</v>
      </c>
      <c r="C16" s="3">
        <v>1.79148</v>
      </c>
      <c r="D16" s="495">
        <v>5.5136040500000002E-12</v>
      </c>
      <c r="E16" s="3">
        <v>0.13454987534999999</v>
      </c>
      <c r="F16" s="3">
        <v>0.135849</v>
      </c>
      <c r="G16" s="3">
        <v>2.0407155E-3</v>
      </c>
      <c r="H16" s="495">
        <v>6.01501935E-9</v>
      </c>
      <c r="I16" s="3">
        <v>7.9654902999999992E-3</v>
      </c>
      <c r="J16" s="3">
        <v>32.362499999999997</v>
      </c>
      <c r="K16" s="495">
        <v>4.1097356064799999E-9</v>
      </c>
      <c r="L16" s="3">
        <v>0.13454987534999999</v>
      </c>
      <c r="M16" s="3">
        <v>0.28999999999999998</v>
      </c>
      <c r="N16" s="3">
        <v>1.2083665810399999</v>
      </c>
      <c r="O16" s="3">
        <v>4.8509053164399996</v>
      </c>
      <c r="P16" s="3">
        <v>4.3964132624700003</v>
      </c>
      <c r="Q16" s="91">
        <v>7.02</v>
      </c>
      <c r="R16" s="494">
        <v>3.2660900000000002</v>
      </c>
      <c r="S16" s="492">
        <v>44</v>
      </c>
    </row>
    <row r="17" spans="1:19">
      <c r="A17" s="3">
        <v>16</v>
      </c>
      <c r="B17" s="3" t="s">
        <v>1031</v>
      </c>
      <c r="C17" s="3">
        <v>3.5445099999999998</v>
      </c>
      <c r="D17" s="495">
        <v>1.6114762042E-12</v>
      </c>
      <c r="E17" s="3">
        <v>0.23358927500000001</v>
      </c>
      <c r="F17" s="3">
        <v>0.43614599999999998</v>
      </c>
      <c r="G17" s="3">
        <v>8.3788498999999995E-4</v>
      </c>
      <c r="H17" s="495">
        <v>6.2382031959999996E-10</v>
      </c>
      <c r="I17" s="3">
        <v>6.2319882999999996E-3</v>
      </c>
      <c r="J17" s="3">
        <v>12.341100000000001</v>
      </c>
      <c r="K17" s="495">
        <v>2.5100797153500001E-9</v>
      </c>
      <c r="L17" s="3">
        <v>0.23358927500000001</v>
      </c>
      <c r="M17" s="3">
        <v>0.28000000000000003</v>
      </c>
      <c r="N17" s="3">
        <v>1.1766377032199999</v>
      </c>
      <c r="O17" s="3">
        <v>5.9389552617300003</v>
      </c>
      <c r="P17" s="3">
        <v>5.3825214005699999</v>
      </c>
      <c r="Q17" s="91">
        <v>5.96</v>
      </c>
      <c r="R17" s="494">
        <v>5.4746699999999997</v>
      </c>
      <c r="S17" s="492">
        <v>5</v>
      </c>
    </row>
    <row r="18" spans="1:19">
      <c r="A18" s="3">
        <v>17</v>
      </c>
      <c r="B18" s="3" t="s">
        <v>1032</v>
      </c>
      <c r="C18" s="3">
        <v>1.90944</v>
      </c>
      <c r="D18" s="495">
        <v>5.5136040500000002E-12</v>
      </c>
      <c r="E18" s="3">
        <v>0.13454987534999999</v>
      </c>
      <c r="F18" s="3">
        <v>0.135849</v>
      </c>
      <c r="G18" s="3">
        <v>2.0407155E-3</v>
      </c>
      <c r="H18" s="495">
        <v>6.01501935E-9</v>
      </c>
      <c r="I18" s="3">
        <v>7.9654902999999992E-3</v>
      </c>
      <c r="J18" s="3">
        <v>28.066199999999998</v>
      </c>
      <c r="K18" s="495">
        <v>5.0075992658699999E-9</v>
      </c>
      <c r="L18" s="3">
        <v>0.13454987534999999</v>
      </c>
      <c r="M18" s="3">
        <v>0.27</v>
      </c>
      <c r="N18" s="3">
        <v>1.1988510193299999</v>
      </c>
      <c r="O18" s="3">
        <v>4.2069209360300004</v>
      </c>
      <c r="P18" s="3">
        <v>3.8127652037700002</v>
      </c>
      <c r="Q18" s="91">
        <v>7.17</v>
      </c>
      <c r="R18" s="494">
        <v>3.18072</v>
      </c>
      <c r="S18" s="492">
        <v>34</v>
      </c>
    </row>
    <row r="19" spans="1:19">
      <c r="A19" s="3">
        <v>18</v>
      </c>
      <c r="B19" s="3" t="s">
        <v>1033</v>
      </c>
      <c r="C19" s="3">
        <v>2.6154600000000001</v>
      </c>
      <c r="D19" s="495">
        <v>2.1411372241300002E-12</v>
      </c>
      <c r="E19" s="3">
        <v>0.23414954120699999</v>
      </c>
      <c r="F19" s="3">
        <v>0.26862768797100001</v>
      </c>
      <c r="G19" s="3">
        <v>2.0556111999999998E-3</v>
      </c>
      <c r="H19" s="495">
        <v>6.9472723725800003E-10</v>
      </c>
      <c r="I19" s="3">
        <v>2.2874359544100002E-2</v>
      </c>
      <c r="J19" s="3">
        <v>19.856999999999999</v>
      </c>
      <c r="K19" s="495">
        <v>2.6166083007399999E-9</v>
      </c>
      <c r="L19" s="3">
        <v>0.23414954120699999</v>
      </c>
      <c r="M19" s="3">
        <v>0.28000000000000003</v>
      </c>
      <c r="N19" s="3">
        <v>1.1905482626399999</v>
      </c>
      <c r="O19" s="3">
        <v>5.88557229265</v>
      </c>
      <c r="P19" s="3">
        <v>5.3341399999999997</v>
      </c>
      <c r="Q19" s="91">
        <v>6.17</v>
      </c>
      <c r="R19" s="494">
        <v>5.3341399999999997</v>
      </c>
      <c r="S19" s="492">
        <v>11</v>
      </c>
    </row>
    <row r="20" spans="1:19">
      <c r="A20" s="3">
        <v>19</v>
      </c>
      <c r="B20" s="3" t="s">
        <v>1034</v>
      </c>
      <c r="C20" s="3">
        <v>0.956901</v>
      </c>
      <c r="D20" s="495">
        <v>1.7686409012700001E-12</v>
      </c>
      <c r="E20" s="3">
        <v>0.23156820284499999</v>
      </c>
      <c r="F20" s="3">
        <v>0.22670034539700001</v>
      </c>
      <c r="G20" s="3">
        <v>2.0588887633099999E-3</v>
      </c>
      <c r="H20" s="495">
        <v>5.8850307777099997E-10</v>
      </c>
      <c r="I20" s="3">
        <v>2.2327394184999998E-2</v>
      </c>
      <c r="J20" s="3">
        <v>18.587399999999999</v>
      </c>
      <c r="K20" s="495">
        <v>3.8727578151600004E-9</v>
      </c>
      <c r="L20" s="3">
        <v>0.23156820284499999</v>
      </c>
      <c r="M20" s="3">
        <v>0.24</v>
      </c>
      <c r="N20" s="3">
        <v>1.2358553141199999</v>
      </c>
      <c r="O20" s="3">
        <v>4.6493807735899999</v>
      </c>
      <c r="P20" s="3">
        <v>4.2137700000000002</v>
      </c>
      <c r="Q20" s="91">
        <v>6.76</v>
      </c>
      <c r="R20" s="494">
        <v>4.2137700000000002</v>
      </c>
      <c r="S20" s="492">
        <v>17</v>
      </c>
    </row>
    <row r="21" spans="1:19">
      <c r="A21" s="3">
        <v>20</v>
      </c>
      <c r="B21" s="3" t="s">
        <v>1035</v>
      </c>
      <c r="C21" s="3">
        <v>1.8189</v>
      </c>
      <c r="D21" s="495">
        <v>5.5136040500000002E-12</v>
      </c>
      <c r="E21" s="3">
        <v>0.13454987534999999</v>
      </c>
      <c r="F21" s="3">
        <v>0.135849</v>
      </c>
      <c r="G21" s="3">
        <v>2.0407155E-3</v>
      </c>
      <c r="H21" s="495">
        <v>6.01501935E-9</v>
      </c>
      <c r="I21" s="3">
        <v>7.9654902999999992E-3</v>
      </c>
      <c r="J21" s="3">
        <v>33.046900000000001</v>
      </c>
      <c r="K21" s="495">
        <v>3.6339133279399998E-9</v>
      </c>
      <c r="L21" s="3">
        <v>0.13454987534999999</v>
      </c>
      <c r="M21" s="3">
        <v>0.27</v>
      </c>
      <c r="N21" s="3">
        <v>1.2024992836299999</v>
      </c>
      <c r="O21" s="3">
        <v>4.9534919398000001</v>
      </c>
      <c r="P21" s="3">
        <v>4.4893883180699996</v>
      </c>
      <c r="Q21" s="91">
        <v>7.26</v>
      </c>
      <c r="R21" s="494">
        <v>3.73753</v>
      </c>
      <c r="S21" s="492">
        <v>37</v>
      </c>
    </row>
    <row r="22" spans="1:19">
      <c r="A22" s="3">
        <v>21</v>
      </c>
      <c r="B22" s="3" t="s">
        <v>1036</v>
      </c>
      <c r="C22" s="3">
        <v>0.80492600000000003</v>
      </c>
      <c r="D22" s="495">
        <v>1.9053118262399998E-12</v>
      </c>
      <c r="E22" s="3">
        <v>0.232169662143</v>
      </c>
      <c r="F22" s="3">
        <v>0.22228654290300001</v>
      </c>
      <c r="G22" s="3">
        <v>2.06578528341E-3</v>
      </c>
      <c r="H22" s="495">
        <v>6.4238646378699998E-10</v>
      </c>
      <c r="I22" s="3">
        <v>2.21084692726E-2</v>
      </c>
      <c r="J22" s="3">
        <v>26.205500000000001</v>
      </c>
      <c r="K22" s="495">
        <v>1.97754740126E-9</v>
      </c>
      <c r="L22" s="3">
        <v>0.232169662143</v>
      </c>
      <c r="M22" s="3">
        <v>0.23</v>
      </c>
      <c r="N22" s="3">
        <v>1.24708888638</v>
      </c>
      <c r="O22" s="3">
        <v>6.4273198170899999</v>
      </c>
      <c r="P22" s="3">
        <v>5.8251299999999997</v>
      </c>
      <c r="Q22" s="91">
        <v>6.47</v>
      </c>
      <c r="R22" s="494">
        <v>5.8251299999999997</v>
      </c>
      <c r="S22" s="492">
        <v>18</v>
      </c>
    </row>
    <row r="23" spans="1:19">
      <c r="A23" s="3">
        <v>22</v>
      </c>
      <c r="B23" s="3" t="s">
        <v>1037</v>
      </c>
      <c r="C23" s="3">
        <v>1.7557100000000001</v>
      </c>
      <c r="D23" s="495">
        <v>2.3908057151599999E-12</v>
      </c>
      <c r="E23" s="3">
        <v>0.234444862881</v>
      </c>
      <c r="F23" s="3">
        <v>0.19645591870500001</v>
      </c>
      <c r="G23" s="3">
        <v>2.0611101036899998E-3</v>
      </c>
      <c r="H23" s="495">
        <v>8.6989019560599998E-10</v>
      </c>
      <c r="I23" s="3">
        <v>2.0426260723300001E-2</v>
      </c>
      <c r="J23" s="3">
        <v>18.204999999999998</v>
      </c>
      <c r="K23" s="495">
        <v>1.9185582248900002E-9</v>
      </c>
      <c r="L23" s="3">
        <v>0.234444862881</v>
      </c>
      <c r="M23" s="3">
        <v>0.09</v>
      </c>
      <c r="N23" s="3">
        <v>1.20563068215</v>
      </c>
      <c r="O23" s="3">
        <v>3.9462090596100001</v>
      </c>
      <c r="P23" s="3">
        <v>3.5764800000000001</v>
      </c>
      <c r="Q23" s="91">
        <v>7.57</v>
      </c>
      <c r="R23" s="494">
        <v>3.5764800000000001</v>
      </c>
      <c r="S23" s="492">
        <v>19</v>
      </c>
    </row>
    <row r="24" spans="1:19">
      <c r="A24" s="3">
        <v>23</v>
      </c>
      <c r="B24" s="3" t="s">
        <v>1038</v>
      </c>
      <c r="C24" s="3">
        <v>2.0263300000000002</v>
      </c>
      <c r="D24" s="495">
        <v>5.5136040500000002E-12</v>
      </c>
      <c r="E24" s="3">
        <v>0.13454987534999999</v>
      </c>
      <c r="F24" s="3">
        <v>0.135849</v>
      </c>
      <c r="G24" s="3">
        <v>2.0407155E-3</v>
      </c>
      <c r="H24" s="495">
        <v>6.01501935E-9</v>
      </c>
      <c r="I24" s="3">
        <v>7.9654902999999992E-3</v>
      </c>
      <c r="J24" s="3">
        <v>49.1</v>
      </c>
      <c r="K24" s="495">
        <v>1.7042061331499999E-9</v>
      </c>
      <c r="L24" s="3">
        <v>0.13454987534999999</v>
      </c>
      <c r="M24" s="3">
        <v>0.28000000000000003</v>
      </c>
      <c r="N24" s="3">
        <v>1.2014680826999999</v>
      </c>
      <c r="O24" s="3">
        <v>7.3597358373799997</v>
      </c>
      <c r="P24" s="3">
        <v>6.6701858999499999</v>
      </c>
      <c r="Q24" s="91">
        <v>7.12</v>
      </c>
      <c r="R24" s="494">
        <v>5.1386399999999997</v>
      </c>
      <c r="S24" s="492">
        <v>42</v>
      </c>
    </row>
    <row r="25" spans="1:19">
      <c r="A25" s="3">
        <v>24</v>
      </c>
      <c r="B25" s="3" t="s">
        <v>1039</v>
      </c>
      <c r="C25" s="3">
        <v>0.53548200000000001</v>
      </c>
      <c r="D25" s="495">
        <v>5.5136040500000002E-12</v>
      </c>
      <c r="E25" s="3">
        <v>0.13454987534999999</v>
      </c>
      <c r="F25" s="3">
        <v>0.135849</v>
      </c>
      <c r="G25" s="3">
        <v>2.0407155E-3</v>
      </c>
      <c r="H25" s="495">
        <v>6.01501935E-9</v>
      </c>
      <c r="I25" s="3">
        <v>7.9654902999999992E-3</v>
      </c>
      <c r="J25" s="3">
        <v>26.759399999999999</v>
      </c>
      <c r="K25" s="495">
        <v>4.86282075117E-9</v>
      </c>
      <c r="L25" s="3">
        <v>0.13454987534999999</v>
      </c>
      <c r="M25" s="3">
        <v>0.21</v>
      </c>
      <c r="N25" s="3">
        <v>1.27720189567</v>
      </c>
      <c r="O25" s="3">
        <v>4.0110410420899996</v>
      </c>
      <c r="P25" s="3">
        <v>3.6352377305700001</v>
      </c>
      <c r="Q25" s="91">
        <v>8.3800000000000008</v>
      </c>
      <c r="R25" s="494">
        <v>3.0220799999999999</v>
      </c>
      <c r="S25" s="492">
        <v>38</v>
      </c>
    </row>
    <row r="26" spans="1:19">
      <c r="A26" s="3">
        <v>25</v>
      </c>
      <c r="B26" s="3" t="s">
        <v>1040</v>
      </c>
      <c r="C26" s="3">
        <v>4.02189</v>
      </c>
      <c r="D26" s="495">
        <v>5.5136040500000002E-12</v>
      </c>
      <c r="E26" s="3">
        <v>0.13454987534999999</v>
      </c>
      <c r="F26" s="3">
        <v>0.135849</v>
      </c>
      <c r="G26" s="3">
        <v>2.0407155E-3</v>
      </c>
      <c r="H26" s="495">
        <v>6.01501935E-9</v>
      </c>
      <c r="I26" s="3">
        <v>7.9654902999999992E-3</v>
      </c>
      <c r="J26" s="3">
        <v>46.598300000000002</v>
      </c>
      <c r="K26" s="495">
        <v>1.2884292254599999E-9</v>
      </c>
      <c r="L26" s="3">
        <v>0.13454987534999999</v>
      </c>
      <c r="M26" s="3">
        <v>0.2</v>
      </c>
      <c r="N26" s="3">
        <v>1.1730973632399999</v>
      </c>
      <c r="O26" s="3">
        <v>6.9847490523599998</v>
      </c>
      <c r="P26" s="3">
        <v>6.3303324566499999</v>
      </c>
      <c r="Q26" s="91">
        <v>7.5</v>
      </c>
      <c r="R26" s="494">
        <v>4.9240599999999999</v>
      </c>
      <c r="S26" s="492">
        <v>41</v>
      </c>
    </row>
    <row r="27" spans="1:19">
      <c r="A27" s="3">
        <v>26</v>
      </c>
      <c r="B27" s="3" t="s">
        <v>1041</v>
      </c>
      <c r="C27" s="3">
        <v>1.88123</v>
      </c>
      <c r="D27" s="495">
        <v>5.5136040500000002E-12</v>
      </c>
      <c r="E27" s="3">
        <v>0.13454987534999999</v>
      </c>
      <c r="F27" s="3">
        <v>0.135849</v>
      </c>
      <c r="G27" s="3">
        <v>2.0407155E-3</v>
      </c>
      <c r="H27" s="495">
        <v>6.01501935E-9</v>
      </c>
      <c r="I27" s="3">
        <v>7.9654902999999992E-3</v>
      </c>
      <c r="J27" s="3">
        <v>44.228200000000001</v>
      </c>
      <c r="K27" s="495">
        <v>1.76772266679E-9</v>
      </c>
      <c r="L27" s="3">
        <v>0.13454987534999999</v>
      </c>
      <c r="M27" s="3">
        <v>0.23</v>
      </c>
      <c r="N27" s="3">
        <v>1.2161611109299999</v>
      </c>
      <c r="O27" s="3">
        <v>6.6294881581</v>
      </c>
      <c r="P27" s="3">
        <v>6.0083567417500001</v>
      </c>
      <c r="Q27" s="91">
        <v>7.61</v>
      </c>
      <c r="R27" s="494">
        <v>5.1493099999999998</v>
      </c>
      <c r="S27" s="492">
        <v>35</v>
      </c>
    </row>
    <row r="28" spans="1:19">
      <c r="A28" s="3">
        <v>27</v>
      </c>
      <c r="B28" s="3" t="s">
        <v>1042</v>
      </c>
      <c r="C28" s="3">
        <v>1.9421999999999999</v>
      </c>
      <c r="D28" s="495">
        <v>5.5136040500000002E-12</v>
      </c>
      <c r="E28" s="3">
        <v>0.13454987534999999</v>
      </c>
      <c r="F28" s="3">
        <v>0.135849</v>
      </c>
      <c r="G28" s="3">
        <v>2.0407155E-3</v>
      </c>
      <c r="H28" s="495">
        <v>6.01501935E-9</v>
      </c>
      <c r="I28" s="3">
        <v>7.9654902999999992E-3</v>
      </c>
      <c r="J28" s="3">
        <v>48.262599999999999</v>
      </c>
      <c r="K28" s="495">
        <v>1.55401453028E-9</v>
      </c>
      <c r="L28" s="3">
        <v>0.13454987534999999</v>
      </c>
      <c r="M28" s="3">
        <v>0.24</v>
      </c>
      <c r="N28" s="3">
        <v>1.21809547809</v>
      </c>
      <c r="O28" s="3">
        <v>7.2342156176200003</v>
      </c>
      <c r="P28" s="3">
        <v>6.5564259473500002</v>
      </c>
      <c r="Q28" s="91">
        <v>7.83</v>
      </c>
      <c r="R28" s="494">
        <v>4.8314599999999999</v>
      </c>
      <c r="S28" s="492">
        <v>45</v>
      </c>
    </row>
    <row r="29" spans="1:19">
      <c r="A29" s="3">
        <v>28</v>
      </c>
      <c r="B29" s="3" t="s">
        <v>1043</v>
      </c>
      <c r="C29" s="3">
        <v>0.684002</v>
      </c>
      <c r="D29" s="495">
        <v>1.6114762042E-12</v>
      </c>
      <c r="E29" s="3">
        <v>0.23358927500000001</v>
      </c>
      <c r="F29" s="3">
        <v>0.43614599999999998</v>
      </c>
      <c r="G29" s="3">
        <v>8.3788498999999995E-4</v>
      </c>
      <c r="H29" s="495">
        <v>6.2382031959999996E-10</v>
      </c>
      <c r="I29" s="3">
        <v>6.2319882999999996E-3</v>
      </c>
      <c r="J29" s="3">
        <v>4.9536800000000003</v>
      </c>
      <c r="K29" s="495">
        <v>1.3295237110600001E-8</v>
      </c>
      <c r="L29" s="3">
        <v>0.23358927500000001</v>
      </c>
      <c r="M29" s="3">
        <v>0.21</v>
      </c>
      <c r="N29" s="3">
        <v>1.2551351502899999</v>
      </c>
      <c r="O29" s="3">
        <v>2.3838785765399999</v>
      </c>
      <c r="P29" s="3">
        <v>2.1605277172699999</v>
      </c>
      <c r="Q29" s="91">
        <v>8.66</v>
      </c>
      <c r="R29" s="494">
        <v>3.5615299999999999</v>
      </c>
      <c r="S29" s="492">
        <v>4</v>
      </c>
    </row>
    <row r="30" spans="1:19">
      <c r="A30" s="3">
        <v>29</v>
      </c>
      <c r="B30" s="3" t="s">
        <v>1044</v>
      </c>
      <c r="C30" s="3">
        <v>1.3325400000000001</v>
      </c>
      <c r="D30" s="495">
        <v>5.5136040500000002E-12</v>
      </c>
      <c r="E30" s="3">
        <v>0.13454987534999999</v>
      </c>
      <c r="F30" s="3">
        <v>0.135849</v>
      </c>
      <c r="G30" s="3">
        <v>2.0407155E-3</v>
      </c>
      <c r="H30" s="495">
        <v>6.01501935E-9</v>
      </c>
      <c r="I30" s="3">
        <v>7.9654902999999992E-3</v>
      </c>
      <c r="J30" s="3">
        <v>26.420100000000001</v>
      </c>
      <c r="K30" s="495">
        <v>3.9343633375500003E-9</v>
      </c>
      <c r="L30" s="3">
        <v>0.13454987534999999</v>
      </c>
      <c r="M30" s="3">
        <v>0.18</v>
      </c>
      <c r="N30" s="3">
        <v>1.2251355342900001</v>
      </c>
      <c r="O30" s="3">
        <v>3.9601824194900002</v>
      </c>
      <c r="P30" s="3">
        <v>3.58914416487</v>
      </c>
      <c r="Q30" s="91">
        <v>5.77</v>
      </c>
      <c r="R30" s="494">
        <v>2.34083</v>
      </c>
      <c r="S30" s="492">
        <v>59</v>
      </c>
    </row>
    <row r="31" spans="1:19">
      <c r="A31" s="3">
        <v>30</v>
      </c>
      <c r="B31" s="3" t="s">
        <v>1045</v>
      </c>
      <c r="C31" s="3">
        <v>5.3</v>
      </c>
      <c r="D31" s="495">
        <v>2.5178814714200001E-12</v>
      </c>
      <c r="E31" s="3">
        <v>0.23401071087700001</v>
      </c>
      <c r="F31" s="3">
        <v>0.33009708738100002</v>
      </c>
      <c r="G31" s="3">
        <v>2.04094332432E-3</v>
      </c>
      <c r="H31" s="495">
        <v>8.2385754856600003E-10</v>
      </c>
      <c r="I31" s="3">
        <v>2.2551958953800001E-2</v>
      </c>
      <c r="J31" s="3">
        <v>20.6</v>
      </c>
      <c r="K31" s="495">
        <v>1.00904331443E-9</v>
      </c>
      <c r="L31" s="3">
        <v>0.23401071087700001</v>
      </c>
      <c r="M31" s="3">
        <v>0.19</v>
      </c>
      <c r="N31" s="3">
        <v>1.1441402676600001</v>
      </c>
      <c r="O31" s="3">
        <v>7.5029698489400003</v>
      </c>
      <c r="P31" s="3">
        <v>6.8</v>
      </c>
      <c r="Q31" s="91">
        <v>5.7</v>
      </c>
      <c r="R31" s="494">
        <v>6.8</v>
      </c>
      <c r="S31" s="492">
        <v>12</v>
      </c>
    </row>
    <row r="32" spans="1:19">
      <c r="A32" s="3">
        <v>31</v>
      </c>
      <c r="B32" s="3" t="s">
        <v>1046</v>
      </c>
      <c r="C32" s="3">
        <v>27</v>
      </c>
      <c r="D32" s="495">
        <v>6.8223456575500004E-12</v>
      </c>
      <c r="E32" s="3">
        <v>3.4154102231499998E-2</v>
      </c>
      <c r="F32" s="3">
        <v>0.13034188034300001</v>
      </c>
      <c r="G32" s="3">
        <v>2.03497892986E-3</v>
      </c>
      <c r="H32" s="495">
        <v>8.5068443051999995E-9</v>
      </c>
      <c r="I32" s="3">
        <v>6.26174175446E-3</v>
      </c>
      <c r="J32" s="3">
        <v>46.8</v>
      </c>
      <c r="K32" s="495">
        <v>2.9052593326700002E-10</v>
      </c>
      <c r="L32" s="3">
        <v>3.4154102231499998E-2</v>
      </c>
      <c r="M32" s="3">
        <v>0.05</v>
      </c>
      <c r="N32" s="3">
        <v>1.07356795365</v>
      </c>
      <c r="O32" s="3">
        <v>6.7306053056700001</v>
      </c>
      <c r="P32" s="3">
        <v>6.1</v>
      </c>
      <c r="Q32" s="91">
        <v>3.34</v>
      </c>
      <c r="R32" s="494">
        <v>6.1</v>
      </c>
      <c r="S32" s="492">
        <v>30</v>
      </c>
    </row>
    <row r="33" spans="1:19">
      <c r="A33" s="3">
        <v>33</v>
      </c>
      <c r="B33" s="3" t="s">
        <v>1047</v>
      </c>
      <c r="C33" s="3">
        <v>4.0640700000000001</v>
      </c>
      <c r="D33" s="495">
        <v>5.5136040500000002E-12</v>
      </c>
      <c r="E33" s="3">
        <v>0.13454987534999999</v>
      </c>
      <c r="F33" s="3">
        <v>0.135849</v>
      </c>
      <c r="G33" s="3">
        <v>2.0407155E-3</v>
      </c>
      <c r="H33" s="495">
        <v>6.01501935E-9</v>
      </c>
      <c r="I33" s="3">
        <v>7.9654902999999992E-3</v>
      </c>
      <c r="J33" s="3">
        <v>36.603200000000001</v>
      </c>
      <c r="K33" s="495">
        <v>1.62929758501E-9</v>
      </c>
      <c r="L33" s="3">
        <v>0.13454987534999999</v>
      </c>
      <c r="M33" s="3">
        <v>0.16</v>
      </c>
      <c r="N33" s="3">
        <v>1.15853182962</v>
      </c>
      <c r="O33" s="3">
        <v>5.4865556579000003</v>
      </c>
      <c r="P33" s="3">
        <v>4.9725081167600003</v>
      </c>
      <c r="Q33" s="91">
        <v>5.9</v>
      </c>
      <c r="R33" s="494">
        <v>3.6018400000000002</v>
      </c>
      <c r="S33" s="492">
        <v>46</v>
      </c>
    </row>
    <row r="35" spans="1:19">
      <c r="A35" s="11" t="s">
        <v>1074</v>
      </c>
    </row>
    <row r="36" spans="1:19">
      <c r="B36" s="3" t="s">
        <v>1072</v>
      </c>
      <c r="C36" s="3" t="s">
        <v>1071</v>
      </c>
      <c r="D36" s="3" t="s">
        <v>39</v>
      </c>
      <c r="E36" s="3" t="s">
        <v>74</v>
      </c>
      <c r="F36" s="3" t="s">
        <v>1070</v>
      </c>
      <c r="G36" s="3" t="s">
        <v>1069</v>
      </c>
      <c r="H36" s="3" t="s">
        <v>72</v>
      </c>
      <c r="I36" s="3" t="s">
        <v>1068</v>
      </c>
      <c r="J36" s="3" t="s">
        <v>1067</v>
      </c>
      <c r="K36" s="3" t="s">
        <v>1066</v>
      </c>
      <c r="L36" s="3" t="s">
        <v>76</v>
      </c>
      <c r="M36" s="3" t="s">
        <v>1065</v>
      </c>
      <c r="N36" s="3" t="s">
        <v>1064</v>
      </c>
      <c r="O36" s="3" t="s">
        <v>1063</v>
      </c>
      <c r="P36" s="3" t="s">
        <v>1062</v>
      </c>
      <c r="Q36" s="91" t="s">
        <v>1061</v>
      </c>
      <c r="R36" s="493" t="s">
        <v>1060</v>
      </c>
      <c r="S36" s="492" t="s">
        <v>1059</v>
      </c>
    </row>
    <row r="37" spans="1:19">
      <c r="A37" s="3">
        <v>0</v>
      </c>
      <c r="B37" s="3" t="s">
        <v>1058</v>
      </c>
      <c r="C37" s="3">
        <v>2.7582200000000001</v>
      </c>
      <c r="D37" s="495">
        <v>1.6249360365200001E-12</v>
      </c>
      <c r="E37" s="3">
        <v>0.23113331301699999</v>
      </c>
      <c r="F37" s="3">
        <v>0.169658441459</v>
      </c>
      <c r="G37" s="3">
        <v>2.0556111999999998E-3</v>
      </c>
      <c r="H37" s="495">
        <v>6.7258631437499998E-10</v>
      </c>
      <c r="I37" s="3">
        <v>1.8034474076799999E-2</v>
      </c>
      <c r="J37" s="3">
        <v>10.3584</v>
      </c>
      <c r="K37" s="495">
        <v>8.4052080242899998E-9</v>
      </c>
      <c r="L37" s="3">
        <v>0.23113331301699999</v>
      </c>
      <c r="M37" s="3">
        <v>0.1</v>
      </c>
      <c r="N37" s="3">
        <v>1.1763448023900001</v>
      </c>
      <c r="O37" s="3">
        <v>1.93906532101</v>
      </c>
      <c r="P37" s="3">
        <v>1.75739</v>
      </c>
      <c r="Q37" s="91">
        <v>1.1499999999999999</v>
      </c>
      <c r="R37" s="494">
        <v>1.75739</v>
      </c>
      <c r="S37" s="492">
        <v>24</v>
      </c>
    </row>
    <row r="38" spans="1:19">
      <c r="A38" s="3">
        <v>1</v>
      </c>
      <c r="B38" s="3" t="s">
        <v>1057</v>
      </c>
      <c r="C38" s="3">
        <v>1.51728</v>
      </c>
      <c r="D38" s="495">
        <v>4.4434876062699999E-12</v>
      </c>
      <c r="E38" s="3">
        <v>0.21664031021899999</v>
      </c>
      <c r="F38" s="3">
        <v>0.14035199682400001</v>
      </c>
      <c r="G38" s="3">
        <v>2.0454061112000002E-3</v>
      </c>
      <c r="H38" s="495">
        <v>3.9775332304599998E-9</v>
      </c>
      <c r="I38" s="3">
        <v>9.3585913705499998E-3</v>
      </c>
      <c r="J38" s="3">
        <v>14.102399999999999</v>
      </c>
      <c r="K38" s="495">
        <v>3.5511710680900001E-9</v>
      </c>
      <c r="L38" s="3">
        <v>0.21664031021899999</v>
      </c>
      <c r="M38" s="3">
        <v>0.05</v>
      </c>
      <c r="N38" s="3">
        <v>1.21788048988</v>
      </c>
      <c r="O38" s="3">
        <v>2.183915915</v>
      </c>
      <c r="P38" s="3">
        <v>1.9793000000000001</v>
      </c>
      <c r="Q38" s="91">
        <v>3.21</v>
      </c>
      <c r="R38" s="494">
        <v>1.9793000000000001</v>
      </c>
      <c r="S38" s="492">
        <v>28</v>
      </c>
    </row>
    <row r="39" spans="1:19">
      <c r="A39" s="3">
        <v>2</v>
      </c>
      <c r="B39" s="3" t="s">
        <v>1056</v>
      </c>
      <c r="C39" s="3">
        <v>1.1796500000000001</v>
      </c>
      <c r="D39" s="495">
        <v>5.5136040500000002E-12</v>
      </c>
      <c r="E39" s="3">
        <v>0.13454987534999999</v>
      </c>
      <c r="F39" s="3">
        <v>0.135849</v>
      </c>
      <c r="G39" s="3">
        <v>2.0407155E-3</v>
      </c>
      <c r="H39" s="495">
        <v>6.01501935E-9</v>
      </c>
      <c r="I39" s="3">
        <v>7.9654902999999992E-3</v>
      </c>
      <c r="J39" s="3">
        <v>12.777900000000001</v>
      </c>
      <c r="K39" s="495">
        <v>1.30169832885E-8</v>
      </c>
      <c r="L39" s="3">
        <v>0.13454987534999999</v>
      </c>
      <c r="M39" s="3">
        <v>0.14000000000000001</v>
      </c>
      <c r="N39" s="3">
        <v>1.2220791666999999</v>
      </c>
      <c r="O39" s="3">
        <v>1.91531504188</v>
      </c>
      <c r="P39" s="3">
        <v>1.7358649370899999</v>
      </c>
      <c r="Q39" s="91">
        <v>5.37</v>
      </c>
      <c r="R39" s="494">
        <v>1.30958</v>
      </c>
      <c r="S39" s="492">
        <v>43</v>
      </c>
    </row>
    <row r="40" spans="1:19">
      <c r="A40" s="3">
        <v>3</v>
      </c>
      <c r="B40" s="3" t="s">
        <v>1055</v>
      </c>
      <c r="C40" s="3">
        <v>7.3607300000000001E-2</v>
      </c>
      <c r="D40" s="495">
        <v>6.2331203828399999E-12</v>
      </c>
      <c r="E40" s="3">
        <v>7.9354565527299997E-2</v>
      </c>
      <c r="F40" s="3">
        <v>0.13282131102200001</v>
      </c>
      <c r="G40" s="3">
        <v>2.0375616643699998E-3</v>
      </c>
      <c r="H40" s="495">
        <v>7.3849679659100003E-9</v>
      </c>
      <c r="I40" s="3">
        <v>7.0288081478499997E-3</v>
      </c>
      <c r="J40" s="3">
        <v>8.9110700000000005</v>
      </c>
      <c r="K40" s="495">
        <v>4.4562328986000002E-9</v>
      </c>
      <c r="L40" s="3">
        <v>7.9354565527299997E-2</v>
      </c>
      <c r="M40" s="3">
        <v>0.14000000000000001</v>
      </c>
      <c r="N40" s="3">
        <v>0.48753948494499999</v>
      </c>
      <c r="O40" s="3">
        <v>1.30593603733</v>
      </c>
      <c r="P40" s="3">
        <v>1.1835800000000001</v>
      </c>
      <c r="Q40" s="91">
        <v>5.73</v>
      </c>
      <c r="R40" s="494">
        <v>1.1835800000000001</v>
      </c>
      <c r="S40" s="492">
        <v>29</v>
      </c>
    </row>
    <row r="41" spans="1:19">
      <c r="A41" s="3">
        <v>4</v>
      </c>
      <c r="B41" s="3" t="s">
        <v>1054</v>
      </c>
      <c r="C41" s="3">
        <v>4.1158200000000003</v>
      </c>
      <c r="D41" s="495">
        <v>2.2102487292900001E-12</v>
      </c>
      <c r="E41" s="3">
        <v>0.23381585333499999</v>
      </c>
      <c r="F41" s="3">
        <v>0.187117910405</v>
      </c>
      <c r="G41" s="3">
        <v>2.0562465685800002E-3</v>
      </c>
      <c r="H41" s="495">
        <v>8.3248301591599995E-10</v>
      </c>
      <c r="I41" s="3">
        <v>1.9707847911300001E-2</v>
      </c>
      <c r="J41" s="3">
        <v>13.4916</v>
      </c>
      <c r="K41" s="495">
        <v>4.3741838176400003E-9</v>
      </c>
      <c r="L41" s="3">
        <v>0.23381585333499999</v>
      </c>
      <c r="M41" s="3">
        <v>0.11</v>
      </c>
      <c r="N41" s="3">
        <v>1.16231339206</v>
      </c>
      <c r="O41" s="3">
        <v>2.7854996239799998</v>
      </c>
      <c r="P41" s="3">
        <v>2.5245199999999999</v>
      </c>
      <c r="Q41" s="91">
        <v>4.0999999999999996</v>
      </c>
      <c r="R41" s="494">
        <v>2.5245199999999999</v>
      </c>
      <c r="S41" s="492">
        <v>21</v>
      </c>
    </row>
    <row r="42" spans="1:19">
      <c r="A42" s="3">
        <v>5</v>
      </c>
      <c r="B42" s="3" t="s">
        <v>1053</v>
      </c>
      <c r="C42" s="3">
        <v>1.0544800000000001</v>
      </c>
      <c r="D42" s="495">
        <v>1.6114762042E-12</v>
      </c>
      <c r="E42" s="3">
        <v>0.23358927500000001</v>
      </c>
      <c r="F42" s="3">
        <v>0.43614599999999998</v>
      </c>
      <c r="G42" s="3">
        <v>8.3788498999999995E-4</v>
      </c>
      <c r="H42" s="495">
        <v>6.2382031959999996E-10</v>
      </c>
      <c r="I42" s="3">
        <v>6.2319882999999996E-3</v>
      </c>
      <c r="J42" s="3">
        <v>3.2160500000000001</v>
      </c>
      <c r="K42" s="495">
        <v>2.6008388171200001E-8</v>
      </c>
      <c r="L42" s="3">
        <v>0.23358927500000001</v>
      </c>
      <c r="M42" s="3">
        <v>0.18</v>
      </c>
      <c r="N42" s="3">
        <v>1.2310265125099999</v>
      </c>
      <c r="O42" s="3">
        <v>1.5476721742399999</v>
      </c>
      <c r="P42" s="3">
        <v>1.4026673432900001</v>
      </c>
      <c r="Q42" s="91">
        <v>3.72</v>
      </c>
      <c r="R42" s="494">
        <v>3.3755799999999998</v>
      </c>
      <c r="S42" s="492">
        <v>2</v>
      </c>
    </row>
    <row r="43" spans="1:19">
      <c r="A43" s="3">
        <v>6</v>
      </c>
      <c r="B43" s="3" t="s">
        <v>1052</v>
      </c>
      <c r="C43" s="3">
        <v>2.54589</v>
      </c>
      <c r="D43" s="495">
        <v>2.9316490476300001E-12</v>
      </c>
      <c r="E43" s="3">
        <v>0.25136471921999998</v>
      </c>
      <c r="F43" s="3">
        <v>0.14943716356100001</v>
      </c>
      <c r="G43" s="3">
        <v>2.05151655766E-3</v>
      </c>
      <c r="H43" s="495">
        <v>1.9271410064099999E-9</v>
      </c>
      <c r="I43" s="3">
        <v>1.2604010529999999E-2</v>
      </c>
      <c r="J43" s="3">
        <v>14.0627</v>
      </c>
      <c r="K43" s="495">
        <v>9.6760770452200002E-9</v>
      </c>
      <c r="L43" s="3">
        <v>0.25136471921999998</v>
      </c>
      <c r="M43" s="3">
        <v>0.16</v>
      </c>
      <c r="N43" s="3">
        <v>1.1931890225399999</v>
      </c>
      <c r="O43" s="3">
        <v>2.3187376629199998</v>
      </c>
      <c r="P43" s="3">
        <v>2.1014900000000001</v>
      </c>
      <c r="Q43" s="91">
        <v>5.03</v>
      </c>
      <c r="R43" s="494">
        <v>2.1014900000000001</v>
      </c>
      <c r="S43" s="492">
        <v>27</v>
      </c>
    </row>
    <row r="44" spans="1:19">
      <c r="A44" s="3">
        <v>7</v>
      </c>
      <c r="B44" s="3" t="s">
        <v>1025</v>
      </c>
      <c r="C44" s="3">
        <v>0.925037</v>
      </c>
      <c r="D44" s="495">
        <v>5.5136040500000002E-12</v>
      </c>
      <c r="E44" s="3">
        <v>0.13454987534999999</v>
      </c>
      <c r="F44" s="3">
        <v>0.135849</v>
      </c>
      <c r="G44" s="3">
        <v>2.0407155E-3</v>
      </c>
      <c r="H44" s="495">
        <v>6.01501935E-9</v>
      </c>
      <c r="I44" s="3">
        <v>7.9654902999999992E-3</v>
      </c>
      <c r="J44" s="3">
        <v>17.433800000000002</v>
      </c>
      <c r="K44" s="495">
        <v>1.15927666274E-8</v>
      </c>
      <c r="L44" s="3">
        <v>0.13454987534999999</v>
      </c>
      <c r="M44" s="3">
        <v>0.22</v>
      </c>
      <c r="N44" s="3">
        <v>1.25522900303</v>
      </c>
      <c r="O44" s="3">
        <v>2.6132008684699999</v>
      </c>
      <c r="P44" s="3">
        <v>2.3683642961800002</v>
      </c>
      <c r="Q44" s="91">
        <v>5.52</v>
      </c>
      <c r="R44" s="494">
        <v>2.0217499999999999</v>
      </c>
      <c r="S44" s="492">
        <v>36</v>
      </c>
    </row>
    <row r="45" spans="1:19">
      <c r="A45" s="3">
        <v>8</v>
      </c>
      <c r="B45" s="3" t="s">
        <v>1051</v>
      </c>
      <c r="C45" s="3">
        <v>0.54577399999999998</v>
      </c>
      <c r="D45" s="495">
        <v>1.8422604191999999E-12</v>
      </c>
      <c r="E45" s="3">
        <v>0.232427071263</v>
      </c>
      <c r="F45" s="3">
        <v>0.25400314306799998</v>
      </c>
      <c r="G45" s="3">
        <v>2.0538430730500002E-3</v>
      </c>
      <c r="H45" s="495">
        <v>5.9825343540000001E-10</v>
      </c>
      <c r="I45" s="3">
        <v>2.2840177774099999E-2</v>
      </c>
      <c r="J45" s="3">
        <v>14.0627</v>
      </c>
      <c r="K45" s="495">
        <v>6.6807978024399996E-9</v>
      </c>
      <c r="L45" s="3">
        <v>0.232427071263</v>
      </c>
      <c r="M45" s="3">
        <v>0.28000000000000003</v>
      </c>
      <c r="N45" s="3">
        <v>1.27389961048</v>
      </c>
      <c r="O45" s="3">
        <v>3.9412328252000002</v>
      </c>
      <c r="P45" s="3">
        <v>3.5719699999999999</v>
      </c>
      <c r="Q45" s="91">
        <v>5.03</v>
      </c>
      <c r="R45" s="494">
        <v>3.5719699999999999</v>
      </c>
      <c r="S45" s="492">
        <v>14</v>
      </c>
    </row>
    <row r="46" spans="1:19">
      <c r="A46" s="3">
        <v>9</v>
      </c>
      <c r="B46" s="3" t="s">
        <v>1026</v>
      </c>
      <c r="C46" s="3">
        <v>10.087999999999999</v>
      </c>
      <c r="D46" s="495">
        <v>2.0538324745599999E-12</v>
      </c>
      <c r="E46" s="3">
        <v>0.23302636569999999</v>
      </c>
      <c r="F46" s="3">
        <v>0.182719628721</v>
      </c>
      <c r="G46" s="3">
        <v>2.0556111999999998E-3</v>
      </c>
      <c r="H46" s="495">
        <v>7.8570310725600005E-10</v>
      </c>
      <c r="I46" s="3">
        <v>1.9348986181200001E-2</v>
      </c>
      <c r="J46" s="3">
        <v>18.315000000000001</v>
      </c>
      <c r="K46" s="495">
        <v>1.03384343519E-9</v>
      </c>
      <c r="L46" s="3">
        <v>0.23302636569999999</v>
      </c>
      <c r="M46" s="3">
        <v>0.05</v>
      </c>
      <c r="N46" s="3">
        <v>1.11103250726</v>
      </c>
      <c r="O46" s="3">
        <v>3.6924652395900002</v>
      </c>
      <c r="P46" s="3">
        <v>3.3465099999999999</v>
      </c>
      <c r="Q46" s="91">
        <v>5.65</v>
      </c>
      <c r="R46" s="494">
        <v>3.3465099999999999</v>
      </c>
      <c r="S46" s="492">
        <v>23</v>
      </c>
    </row>
    <row r="47" spans="1:19">
      <c r="A47" s="3">
        <v>10</v>
      </c>
      <c r="B47" s="3" t="s">
        <v>1050</v>
      </c>
      <c r="C47" s="3">
        <v>0.50603900000000002</v>
      </c>
      <c r="D47" s="495">
        <v>1.90336052565E-12</v>
      </c>
      <c r="E47" s="3">
        <v>0.23280120801699999</v>
      </c>
      <c r="F47" s="3">
        <v>0.25694131990500002</v>
      </c>
      <c r="G47" s="3">
        <v>2.05537334951E-3</v>
      </c>
      <c r="H47" s="495">
        <v>6.18243395476E-10</v>
      </c>
      <c r="I47" s="3">
        <v>2.28489816204E-2</v>
      </c>
      <c r="J47" s="3">
        <v>20.669699999999999</v>
      </c>
      <c r="K47" s="495">
        <v>2.1629667599600001E-9</v>
      </c>
      <c r="L47" s="3">
        <v>0.23280120801699999</v>
      </c>
      <c r="M47" s="3">
        <v>0.2</v>
      </c>
      <c r="N47" s="3">
        <v>1.27517650644</v>
      </c>
      <c r="O47" s="3">
        <v>5.8599297898199998</v>
      </c>
      <c r="P47" s="3">
        <v>5.3109000000000002</v>
      </c>
      <c r="Q47" s="91">
        <v>4.8499999999999996</v>
      </c>
      <c r="R47" s="494">
        <v>5.3109000000000002</v>
      </c>
    </row>
    <row r="48" spans="1:19">
      <c r="A48" s="3">
        <v>11</v>
      </c>
      <c r="B48" s="3" t="s">
        <v>1027</v>
      </c>
      <c r="C48" s="3">
        <v>3.2484799999999998</v>
      </c>
      <c r="D48" s="495">
        <v>5.5136040500000002E-12</v>
      </c>
      <c r="E48" s="3">
        <v>0.13454987534999999</v>
      </c>
      <c r="F48" s="3">
        <v>0.135849</v>
      </c>
      <c r="G48" s="3">
        <v>2.0407155E-3</v>
      </c>
      <c r="H48" s="495">
        <v>6.01501935E-9</v>
      </c>
      <c r="I48" s="3">
        <v>7.9654902999999992E-3</v>
      </c>
      <c r="J48" s="3">
        <v>16.5016</v>
      </c>
      <c r="K48" s="495">
        <v>1.0175449569E-8</v>
      </c>
      <c r="L48" s="3">
        <v>0.13454987534999999</v>
      </c>
      <c r="M48" s="3">
        <v>0.2</v>
      </c>
      <c r="N48" s="3">
        <v>1.1674453524099999</v>
      </c>
      <c r="O48" s="3">
        <v>2.47347081251</v>
      </c>
      <c r="P48" s="3">
        <v>2.2417258583800002</v>
      </c>
      <c r="Q48" s="91">
        <v>7.48</v>
      </c>
      <c r="R48" s="494">
        <v>1.74533</v>
      </c>
      <c r="S48" s="492">
        <v>40</v>
      </c>
    </row>
    <row r="49" spans="1:19">
      <c r="A49" s="3">
        <v>12</v>
      </c>
      <c r="B49" s="3" t="s">
        <v>1028</v>
      </c>
      <c r="C49" s="3">
        <v>1.53512</v>
      </c>
      <c r="D49" s="495">
        <v>1.76999662904E-12</v>
      </c>
      <c r="E49" s="3">
        <v>0.231984575473</v>
      </c>
      <c r="F49" s="3">
        <v>0.250528127938</v>
      </c>
      <c r="G49" s="3">
        <v>2.05203319768E-3</v>
      </c>
      <c r="H49" s="495">
        <v>5.7461108247900001E-10</v>
      </c>
      <c r="I49" s="3">
        <v>2.2829765365200001E-2</v>
      </c>
      <c r="J49" s="3">
        <v>15.857900000000001</v>
      </c>
      <c r="K49" s="495">
        <v>4.9230654760599999E-9</v>
      </c>
      <c r="L49" s="3">
        <v>0.231984575473</v>
      </c>
      <c r="M49" s="3">
        <v>0.28000000000000003</v>
      </c>
      <c r="N49" s="3">
        <v>1.2162790105800001</v>
      </c>
      <c r="O49" s="3">
        <v>4.3835549653500001</v>
      </c>
      <c r="P49" s="3">
        <v>3.9728500000000002</v>
      </c>
      <c r="Q49" s="91">
        <v>5.73</v>
      </c>
      <c r="R49" s="494">
        <v>3.9728500000000002</v>
      </c>
      <c r="S49" s="492">
        <v>15</v>
      </c>
    </row>
    <row r="50" spans="1:19">
      <c r="A50" s="3">
        <v>13</v>
      </c>
      <c r="B50" s="3" t="s">
        <v>1029</v>
      </c>
      <c r="C50" s="3">
        <v>1.88907</v>
      </c>
      <c r="D50" s="495">
        <v>2.4342727642400001E-12</v>
      </c>
      <c r="E50" s="3">
        <v>0.234423919614</v>
      </c>
      <c r="F50" s="3">
        <v>0.344306335465</v>
      </c>
      <c r="G50" s="3">
        <v>2.0335564926799998E-3</v>
      </c>
      <c r="H50" s="495">
        <v>7.9830345520299995E-10</v>
      </c>
      <c r="I50" s="3">
        <v>2.2446112438100001E-2</v>
      </c>
      <c r="J50" s="3">
        <v>15.511100000000001</v>
      </c>
      <c r="K50" s="495">
        <v>2.7135752102599998E-9</v>
      </c>
      <c r="L50" s="3">
        <v>0.234423919614</v>
      </c>
      <c r="M50" s="3">
        <v>0.28000000000000003</v>
      </c>
      <c r="N50" s="3">
        <v>1.2138688913</v>
      </c>
      <c r="O50" s="3">
        <v>5.8926670126699996</v>
      </c>
      <c r="P50" s="3">
        <v>5.3405699999999996</v>
      </c>
      <c r="Q50" s="91">
        <v>5.12</v>
      </c>
      <c r="R50" s="494">
        <v>5.3405699999999996</v>
      </c>
      <c r="S50" s="492">
        <v>9</v>
      </c>
    </row>
    <row r="51" spans="1:19">
      <c r="A51" s="3">
        <v>14</v>
      </c>
      <c r="B51" s="3" t="s">
        <v>1049</v>
      </c>
      <c r="C51" s="3">
        <v>5.2148599999999998</v>
      </c>
      <c r="D51" s="495">
        <v>1.67501203608E-12</v>
      </c>
      <c r="E51" s="3">
        <v>0.23194525820100001</v>
      </c>
      <c r="F51" s="3">
        <v>0.16695235493800001</v>
      </c>
      <c r="G51" s="3">
        <v>2.0556111999999998E-3</v>
      </c>
      <c r="H51" s="495">
        <v>7.1928910393699996E-10</v>
      </c>
      <c r="I51" s="3">
        <v>1.7494244279199999E-2</v>
      </c>
      <c r="J51" s="3">
        <v>17.5716</v>
      </c>
      <c r="K51" s="495">
        <v>5.6902554781700001E-9</v>
      </c>
      <c r="L51" s="3">
        <v>0.23194525820100001</v>
      </c>
      <c r="M51" s="3">
        <v>0.2</v>
      </c>
      <c r="N51" s="3">
        <v>1.14247576581</v>
      </c>
      <c r="O51" s="3">
        <v>3.2368915306299999</v>
      </c>
      <c r="P51" s="3">
        <v>2.9336199999999999</v>
      </c>
      <c r="Q51" s="91">
        <v>6.61</v>
      </c>
      <c r="R51" s="494">
        <v>2.9336199999999999</v>
      </c>
    </row>
    <row r="52" spans="1:19">
      <c r="A52" s="3">
        <v>15</v>
      </c>
      <c r="B52" s="3" t="s">
        <v>1030</v>
      </c>
      <c r="C52" s="3">
        <v>1.79148</v>
      </c>
      <c r="D52" s="495">
        <v>5.5136040500000002E-12</v>
      </c>
      <c r="E52" s="3">
        <v>0.13454987534999999</v>
      </c>
      <c r="F52" s="3">
        <v>0.135849</v>
      </c>
      <c r="G52" s="3">
        <v>2.0407155E-3</v>
      </c>
      <c r="H52" s="495">
        <v>6.01501935E-9</v>
      </c>
      <c r="I52" s="3">
        <v>7.9654902999999992E-3</v>
      </c>
      <c r="J52" s="3">
        <v>32.362499999999997</v>
      </c>
      <c r="K52" s="495">
        <v>4.1097356064799999E-9</v>
      </c>
      <c r="L52" s="3">
        <v>0.13454987534999999</v>
      </c>
      <c r="M52" s="3">
        <v>0.28999999999999998</v>
      </c>
      <c r="N52" s="3">
        <v>1.2083665810399999</v>
      </c>
      <c r="O52" s="3">
        <v>4.8509053164399996</v>
      </c>
      <c r="P52" s="3">
        <v>4.3964132624700003</v>
      </c>
      <c r="Q52" s="91">
        <v>7.02</v>
      </c>
      <c r="R52" s="494">
        <v>3.2660900000000002</v>
      </c>
      <c r="S52" s="492">
        <v>44</v>
      </c>
    </row>
    <row r="53" spans="1:19">
      <c r="A53" s="3">
        <v>16</v>
      </c>
      <c r="B53" s="3" t="s">
        <v>1031</v>
      </c>
      <c r="C53" s="3">
        <v>3.5445099999999998</v>
      </c>
      <c r="D53" s="495">
        <v>1.6114762042E-12</v>
      </c>
      <c r="E53" s="3">
        <v>0.23358927500000001</v>
      </c>
      <c r="F53" s="3">
        <v>0.43614599999999998</v>
      </c>
      <c r="G53" s="3">
        <v>8.3788498999999995E-4</v>
      </c>
      <c r="H53" s="495">
        <v>6.2382031959999996E-10</v>
      </c>
      <c r="I53" s="3">
        <v>6.2319882999999996E-3</v>
      </c>
      <c r="J53" s="3">
        <v>12.341100000000001</v>
      </c>
      <c r="K53" s="495">
        <v>2.5100797153500001E-9</v>
      </c>
      <c r="L53" s="3">
        <v>0.23358927500000001</v>
      </c>
      <c r="M53" s="3">
        <v>0.28000000000000003</v>
      </c>
      <c r="N53" s="3">
        <v>1.1766377032199999</v>
      </c>
      <c r="O53" s="3">
        <v>5.9389552617300003</v>
      </c>
      <c r="P53" s="3">
        <v>5.3825214005699999</v>
      </c>
      <c r="Q53" s="91">
        <v>5.96</v>
      </c>
      <c r="R53" s="494">
        <v>5.4746699999999997</v>
      </c>
      <c r="S53" s="492">
        <v>5</v>
      </c>
    </row>
    <row r="54" spans="1:19">
      <c r="A54" s="3">
        <v>17</v>
      </c>
      <c r="B54" s="3" t="s">
        <v>1032</v>
      </c>
      <c r="C54" s="3">
        <v>1.90944</v>
      </c>
      <c r="D54" s="495">
        <v>5.5136040500000002E-12</v>
      </c>
      <c r="E54" s="3">
        <v>0.13454987534999999</v>
      </c>
      <c r="F54" s="3">
        <v>0.135849</v>
      </c>
      <c r="G54" s="3">
        <v>2.0407155E-3</v>
      </c>
      <c r="H54" s="495">
        <v>6.01501935E-9</v>
      </c>
      <c r="I54" s="3">
        <v>7.9654902999999992E-3</v>
      </c>
      <c r="J54" s="3">
        <v>28.066199999999998</v>
      </c>
      <c r="K54" s="495">
        <v>5.0075992658699999E-9</v>
      </c>
      <c r="L54" s="3">
        <v>0.13454987534999999</v>
      </c>
      <c r="M54" s="3">
        <v>0.27</v>
      </c>
      <c r="N54" s="3">
        <v>1.1988510193299999</v>
      </c>
      <c r="O54" s="3">
        <v>4.2069209360300004</v>
      </c>
      <c r="P54" s="3">
        <v>3.8127652037700002</v>
      </c>
      <c r="Q54" s="91">
        <v>7.17</v>
      </c>
      <c r="R54" s="494">
        <v>3.18072</v>
      </c>
      <c r="S54" s="492">
        <v>34</v>
      </c>
    </row>
    <row r="55" spans="1:19">
      <c r="A55" s="3">
        <v>18</v>
      </c>
      <c r="B55" s="3" t="s">
        <v>1033</v>
      </c>
      <c r="C55" s="3">
        <v>2.6154600000000001</v>
      </c>
      <c r="D55" s="495">
        <v>2.1411372241300002E-12</v>
      </c>
      <c r="E55" s="3">
        <v>0.23414954120699999</v>
      </c>
      <c r="F55" s="3">
        <v>0.26862768797100001</v>
      </c>
      <c r="G55" s="3">
        <v>2.0556111999999998E-3</v>
      </c>
      <c r="H55" s="495">
        <v>6.9472723725800003E-10</v>
      </c>
      <c r="I55" s="3">
        <v>2.2874359544100002E-2</v>
      </c>
      <c r="J55" s="3">
        <v>19.856999999999999</v>
      </c>
      <c r="K55" s="495">
        <v>2.6166083007399999E-9</v>
      </c>
      <c r="L55" s="3">
        <v>0.23414954120699999</v>
      </c>
      <c r="M55" s="3">
        <v>0.28000000000000003</v>
      </c>
      <c r="N55" s="3">
        <v>1.1905482626399999</v>
      </c>
      <c r="O55" s="3">
        <v>5.88557229265</v>
      </c>
      <c r="P55" s="3">
        <v>5.3341399999999997</v>
      </c>
      <c r="Q55" s="91">
        <v>6.17</v>
      </c>
      <c r="R55" s="494">
        <v>5.3341399999999997</v>
      </c>
      <c r="S55" s="492">
        <v>11</v>
      </c>
    </row>
    <row r="56" spans="1:19">
      <c r="A56" s="3">
        <v>19</v>
      </c>
      <c r="B56" s="3" t="s">
        <v>1034</v>
      </c>
      <c r="C56" s="3">
        <v>0.956901</v>
      </c>
      <c r="D56" s="495">
        <v>1.7686409012700001E-12</v>
      </c>
      <c r="E56" s="3">
        <v>0.23156820284499999</v>
      </c>
      <c r="F56" s="3">
        <v>0.22670034539700001</v>
      </c>
      <c r="G56" s="3">
        <v>2.0588887633099999E-3</v>
      </c>
      <c r="H56" s="495">
        <v>5.8850307777099997E-10</v>
      </c>
      <c r="I56" s="3">
        <v>2.2327394184999998E-2</v>
      </c>
      <c r="J56" s="3">
        <v>18.587399999999999</v>
      </c>
      <c r="K56" s="495">
        <v>3.8727578151600004E-9</v>
      </c>
      <c r="L56" s="3">
        <v>0.23156820284499999</v>
      </c>
      <c r="M56" s="3">
        <v>0.24</v>
      </c>
      <c r="N56" s="3">
        <v>1.2358553141199999</v>
      </c>
      <c r="O56" s="3">
        <v>4.6493807735899999</v>
      </c>
      <c r="P56" s="3">
        <v>4.2137700000000002</v>
      </c>
      <c r="Q56" s="91">
        <v>6.76</v>
      </c>
      <c r="R56" s="494">
        <v>4.2137700000000002</v>
      </c>
      <c r="S56" s="492">
        <v>17</v>
      </c>
    </row>
    <row r="57" spans="1:19">
      <c r="A57" s="3">
        <v>20</v>
      </c>
      <c r="B57" s="3" t="s">
        <v>1035</v>
      </c>
      <c r="C57" s="3">
        <v>1.8189</v>
      </c>
      <c r="D57" s="495">
        <v>5.5136040500000002E-12</v>
      </c>
      <c r="E57" s="3">
        <v>0.13454987534999999</v>
      </c>
      <c r="F57" s="3">
        <v>0.135849</v>
      </c>
      <c r="G57" s="3">
        <v>2.0407155E-3</v>
      </c>
      <c r="H57" s="495">
        <v>6.01501935E-9</v>
      </c>
      <c r="I57" s="3">
        <v>7.9654902999999992E-3</v>
      </c>
      <c r="J57" s="3">
        <v>33.046900000000001</v>
      </c>
      <c r="K57" s="495">
        <v>3.6339133279399998E-9</v>
      </c>
      <c r="L57" s="3">
        <v>0.13454987534999999</v>
      </c>
      <c r="M57" s="3">
        <v>0.27</v>
      </c>
      <c r="N57" s="3">
        <v>1.2024992836299999</v>
      </c>
      <c r="O57" s="3">
        <v>4.9534919398000001</v>
      </c>
      <c r="P57" s="3">
        <v>4.4893883180699996</v>
      </c>
      <c r="Q57" s="91">
        <v>7.26</v>
      </c>
      <c r="R57" s="494">
        <v>3.73753</v>
      </c>
      <c r="S57" s="492">
        <v>37</v>
      </c>
    </row>
    <row r="58" spans="1:19">
      <c r="A58" s="3">
        <v>21</v>
      </c>
      <c r="B58" s="3" t="s">
        <v>1036</v>
      </c>
      <c r="C58" s="3">
        <v>0.80492600000000003</v>
      </c>
      <c r="D58" s="495">
        <v>1.9053118262399998E-12</v>
      </c>
      <c r="E58" s="3">
        <v>0.232169662143</v>
      </c>
      <c r="F58" s="3">
        <v>0.22228654290300001</v>
      </c>
      <c r="G58" s="3">
        <v>2.06578528341E-3</v>
      </c>
      <c r="H58" s="495">
        <v>6.4238646378699998E-10</v>
      </c>
      <c r="I58" s="3">
        <v>2.21084692726E-2</v>
      </c>
      <c r="J58" s="3">
        <v>26.205500000000001</v>
      </c>
      <c r="K58" s="495">
        <v>1.97754740126E-9</v>
      </c>
      <c r="L58" s="3">
        <v>0.232169662143</v>
      </c>
      <c r="M58" s="3">
        <v>0.23</v>
      </c>
      <c r="N58" s="3">
        <v>1.24708888638</v>
      </c>
      <c r="O58" s="3">
        <v>6.4273198170899999</v>
      </c>
      <c r="P58" s="3">
        <v>5.8251299999999997</v>
      </c>
      <c r="Q58" s="91">
        <v>6.47</v>
      </c>
      <c r="R58" s="494">
        <v>5.8251299999999997</v>
      </c>
      <c r="S58" s="492">
        <v>18</v>
      </c>
    </row>
    <row r="59" spans="1:19">
      <c r="A59" s="3">
        <v>22</v>
      </c>
      <c r="B59" s="3" t="s">
        <v>1037</v>
      </c>
      <c r="C59" s="3">
        <v>1.7557100000000001</v>
      </c>
      <c r="D59" s="495">
        <v>2.3908057151599999E-12</v>
      </c>
      <c r="E59" s="3">
        <v>0.234444862881</v>
      </c>
      <c r="F59" s="3">
        <v>0.19645591870500001</v>
      </c>
      <c r="G59" s="3">
        <v>2.0611101036899998E-3</v>
      </c>
      <c r="H59" s="495">
        <v>8.6989019560599998E-10</v>
      </c>
      <c r="I59" s="3">
        <v>2.0426260723300001E-2</v>
      </c>
      <c r="J59" s="3">
        <v>18.204999999999998</v>
      </c>
      <c r="K59" s="495">
        <v>1.9185582248900002E-9</v>
      </c>
      <c r="L59" s="3">
        <v>0.234444862881</v>
      </c>
      <c r="M59" s="3">
        <v>0.09</v>
      </c>
      <c r="N59" s="3">
        <v>1.20563068215</v>
      </c>
      <c r="O59" s="3">
        <v>3.9462090596100001</v>
      </c>
      <c r="P59" s="3">
        <v>3.5764800000000001</v>
      </c>
      <c r="Q59" s="91">
        <v>7.57</v>
      </c>
      <c r="R59" s="494">
        <v>3.5764800000000001</v>
      </c>
      <c r="S59" s="492">
        <v>19</v>
      </c>
    </row>
    <row r="60" spans="1:19">
      <c r="A60" s="3">
        <v>23</v>
      </c>
      <c r="B60" s="3" t="s">
        <v>1038</v>
      </c>
      <c r="C60" s="3">
        <v>2.0263300000000002</v>
      </c>
      <c r="D60" s="495">
        <v>5.5136040500000002E-12</v>
      </c>
      <c r="E60" s="3">
        <v>0.13454987534999999</v>
      </c>
      <c r="F60" s="3">
        <v>0.135849</v>
      </c>
      <c r="G60" s="3">
        <v>2.0407155E-3</v>
      </c>
      <c r="H60" s="495">
        <v>6.01501935E-9</v>
      </c>
      <c r="I60" s="3">
        <v>7.9654902999999992E-3</v>
      </c>
      <c r="J60" s="3">
        <v>49.1</v>
      </c>
      <c r="K60" s="495">
        <v>1.7042061331499999E-9</v>
      </c>
      <c r="L60" s="3">
        <v>0.13454987534999999</v>
      </c>
      <c r="M60" s="3">
        <v>0.28000000000000003</v>
      </c>
      <c r="N60" s="3">
        <v>1.2014680826999999</v>
      </c>
      <c r="O60" s="3">
        <v>7.3597358373799997</v>
      </c>
      <c r="P60" s="3">
        <v>6.6701858999499999</v>
      </c>
      <c r="Q60" s="91">
        <v>7.12</v>
      </c>
      <c r="R60" s="494">
        <v>5.1386399999999997</v>
      </c>
      <c r="S60" s="492">
        <v>42</v>
      </c>
    </row>
    <row r="61" spans="1:19">
      <c r="A61" s="3">
        <v>24</v>
      </c>
      <c r="B61" s="3" t="s">
        <v>1039</v>
      </c>
      <c r="C61" s="3">
        <v>0.53548200000000001</v>
      </c>
      <c r="D61" s="495">
        <v>5.5136040500000002E-12</v>
      </c>
      <c r="E61" s="3">
        <v>0.13454987534999999</v>
      </c>
      <c r="F61" s="3">
        <v>0.135849</v>
      </c>
      <c r="G61" s="3">
        <v>2.0407155E-3</v>
      </c>
      <c r="H61" s="495">
        <v>6.01501935E-9</v>
      </c>
      <c r="I61" s="3">
        <v>7.9654902999999992E-3</v>
      </c>
      <c r="J61" s="3">
        <v>26.759399999999999</v>
      </c>
      <c r="K61" s="495">
        <v>4.86282075117E-9</v>
      </c>
      <c r="L61" s="3">
        <v>0.13454987534999999</v>
      </c>
      <c r="M61" s="3">
        <v>0.21</v>
      </c>
      <c r="N61" s="3">
        <v>1.27720189567</v>
      </c>
      <c r="O61" s="3">
        <v>4.0110410420899996</v>
      </c>
      <c r="P61" s="3">
        <v>3.6352377305700001</v>
      </c>
      <c r="Q61" s="91">
        <v>8.3800000000000008</v>
      </c>
      <c r="R61" s="494">
        <v>3.0220799999999999</v>
      </c>
      <c r="S61" s="492">
        <v>38</v>
      </c>
    </row>
    <row r="62" spans="1:19">
      <c r="A62" s="3">
        <v>25</v>
      </c>
      <c r="B62" s="3" t="s">
        <v>1040</v>
      </c>
      <c r="C62" s="3">
        <v>4.02189</v>
      </c>
      <c r="D62" s="495">
        <v>5.5136040500000002E-12</v>
      </c>
      <c r="E62" s="3">
        <v>0.13454987534999999</v>
      </c>
      <c r="F62" s="3">
        <v>0.135849</v>
      </c>
      <c r="G62" s="3">
        <v>2.0407155E-3</v>
      </c>
      <c r="H62" s="495">
        <v>6.01501935E-9</v>
      </c>
      <c r="I62" s="3">
        <v>7.9654902999999992E-3</v>
      </c>
      <c r="J62" s="3">
        <v>46.598300000000002</v>
      </c>
      <c r="K62" s="495">
        <v>1.2884292254599999E-9</v>
      </c>
      <c r="L62" s="3">
        <v>0.13454987534999999</v>
      </c>
      <c r="M62" s="3">
        <v>0.2</v>
      </c>
      <c r="N62" s="3">
        <v>1.1730973632399999</v>
      </c>
      <c r="O62" s="3">
        <v>6.9847490523599998</v>
      </c>
      <c r="P62" s="3">
        <v>6.3303324566499999</v>
      </c>
      <c r="Q62" s="91">
        <v>7.5</v>
      </c>
      <c r="R62" s="494">
        <v>4.9240599999999999</v>
      </c>
      <c r="S62" s="492">
        <v>41</v>
      </c>
    </row>
    <row r="63" spans="1:19">
      <c r="A63" s="3">
        <v>26</v>
      </c>
      <c r="B63" s="3" t="s">
        <v>1041</v>
      </c>
      <c r="C63" s="3">
        <v>1.88123</v>
      </c>
      <c r="D63" s="495">
        <v>5.5136040500000002E-12</v>
      </c>
      <c r="E63" s="3">
        <v>0.13454987534999999</v>
      </c>
      <c r="F63" s="3">
        <v>0.135849</v>
      </c>
      <c r="G63" s="3">
        <v>2.0407155E-3</v>
      </c>
      <c r="H63" s="495">
        <v>6.01501935E-9</v>
      </c>
      <c r="I63" s="3">
        <v>7.9654902999999992E-3</v>
      </c>
      <c r="J63" s="3">
        <v>44.228200000000001</v>
      </c>
      <c r="K63" s="495">
        <v>1.76772266679E-9</v>
      </c>
      <c r="L63" s="3">
        <v>0.13454987534999999</v>
      </c>
      <c r="M63" s="3">
        <v>0.23</v>
      </c>
      <c r="N63" s="3">
        <v>1.2161611109299999</v>
      </c>
      <c r="O63" s="3">
        <v>6.6294881581</v>
      </c>
      <c r="P63" s="3">
        <v>6.0083567417500001</v>
      </c>
      <c r="Q63" s="91">
        <v>7.61</v>
      </c>
      <c r="R63" s="494">
        <v>5.1493099999999998</v>
      </c>
      <c r="S63" s="492">
        <v>35</v>
      </c>
    </row>
    <row r="64" spans="1:19">
      <c r="A64" s="3">
        <v>27</v>
      </c>
      <c r="B64" s="3" t="s">
        <v>1042</v>
      </c>
      <c r="C64" s="3">
        <v>1.9421999999999999</v>
      </c>
      <c r="D64" s="495">
        <v>5.5136040500000002E-12</v>
      </c>
      <c r="E64" s="3">
        <v>0.13454987534999999</v>
      </c>
      <c r="F64" s="3">
        <v>0.135849</v>
      </c>
      <c r="G64" s="3">
        <v>2.0407155E-3</v>
      </c>
      <c r="H64" s="495">
        <v>6.01501935E-9</v>
      </c>
      <c r="I64" s="3">
        <v>7.9654902999999992E-3</v>
      </c>
      <c r="J64" s="3">
        <v>48.262599999999999</v>
      </c>
      <c r="K64" s="495">
        <v>1.55401453028E-9</v>
      </c>
      <c r="L64" s="3">
        <v>0.13454987534999999</v>
      </c>
      <c r="M64" s="3">
        <v>0.24</v>
      </c>
      <c r="N64" s="3">
        <v>1.21809547809</v>
      </c>
      <c r="O64" s="3">
        <v>7.2342156176200003</v>
      </c>
      <c r="P64" s="3">
        <v>6.5564259473500002</v>
      </c>
      <c r="Q64" s="91">
        <v>7.83</v>
      </c>
      <c r="R64" s="494">
        <v>4.8314599999999999</v>
      </c>
      <c r="S64" s="492">
        <v>45</v>
      </c>
    </row>
    <row r="65" spans="1:19">
      <c r="A65" s="3">
        <v>28</v>
      </c>
      <c r="B65" s="3" t="s">
        <v>1043</v>
      </c>
      <c r="C65" s="3">
        <v>0.684002</v>
      </c>
      <c r="D65" s="495">
        <v>1.6114762042E-12</v>
      </c>
      <c r="E65" s="3">
        <v>0.23358927500000001</v>
      </c>
      <c r="F65" s="3">
        <v>0.43614599999999998</v>
      </c>
      <c r="G65" s="3">
        <v>8.3788498999999995E-4</v>
      </c>
      <c r="H65" s="495">
        <v>6.2382031959999996E-10</v>
      </c>
      <c r="I65" s="3">
        <v>6.2319882999999996E-3</v>
      </c>
      <c r="J65" s="3">
        <v>4.9536800000000003</v>
      </c>
      <c r="K65" s="495">
        <v>1.3295237110600001E-8</v>
      </c>
      <c r="L65" s="3">
        <v>0.23358927500000001</v>
      </c>
      <c r="M65" s="3">
        <v>0.21</v>
      </c>
      <c r="N65" s="3">
        <v>1.2551351502899999</v>
      </c>
      <c r="O65" s="3">
        <v>2.3838785765399999</v>
      </c>
      <c r="P65" s="3">
        <v>2.1605277172699999</v>
      </c>
      <c r="Q65" s="91">
        <v>8.66</v>
      </c>
      <c r="R65" s="494">
        <v>3.5615299999999999</v>
      </c>
      <c r="S65" s="492">
        <v>4</v>
      </c>
    </row>
    <row r="66" spans="1:19">
      <c r="A66" s="3">
        <v>29</v>
      </c>
      <c r="B66" s="3" t="s">
        <v>1044</v>
      </c>
      <c r="C66" s="3">
        <v>1.3325400000000001</v>
      </c>
      <c r="D66" s="495">
        <v>5.5136040500000002E-12</v>
      </c>
      <c r="E66" s="3">
        <v>0.13454987534999999</v>
      </c>
      <c r="F66" s="3">
        <v>0.135849</v>
      </c>
      <c r="G66" s="3">
        <v>2.0407155E-3</v>
      </c>
      <c r="H66" s="495">
        <v>6.01501935E-9</v>
      </c>
      <c r="I66" s="3">
        <v>7.9654902999999992E-3</v>
      </c>
      <c r="J66" s="3">
        <v>26.420100000000001</v>
      </c>
      <c r="K66" s="495">
        <v>3.9343633375500003E-9</v>
      </c>
      <c r="L66" s="3">
        <v>0.13454987534999999</v>
      </c>
      <c r="M66" s="3">
        <v>0.18</v>
      </c>
      <c r="N66" s="3">
        <v>1.2251355342900001</v>
      </c>
      <c r="O66" s="3">
        <v>3.9601824194900002</v>
      </c>
      <c r="P66" s="3">
        <v>3.58914416487</v>
      </c>
      <c r="Q66" s="91">
        <v>5.77</v>
      </c>
      <c r="R66" s="494">
        <v>2.34083</v>
      </c>
      <c r="S66" s="492">
        <v>59</v>
      </c>
    </row>
    <row r="67" spans="1:19">
      <c r="A67" s="3">
        <v>30</v>
      </c>
      <c r="B67" s="3" t="s">
        <v>1045</v>
      </c>
      <c r="C67" s="3">
        <v>5.3</v>
      </c>
      <c r="D67" s="495">
        <v>2.5178814714200001E-12</v>
      </c>
      <c r="E67" s="3">
        <v>0.23401071087700001</v>
      </c>
      <c r="F67" s="3">
        <v>0.33009708738100002</v>
      </c>
      <c r="G67" s="3">
        <v>2.04094332432E-3</v>
      </c>
      <c r="H67" s="495">
        <v>8.2385754856600003E-10</v>
      </c>
      <c r="I67" s="3">
        <v>2.2551958953800001E-2</v>
      </c>
      <c r="J67" s="3">
        <v>20.6</v>
      </c>
      <c r="K67" s="495">
        <v>1.00904331443E-9</v>
      </c>
      <c r="L67" s="3">
        <v>0.23401071087700001</v>
      </c>
      <c r="M67" s="3">
        <v>0.19</v>
      </c>
      <c r="N67" s="3">
        <v>1.1441402676600001</v>
      </c>
      <c r="O67" s="3">
        <v>7.5029698489400003</v>
      </c>
      <c r="P67" s="3">
        <v>6.8</v>
      </c>
      <c r="Q67" s="91">
        <v>5.7</v>
      </c>
      <c r="R67" s="494">
        <v>6.8</v>
      </c>
      <c r="S67" s="492">
        <v>12</v>
      </c>
    </row>
    <row r="68" spans="1:19">
      <c r="A68" s="3">
        <v>31</v>
      </c>
      <c r="B68" s="3" t="s">
        <v>1046</v>
      </c>
      <c r="C68" s="3">
        <v>27</v>
      </c>
      <c r="D68" s="495">
        <v>6.8223456575500004E-12</v>
      </c>
      <c r="E68" s="3">
        <v>3.4154102231499998E-2</v>
      </c>
      <c r="F68" s="3">
        <v>0.13034188034300001</v>
      </c>
      <c r="G68" s="3">
        <v>2.03497892986E-3</v>
      </c>
      <c r="H68" s="495">
        <v>8.5068443051999995E-9</v>
      </c>
      <c r="I68" s="3">
        <v>6.26174175446E-3</v>
      </c>
      <c r="J68" s="3">
        <v>46.8</v>
      </c>
      <c r="K68" s="495">
        <v>2.9052593326700002E-10</v>
      </c>
      <c r="L68" s="3">
        <v>3.4154102231499998E-2</v>
      </c>
      <c r="M68" s="3">
        <v>0.05</v>
      </c>
      <c r="N68" s="3">
        <v>1.07356795365</v>
      </c>
      <c r="O68" s="3">
        <v>6.7306053056700001</v>
      </c>
      <c r="P68" s="3">
        <v>6.1</v>
      </c>
      <c r="Q68" s="91">
        <v>3.34</v>
      </c>
      <c r="R68" s="494">
        <v>6.1</v>
      </c>
      <c r="S68" s="492">
        <v>30</v>
      </c>
    </row>
    <row r="69" spans="1:19">
      <c r="A69" s="3">
        <v>32</v>
      </c>
      <c r="B69" s="3" t="s">
        <v>1048</v>
      </c>
      <c r="C69" s="3">
        <v>1.53</v>
      </c>
      <c r="D69" s="495">
        <v>2.4454409360899998E-12</v>
      </c>
      <c r="E69" s="3">
        <v>0.23461490039300001</v>
      </c>
      <c r="F69" s="3">
        <v>0.200998185119</v>
      </c>
      <c r="G69" s="3">
        <v>2.0638926187099998E-3</v>
      </c>
      <c r="H69" s="495">
        <v>8.7663187644300001E-10</v>
      </c>
      <c r="I69" s="3">
        <v>2.07705597693E-2</v>
      </c>
      <c r="J69" s="3">
        <v>22.04</v>
      </c>
      <c r="K69" s="495">
        <v>4.0601160868300003E-9</v>
      </c>
      <c r="L69" s="3">
        <v>0.23461490039300001</v>
      </c>
      <c r="M69" s="3">
        <v>0.28999999999999998</v>
      </c>
      <c r="N69" s="3">
        <v>1.2102252414500001</v>
      </c>
      <c r="O69" s="3">
        <v>4.8879641810000001</v>
      </c>
      <c r="P69" s="3">
        <v>4.43</v>
      </c>
      <c r="Q69" s="91">
        <v>5.81</v>
      </c>
      <c r="R69" s="494">
        <v>4.43</v>
      </c>
    </row>
    <row r="70" spans="1:19">
      <c r="A70" s="3">
        <v>33</v>
      </c>
      <c r="B70" s="3" t="s">
        <v>1047</v>
      </c>
      <c r="C70" s="3">
        <v>4.0640700000000001</v>
      </c>
      <c r="D70" s="495">
        <v>5.5136040500000002E-12</v>
      </c>
      <c r="E70" s="3">
        <v>0.13454987534999999</v>
      </c>
      <c r="F70" s="3">
        <v>0.135849</v>
      </c>
      <c r="G70" s="3">
        <v>2.0407155E-3</v>
      </c>
      <c r="H70" s="495">
        <v>6.01501935E-9</v>
      </c>
      <c r="I70" s="3">
        <v>7.9654902999999992E-3</v>
      </c>
      <c r="J70" s="3">
        <v>36.603200000000001</v>
      </c>
      <c r="K70" s="495">
        <v>1.62929758501E-9</v>
      </c>
      <c r="L70" s="3">
        <v>0.13454987534999999</v>
      </c>
      <c r="M70" s="3">
        <v>0.16</v>
      </c>
      <c r="N70" s="3">
        <v>1.15853182962</v>
      </c>
      <c r="O70" s="3">
        <v>5.4865556579000003</v>
      </c>
      <c r="P70" s="3">
        <v>4.9725081167600003</v>
      </c>
      <c r="Q70" s="91">
        <v>5.9</v>
      </c>
      <c r="R70" s="494">
        <v>3.6018400000000002</v>
      </c>
      <c r="S70" s="492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35"/>
  <sheetViews>
    <sheetView workbookViewId="0"/>
  </sheetViews>
  <sheetFormatPr defaultColWidth="8.85546875" defaultRowHeight="15"/>
  <cols>
    <col min="1" max="1" width="4.28515625" style="3" customWidth="1"/>
    <col min="2" max="2" width="12.28515625" customWidth="1"/>
    <col min="3" max="3" width="13.7109375" style="3" customWidth="1"/>
    <col min="4" max="14" width="10.42578125" style="3" customWidth="1"/>
    <col min="15" max="16" width="13.7109375" style="3" customWidth="1"/>
    <col min="17" max="21" width="11.42578125" style="3" customWidth="1"/>
  </cols>
  <sheetData>
    <row r="1" spans="1:21">
      <c r="A1" s="3" t="s">
        <v>1099</v>
      </c>
      <c r="B1" s="279" t="s">
        <v>1072</v>
      </c>
      <c r="C1" s="3" t="s">
        <v>1071</v>
      </c>
      <c r="D1" s="3" t="s">
        <v>39</v>
      </c>
      <c r="E1" s="3" t="s">
        <v>74</v>
      </c>
      <c r="F1" s="3" t="s">
        <v>1070</v>
      </c>
      <c r="G1" s="3" t="s">
        <v>1069</v>
      </c>
      <c r="H1" s="3" t="s">
        <v>72</v>
      </c>
      <c r="I1" s="3" t="s">
        <v>1068</v>
      </c>
      <c r="J1" s="3" t="s">
        <v>1067</v>
      </c>
      <c r="K1" s="3" t="s">
        <v>1066</v>
      </c>
      <c r="L1" s="3" t="s">
        <v>76</v>
      </c>
      <c r="M1" s="3" t="s">
        <v>1065</v>
      </c>
      <c r="N1" s="3" t="s">
        <v>1064</v>
      </c>
      <c r="O1" s="3" t="s">
        <v>1063</v>
      </c>
      <c r="P1" s="3" t="s">
        <v>1062</v>
      </c>
      <c r="Q1" s="3" t="s">
        <v>1060</v>
      </c>
      <c r="R1" s="3" t="s">
        <v>1061</v>
      </c>
      <c r="S1" s="3" t="s">
        <v>1100</v>
      </c>
      <c r="T1" s="3" t="s">
        <v>1101</v>
      </c>
      <c r="U1" s="3" t="s">
        <v>1102</v>
      </c>
    </row>
    <row r="2" spans="1:21">
      <c r="A2" s="3">
        <v>0</v>
      </c>
      <c r="B2" s="279" t="s">
        <v>1058</v>
      </c>
      <c r="C2" s="538">
        <v>2.7582200000000001</v>
      </c>
      <c r="D2" s="538">
        <v>1.62E-12</v>
      </c>
      <c r="E2" s="538">
        <v>0.23113331300000001</v>
      </c>
      <c r="F2" s="538">
        <v>0.16965844099999999</v>
      </c>
      <c r="G2" s="538">
        <v>2.0556110000000002E-3</v>
      </c>
      <c r="H2" s="538">
        <v>6.7299999999999995E-10</v>
      </c>
      <c r="I2" s="538">
        <v>1.8034474000000002E-2</v>
      </c>
      <c r="J2" s="538">
        <v>10.3584</v>
      </c>
      <c r="K2" s="538">
        <v>8.4100000000000005E-9</v>
      </c>
      <c r="L2" s="538">
        <v>0.23113331300000001</v>
      </c>
      <c r="M2" s="538">
        <v>0.1</v>
      </c>
      <c r="N2" s="538">
        <v>1.176344802</v>
      </c>
      <c r="O2" s="538">
        <v>1.939065321</v>
      </c>
      <c r="P2" s="538">
        <v>1.75739</v>
      </c>
      <c r="Q2" s="538">
        <v>1.75739</v>
      </c>
      <c r="R2" s="538">
        <v>1.1499999999999999</v>
      </c>
      <c r="S2" s="538">
        <v>2.7294510000000001E-2</v>
      </c>
      <c r="T2" s="538">
        <v>7.3599800000000007E-2</v>
      </c>
      <c r="U2" s="538">
        <v>2.696505589</v>
      </c>
    </row>
    <row r="3" spans="1:21">
      <c r="A3" s="3">
        <v>1</v>
      </c>
      <c r="B3" s="279" t="s">
        <v>1057</v>
      </c>
      <c r="C3" s="538">
        <v>1.51728</v>
      </c>
      <c r="D3" s="538">
        <v>4.4399999999999997E-12</v>
      </c>
      <c r="E3" s="538">
        <v>0.21664031</v>
      </c>
      <c r="F3" s="538">
        <v>0.14035199700000001</v>
      </c>
      <c r="G3" s="538">
        <v>2.045406E-3</v>
      </c>
      <c r="H3" s="538">
        <v>3.9799999999999999E-9</v>
      </c>
      <c r="I3" s="538">
        <v>9.3585909999999994E-3</v>
      </c>
      <c r="J3" s="538">
        <v>14.102399999999999</v>
      </c>
      <c r="K3" s="538">
        <v>3.5499999999999999E-9</v>
      </c>
      <c r="L3" s="538">
        <v>0.21664031</v>
      </c>
      <c r="M3" s="538">
        <v>0.05</v>
      </c>
      <c r="N3" s="538">
        <v>1.21788049</v>
      </c>
      <c r="O3" s="538">
        <v>2.183915915</v>
      </c>
      <c r="P3" s="538">
        <v>1.9793000000000001</v>
      </c>
      <c r="Q3" s="538">
        <v>1.9793000000000001</v>
      </c>
      <c r="R3" s="538">
        <v>3.21</v>
      </c>
      <c r="S3" s="538">
        <v>1.8705320679999999</v>
      </c>
      <c r="T3" s="538">
        <v>41.871200000000002</v>
      </c>
      <c r="U3" s="538">
        <v>22.384646969999999</v>
      </c>
    </row>
    <row r="4" spans="1:21">
      <c r="A4" s="3">
        <v>2</v>
      </c>
      <c r="B4" s="279" t="s">
        <v>1056</v>
      </c>
      <c r="C4" s="538">
        <v>1.1796500000000001</v>
      </c>
      <c r="D4" s="538">
        <v>5.5099999999999997E-12</v>
      </c>
      <c r="E4" s="538">
        <v>0.13454987500000001</v>
      </c>
      <c r="F4" s="538">
        <v>0.135849</v>
      </c>
      <c r="G4" s="538">
        <v>2.0407160000000001E-3</v>
      </c>
      <c r="H4" s="538">
        <v>6.0200000000000003E-9</v>
      </c>
      <c r="I4" s="538">
        <v>7.9654900000000004E-3</v>
      </c>
      <c r="J4" s="538">
        <v>12.777900000000001</v>
      </c>
      <c r="K4" s="538">
        <v>1.3000000000000001E-8</v>
      </c>
      <c r="L4" s="538">
        <v>0.13454987500000001</v>
      </c>
      <c r="M4" s="538">
        <v>0.14000000000000001</v>
      </c>
      <c r="N4" s="538">
        <v>1.222079167</v>
      </c>
      <c r="O4" s="538">
        <v>1.915315042</v>
      </c>
      <c r="P4" s="538">
        <v>1.7358649370000001</v>
      </c>
      <c r="Q4" s="538">
        <v>1.30958</v>
      </c>
      <c r="R4" s="538">
        <v>5.37</v>
      </c>
      <c r="S4" s="538">
        <v>5.0255043710000002</v>
      </c>
      <c r="T4" s="538">
        <v>61.1203</v>
      </c>
      <c r="U4" s="538">
        <v>12.16202305</v>
      </c>
    </row>
    <row r="5" spans="1:21">
      <c r="A5" s="3">
        <v>3</v>
      </c>
      <c r="B5" s="279" t="s">
        <v>1055</v>
      </c>
      <c r="C5" s="538">
        <v>7.3607300000000001E-2</v>
      </c>
      <c r="D5" s="538">
        <v>6.2299999999999999E-12</v>
      </c>
      <c r="E5" s="538">
        <v>7.9354566000000001E-2</v>
      </c>
      <c r="F5" s="538">
        <v>0.132821311</v>
      </c>
      <c r="G5" s="538">
        <v>2.0375620000000001E-3</v>
      </c>
      <c r="H5" s="538">
        <v>7.3799999999999997E-9</v>
      </c>
      <c r="I5" s="538">
        <v>7.0288080000000001E-3</v>
      </c>
      <c r="J5" s="538">
        <v>8.9110700000000005</v>
      </c>
      <c r="K5" s="538">
        <v>4.4599999999999999E-9</v>
      </c>
      <c r="L5" s="538">
        <v>7.9354566000000001E-2</v>
      </c>
      <c r="M5" s="538">
        <v>0.14000000000000001</v>
      </c>
      <c r="N5" s="538">
        <v>0.48753948499999999</v>
      </c>
      <c r="O5" s="538">
        <v>1.3059360369999999</v>
      </c>
      <c r="P5" s="538">
        <v>1.1835800000000001</v>
      </c>
      <c r="Q5" s="538">
        <v>1.1835800000000001</v>
      </c>
      <c r="R5" s="538">
        <v>5.73</v>
      </c>
      <c r="S5" s="538">
        <v>73.106661099999997</v>
      </c>
      <c r="T5" s="538">
        <v>2240000000000</v>
      </c>
      <c r="U5" s="538">
        <v>30628946341</v>
      </c>
    </row>
    <row r="6" spans="1:21">
      <c r="A6" s="3">
        <v>4</v>
      </c>
      <c r="B6" s="279" t="s">
        <v>1054</v>
      </c>
      <c r="C6" s="538">
        <v>4.1158200000000003</v>
      </c>
      <c r="D6" s="538">
        <v>2.2100000000000001E-12</v>
      </c>
      <c r="E6" s="538">
        <v>0.23381585299999999</v>
      </c>
      <c r="F6" s="538">
        <v>0.18711791</v>
      </c>
      <c r="G6" s="538">
        <v>2.0562470000000002E-3</v>
      </c>
      <c r="H6" s="538">
        <v>8.3200000000000002E-10</v>
      </c>
      <c r="I6" s="538">
        <v>1.9707848E-2</v>
      </c>
      <c r="J6" s="538">
        <v>13.4916</v>
      </c>
      <c r="K6" s="538">
        <v>4.3699999999999996E-9</v>
      </c>
      <c r="L6" s="538">
        <v>0.23381585299999999</v>
      </c>
      <c r="M6" s="538">
        <v>0.11</v>
      </c>
      <c r="N6" s="538">
        <v>1.1623133919999999</v>
      </c>
      <c r="O6" s="538">
        <v>2.7854996239999998</v>
      </c>
      <c r="P6" s="538">
        <v>2.5245199999999999</v>
      </c>
      <c r="Q6" s="538">
        <v>2.5245199999999999</v>
      </c>
      <c r="R6" s="538">
        <v>4.0999999999999996</v>
      </c>
      <c r="S6" s="538">
        <v>1.1924780049999999</v>
      </c>
      <c r="T6" s="538">
        <v>2.8407900000000001</v>
      </c>
      <c r="U6" s="538">
        <v>2.3822577759999999</v>
      </c>
    </row>
    <row r="7" spans="1:21">
      <c r="A7" s="3">
        <v>5</v>
      </c>
      <c r="B7" s="279" t="s">
        <v>1053</v>
      </c>
      <c r="C7" s="538">
        <v>1.0544800000000001</v>
      </c>
      <c r="D7" s="538">
        <v>1.61E-12</v>
      </c>
      <c r="E7" s="538">
        <v>0.23358927500000001</v>
      </c>
      <c r="F7" s="538">
        <v>0.43614599999999998</v>
      </c>
      <c r="G7" s="538">
        <v>8.3788500000000002E-4</v>
      </c>
      <c r="H7" s="538">
        <v>6.2400000000000002E-10</v>
      </c>
      <c r="I7" s="538">
        <v>6.2319879999999999E-3</v>
      </c>
      <c r="J7" s="538">
        <v>3.2160500000000001</v>
      </c>
      <c r="K7" s="538">
        <v>2.6000000000000001E-8</v>
      </c>
      <c r="L7" s="538">
        <v>0.23358927500000001</v>
      </c>
      <c r="M7" s="538">
        <v>0.18</v>
      </c>
      <c r="N7" s="538">
        <v>1.231026513</v>
      </c>
      <c r="O7" s="538">
        <v>1.5476721739999999</v>
      </c>
      <c r="P7" s="538">
        <v>1.4026673430000001</v>
      </c>
      <c r="Q7" s="538">
        <v>3.3755799999999998</v>
      </c>
      <c r="R7" s="538">
        <v>3.72</v>
      </c>
      <c r="S7" s="538">
        <v>0.27994535300000001</v>
      </c>
      <c r="T7" s="538">
        <v>171220</v>
      </c>
      <c r="U7" s="538">
        <v>611619.36930000002</v>
      </c>
    </row>
    <row r="8" spans="1:21">
      <c r="A8" s="3">
        <v>6</v>
      </c>
      <c r="B8" s="279" t="s">
        <v>1052</v>
      </c>
      <c r="C8" s="538">
        <v>2.54589</v>
      </c>
      <c r="D8" s="538">
        <v>2.9299999999999998E-12</v>
      </c>
      <c r="E8" s="538">
        <v>0.25136471900000001</v>
      </c>
      <c r="F8" s="538">
        <v>0.14943716400000001</v>
      </c>
      <c r="G8" s="538">
        <v>2.0515170000000001E-3</v>
      </c>
      <c r="H8" s="538">
        <v>1.9300000000000002E-9</v>
      </c>
      <c r="I8" s="538">
        <v>1.2604011E-2</v>
      </c>
      <c r="J8" s="538">
        <v>14.0627</v>
      </c>
      <c r="K8" s="538">
        <v>9.6799999999999997E-9</v>
      </c>
      <c r="L8" s="538">
        <v>0.25136471900000001</v>
      </c>
      <c r="M8" s="538">
        <v>0.16</v>
      </c>
      <c r="N8" s="538">
        <v>1.193189023</v>
      </c>
      <c r="O8" s="538">
        <v>2.3187376629999998</v>
      </c>
      <c r="P8" s="538">
        <v>2.1014900000000001</v>
      </c>
      <c r="Q8" s="538">
        <v>2.1014900000000001</v>
      </c>
      <c r="R8" s="538">
        <v>5.03</v>
      </c>
      <c r="S8" s="538">
        <v>2.4625382519999999</v>
      </c>
      <c r="T8" s="538">
        <v>5.4614900000000004</v>
      </c>
      <c r="U8" s="538">
        <v>2.2178295079999999</v>
      </c>
    </row>
    <row r="9" spans="1:21">
      <c r="A9" s="3">
        <v>7</v>
      </c>
      <c r="B9" s="279" t="s">
        <v>1025</v>
      </c>
      <c r="C9" s="538">
        <v>0.925037</v>
      </c>
      <c r="D9" s="538">
        <v>5.5099999999999997E-12</v>
      </c>
      <c r="E9" s="538">
        <v>0.13454987500000001</v>
      </c>
      <c r="F9" s="538">
        <v>0.135849</v>
      </c>
      <c r="G9" s="538">
        <v>2.0407160000000001E-3</v>
      </c>
      <c r="H9" s="538">
        <v>6.0200000000000003E-9</v>
      </c>
      <c r="I9" s="538">
        <v>7.9654900000000004E-3</v>
      </c>
      <c r="J9" s="538">
        <v>17.433800000000002</v>
      </c>
      <c r="K9" s="538">
        <v>1.16E-8</v>
      </c>
      <c r="L9" s="538">
        <v>0.13454987500000001</v>
      </c>
      <c r="M9" s="538">
        <v>0.22</v>
      </c>
      <c r="N9" s="538">
        <v>1.255229003</v>
      </c>
      <c r="O9" s="538">
        <v>2.6132008679999998</v>
      </c>
      <c r="P9" s="538">
        <v>2.3683642960000002</v>
      </c>
      <c r="Q9" s="538">
        <v>2.0217499999999999</v>
      </c>
      <c r="R9" s="538">
        <v>5.52</v>
      </c>
      <c r="S9" s="538">
        <v>7.5822155049999997</v>
      </c>
      <c r="T9" s="538">
        <v>488.93099999999998</v>
      </c>
      <c r="U9" s="538">
        <v>64.483922890000002</v>
      </c>
    </row>
    <row r="10" spans="1:21">
      <c r="A10" s="3">
        <v>8</v>
      </c>
      <c r="B10" s="279" t="s">
        <v>1051</v>
      </c>
      <c r="C10" s="538">
        <v>0.54577399999999998</v>
      </c>
      <c r="D10" s="538">
        <v>1.8399999999999998E-12</v>
      </c>
      <c r="E10" s="538">
        <v>0.23242707100000001</v>
      </c>
      <c r="F10" s="538">
        <v>0.25400314299999999</v>
      </c>
      <c r="G10" s="538">
        <v>2.0538430000000001E-3</v>
      </c>
      <c r="H10" s="538">
        <v>5.98E-10</v>
      </c>
      <c r="I10" s="538">
        <v>2.2840177999999999E-2</v>
      </c>
      <c r="J10" s="538">
        <v>14.0627</v>
      </c>
      <c r="K10" s="538">
        <v>6.6800000000000001E-9</v>
      </c>
      <c r="L10" s="538">
        <v>0.23242707100000001</v>
      </c>
      <c r="M10" s="538">
        <v>0.28000000000000003</v>
      </c>
      <c r="N10" s="538">
        <v>1.27389961</v>
      </c>
      <c r="O10" s="538">
        <v>3.9412328250000002</v>
      </c>
      <c r="P10" s="538">
        <v>3.5719699999999999</v>
      </c>
      <c r="Q10" s="538">
        <v>3.5719699999999999</v>
      </c>
      <c r="R10" s="538">
        <v>5.03</v>
      </c>
      <c r="S10" s="538">
        <v>1.7023964650000001</v>
      </c>
      <c r="T10" s="538">
        <v>2.5230800000000002</v>
      </c>
      <c r="U10" s="538">
        <v>1.4820754460000001</v>
      </c>
    </row>
    <row r="11" spans="1:21">
      <c r="A11" s="3">
        <v>9</v>
      </c>
      <c r="B11" s="279" t="s">
        <v>1026</v>
      </c>
      <c r="C11" s="538">
        <v>10.087999999999999</v>
      </c>
      <c r="D11" s="538">
        <v>2.0499999999999999E-12</v>
      </c>
      <c r="E11" s="538">
        <v>0.23302636600000001</v>
      </c>
      <c r="F11" s="538">
        <v>0.18271962899999999</v>
      </c>
      <c r="G11" s="538">
        <v>2.0556110000000002E-3</v>
      </c>
      <c r="H11" s="538">
        <v>7.8599999999999997E-10</v>
      </c>
      <c r="I11" s="538">
        <v>1.9348985999999999E-2</v>
      </c>
      <c r="J11" s="538">
        <v>18.315000000000001</v>
      </c>
      <c r="K11" s="538">
        <v>1.03E-9</v>
      </c>
      <c r="L11" s="538">
        <v>0.23302636600000001</v>
      </c>
      <c r="M11" s="538">
        <v>0.05</v>
      </c>
      <c r="N11" s="538">
        <v>1.111032507</v>
      </c>
      <c r="O11" s="538">
        <v>3.6924652400000002</v>
      </c>
      <c r="P11" s="538">
        <v>3.3465099999999999</v>
      </c>
      <c r="Q11" s="538">
        <v>3.3465099999999999</v>
      </c>
      <c r="R11" s="538">
        <v>5.65</v>
      </c>
      <c r="S11" s="538">
        <v>158.01655260000001</v>
      </c>
      <c r="T11" s="538">
        <v>39.040700000000001</v>
      </c>
      <c r="U11" s="538">
        <v>0.24706715400000001</v>
      </c>
    </row>
    <row r="12" spans="1:21">
      <c r="A12" s="3">
        <v>10</v>
      </c>
      <c r="B12" s="279" t="s">
        <v>1050</v>
      </c>
      <c r="C12" s="538">
        <v>0.50603900000000002</v>
      </c>
      <c r="D12" s="538">
        <v>1.9E-12</v>
      </c>
      <c r="E12" s="538">
        <v>0.23280120800000001</v>
      </c>
      <c r="F12" s="538">
        <v>0.25694131999999997</v>
      </c>
      <c r="G12" s="538">
        <v>2.0553730000000001E-3</v>
      </c>
      <c r="H12" s="538">
        <v>6.1800000000000004E-10</v>
      </c>
      <c r="I12" s="538">
        <v>2.2848982E-2</v>
      </c>
      <c r="J12" s="538">
        <v>20.669699999999999</v>
      </c>
      <c r="K12" s="538">
        <v>2.16E-9</v>
      </c>
      <c r="L12" s="538">
        <v>0.23280120800000001</v>
      </c>
      <c r="M12" s="538">
        <v>0.2</v>
      </c>
      <c r="N12" s="538">
        <v>1.275176506</v>
      </c>
      <c r="O12" s="538">
        <v>5.8599297899999998</v>
      </c>
      <c r="P12" s="538">
        <v>5.3109000000000002</v>
      </c>
      <c r="Q12" s="538">
        <v>5.3109000000000002</v>
      </c>
      <c r="R12" s="538">
        <v>4.8499999999999996</v>
      </c>
      <c r="S12" s="538">
        <v>7.992985</v>
      </c>
      <c r="T12" s="538">
        <v>11.914300000000001</v>
      </c>
      <c r="U12" s="538">
        <v>1.4905945650000001</v>
      </c>
    </row>
    <row r="13" spans="1:21">
      <c r="A13" s="3">
        <v>11</v>
      </c>
      <c r="B13" s="279" t="s">
        <v>1027</v>
      </c>
      <c r="C13" s="538">
        <v>3.2484799999999998</v>
      </c>
      <c r="D13" s="538">
        <v>5.5099999999999997E-12</v>
      </c>
      <c r="E13" s="538">
        <v>0.13454987500000001</v>
      </c>
      <c r="F13" s="538">
        <v>0.135849</v>
      </c>
      <c r="G13" s="538">
        <v>2.0407160000000001E-3</v>
      </c>
      <c r="H13" s="538">
        <v>6.0200000000000003E-9</v>
      </c>
      <c r="I13" s="538">
        <v>7.9654900000000004E-3</v>
      </c>
      <c r="J13" s="538">
        <v>16.5016</v>
      </c>
      <c r="K13" s="538">
        <v>1.02E-8</v>
      </c>
      <c r="L13" s="538">
        <v>0.13454987500000001</v>
      </c>
      <c r="M13" s="538">
        <v>0.2</v>
      </c>
      <c r="N13" s="538">
        <v>1.1674453520000001</v>
      </c>
      <c r="O13" s="538">
        <v>2.473470813</v>
      </c>
      <c r="P13" s="538">
        <v>2.2417258580000001</v>
      </c>
      <c r="Q13" s="538">
        <v>1.74533</v>
      </c>
      <c r="R13" s="538">
        <v>7.48</v>
      </c>
      <c r="S13" s="538">
        <v>240.42735540000001</v>
      </c>
      <c r="T13" s="538">
        <v>15661.5</v>
      </c>
      <c r="U13" s="538">
        <v>65.140258149999994</v>
      </c>
    </row>
    <row r="14" spans="1:21">
      <c r="A14" s="3">
        <v>12</v>
      </c>
      <c r="B14" s="279" t="s">
        <v>1028</v>
      </c>
      <c r="C14" s="538">
        <v>1.53512</v>
      </c>
      <c r="D14" s="538">
        <v>1.7699999999999999E-12</v>
      </c>
      <c r="E14" s="538">
        <v>0.231984575</v>
      </c>
      <c r="F14" s="538">
        <v>0.25052812800000002</v>
      </c>
      <c r="G14" s="538">
        <v>2.052033E-3</v>
      </c>
      <c r="H14" s="538">
        <v>5.7499999999999998E-10</v>
      </c>
      <c r="I14" s="538">
        <v>2.2829764999999998E-2</v>
      </c>
      <c r="J14" s="538">
        <v>15.857900000000001</v>
      </c>
      <c r="K14" s="538">
        <v>4.9200000000000004E-9</v>
      </c>
      <c r="L14" s="538">
        <v>0.231984575</v>
      </c>
      <c r="M14" s="538">
        <v>0.28000000000000003</v>
      </c>
      <c r="N14" s="538">
        <v>1.2162790109999999</v>
      </c>
      <c r="O14" s="538">
        <v>4.3835549650000001</v>
      </c>
      <c r="P14" s="538">
        <v>3.9728500000000002</v>
      </c>
      <c r="Q14" s="538">
        <v>3.9728500000000002</v>
      </c>
      <c r="R14" s="538">
        <v>5.73</v>
      </c>
      <c r="S14" s="538">
        <v>7.5441244770000004</v>
      </c>
      <c r="T14" s="538">
        <v>13.8156</v>
      </c>
      <c r="U14" s="538">
        <v>1.8313059439999999</v>
      </c>
    </row>
    <row r="15" spans="1:21">
      <c r="A15" s="3">
        <v>13</v>
      </c>
      <c r="B15" s="279" t="s">
        <v>1029</v>
      </c>
      <c r="C15" s="538">
        <v>1.88907</v>
      </c>
      <c r="D15" s="538">
        <v>2.4299999999999999E-12</v>
      </c>
      <c r="E15" s="538">
        <v>0.23442392000000001</v>
      </c>
      <c r="F15" s="538">
        <v>0.34430633500000002</v>
      </c>
      <c r="G15" s="538">
        <v>2.0335560000000002E-3</v>
      </c>
      <c r="H15" s="538">
        <v>7.9800000000000004E-10</v>
      </c>
      <c r="I15" s="538">
        <v>2.2446112000000001E-2</v>
      </c>
      <c r="J15" s="538">
        <v>15.511100000000001</v>
      </c>
      <c r="K15" s="538">
        <v>2.7099999999999999E-9</v>
      </c>
      <c r="L15" s="538">
        <v>0.23442392000000001</v>
      </c>
      <c r="M15" s="538">
        <v>0.28000000000000003</v>
      </c>
      <c r="N15" s="538">
        <v>1.2138688909999999</v>
      </c>
      <c r="O15" s="538">
        <v>5.8926670129999996</v>
      </c>
      <c r="P15" s="538">
        <v>5.3405699999999996</v>
      </c>
      <c r="Q15" s="538">
        <v>5.3405699999999996</v>
      </c>
      <c r="R15" s="538">
        <v>5.12</v>
      </c>
      <c r="S15" s="538">
        <v>8.4756284669999999</v>
      </c>
      <c r="T15" s="538">
        <v>11.712300000000001</v>
      </c>
      <c r="U15" s="538">
        <v>1.3818798269999999</v>
      </c>
    </row>
    <row r="16" spans="1:21">
      <c r="A16" s="3">
        <v>14</v>
      </c>
      <c r="B16" s="279" t="s">
        <v>1049</v>
      </c>
      <c r="C16" s="538">
        <v>5.2148599999999998</v>
      </c>
      <c r="D16" s="538">
        <v>1.6799999999999999E-12</v>
      </c>
      <c r="E16" s="538">
        <v>0.23194525799999999</v>
      </c>
      <c r="F16" s="538">
        <v>0.166952355</v>
      </c>
      <c r="G16" s="538">
        <v>2.0556110000000002E-3</v>
      </c>
      <c r="H16" s="538">
        <v>7.19E-10</v>
      </c>
      <c r="I16" s="538">
        <v>1.7494243999999999E-2</v>
      </c>
      <c r="J16" s="538">
        <v>17.5716</v>
      </c>
      <c r="K16" s="538">
        <v>5.69E-9</v>
      </c>
      <c r="L16" s="538">
        <v>0.23194525799999999</v>
      </c>
      <c r="M16" s="538">
        <v>0.2</v>
      </c>
      <c r="N16" s="538">
        <v>1.142475766</v>
      </c>
      <c r="O16" s="538">
        <v>3.2368915309999999</v>
      </c>
      <c r="P16" s="538">
        <v>2.9336199999999999</v>
      </c>
      <c r="Q16" s="538">
        <v>2.9336199999999999</v>
      </c>
      <c r="R16" s="538">
        <v>6.61</v>
      </c>
      <c r="S16" s="538">
        <v>39.007149269999999</v>
      </c>
      <c r="T16" s="538">
        <v>220.23599999999999</v>
      </c>
      <c r="U16" s="538">
        <v>5.64604192</v>
      </c>
    </row>
    <row r="17" spans="1:21">
      <c r="A17" s="3">
        <v>15</v>
      </c>
      <c r="B17" s="279" t="s">
        <v>1030</v>
      </c>
      <c r="C17" s="538">
        <v>1.79148</v>
      </c>
      <c r="D17" s="538">
        <v>5.5099999999999997E-12</v>
      </c>
      <c r="E17" s="538">
        <v>0.13454987500000001</v>
      </c>
      <c r="F17" s="538">
        <v>0.135849</v>
      </c>
      <c r="G17" s="538">
        <v>2.0407160000000001E-3</v>
      </c>
      <c r="H17" s="538">
        <v>6.0200000000000003E-9</v>
      </c>
      <c r="I17" s="538">
        <v>7.9654900000000004E-3</v>
      </c>
      <c r="J17" s="538">
        <v>32.362499999999997</v>
      </c>
      <c r="K17" s="538">
        <v>4.1100000000000001E-9</v>
      </c>
      <c r="L17" s="538">
        <v>0.13454987500000001</v>
      </c>
      <c r="M17" s="538">
        <v>0.28999999999999998</v>
      </c>
      <c r="N17" s="538">
        <v>1.2083665809999999</v>
      </c>
      <c r="O17" s="538">
        <v>4.8509053160000004</v>
      </c>
      <c r="P17" s="538">
        <v>4.3964132620000003</v>
      </c>
      <c r="Q17" s="538">
        <v>3.2660900000000002</v>
      </c>
      <c r="R17" s="538">
        <v>7.02</v>
      </c>
      <c r="S17" s="538">
        <v>633.93051490000005</v>
      </c>
      <c r="T17" s="538">
        <v>51558.6</v>
      </c>
      <c r="U17" s="538">
        <v>81.331626720000003</v>
      </c>
    </row>
    <row r="18" spans="1:21">
      <c r="A18" s="3">
        <v>16</v>
      </c>
      <c r="B18" s="279" t="s">
        <v>1031</v>
      </c>
      <c r="C18" s="538">
        <v>3.5445099999999998</v>
      </c>
      <c r="D18" s="538">
        <v>1.61E-12</v>
      </c>
      <c r="E18" s="538">
        <v>0.23358927500000001</v>
      </c>
      <c r="F18" s="538">
        <v>0.43614599999999998</v>
      </c>
      <c r="G18" s="538">
        <v>8.3788500000000002E-4</v>
      </c>
      <c r="H18" s="538">
        <v>6.2400000000000002E-10</v>
      </c>
      <c r="I18" s="538">
        <v>6.2319879999999999E-3</v>
      </c>
      <c r="J18" s="538">
        <v>12.341100000000001</v>
      </c>
      <c r="K18" s="538">
        <v>2.5099999999999998E-9</v>
      </c>
      <c r="L18" s="538">
        <v>0.23358927500000001</v>
      </c>
      <c r="M18" s="538">
        <v>0.28000000000000003</v>
      </c>
      <c r="N18" s="538">
        <v>1.1766377029999999</v>
      </c>
      <c r="O18" s="538">
        <v>5.9389552620000003</v>
      </c>
      <c r="P18" s="538">
        <v>5.382521401</v>
      </c>
      <c r="Q18" s="538">
        <v>5.4746699999999997</v>
      </c>
      <c r="R18" s="538">
        <v>5.96</v>
      </c>
      <c r="S18" s="538">
        <v>187.71716649999999</v>
      </c>
      <c r="T18" s="538">
        <v>210000000</v>
      </c>
      <c r="U18" s="538">
        <v>1116179.2180000001</v>
      </c>
    </row>
    <row r="19" spans="1:21">
      <c r="A19" s="3">
        <v>17</v>
      </c>
      <c r="B19" s="279" t="s">
        <v>1032</v>
      </c>
      <c r="C19" s="538">
        <v>1.90944</v>
      </c>
      <c r="D19" s="538">
        <v>5.5099999999999997E-12</v>
      </c>
      <c r="E19" s="538">
        <v>0.13454987500000001</v>
      </c>
      <c r="F19" s="538">
        <v>0.135849</v>
      </c>
      <c r="G19" s="538">
        <v>2.0407160000000001E-3</v>
      </c>
      <c r="H19" s="538">
        <v>6.0200000000000003E-9</v>
      </c>
      <c r="I19" s="538">
        <v>7.9654900000000004E-3</v>
      </c>
      <c r="J19" s="538">
        <v>28.066199999999998</v>
      </c>
      <c r="K19" s="538">
        <v>5.0099999999999999E-9</v>
      </c>
      <c r="L19" s="538">
        <v>0.13454987500000001</v>
      </c>
      <c r="M19" s="538">
        <v>0.27</v>
      </c>
      <c r="N19" s="538">
        <v>1.1988510189999999</v>
      </c>
      <c r="O19" s="538">
        <v>4.2069209360000004</v>
      </c>
      <c r="P19" s="538">
        <v>3.8127652040000002</v>
      </c>
      <c r="Q19" s="538">
        <v>3.18072</v>
      </c>
      <c r="R19" s="538">
        <v>7.17</v>
      </c>
      <c r="S19" s="538">
        <v>557.96796949999998</v>
      </c>
      <c r="T19" s="538">
        <v>53361.4</v>
      </c>
      <c r="U19" s="538">
        <v>95.635238790000002</v>
      </c>
    </row>
    <row r="20" spans="1:21">
      <c r="A20" s="3">
        <v>18</v>
      </c>
      <c r="B20" s="279" t="s">
        <v>1033</v>
      </c>
      <c r="C20" s="538">
        <v>2.6154600000000001</v>
      </c>
      <c r="D20" s="538">
        <v>2.1400000000000002E-12</v>
      </c>
      <c r="E20" s="538">
        <v>0.23414954099999999</v>
      </c>
      <c r="F20" s="538">
        <v>0.26862768799999998</v>
      </c>
      <c r="G20" s="538">
        <v>2.0556110000000002E-3</v>
      </c>
      <c r="H20" s="538">
        <v>6.9499999999999998E-10</v>
      </c>
      <c r="I20" s="538">
        <v>2.287436E-2</v>
      </c>
      <c r="J20" s="538">
        <v>19.856999999999999</v>
      </c>
      <c r="K20" s="538">
        <v>2.6200000000000001E-9</v>
      </c>
      <c r="L20" s="538">
        <v>0.23414954099999999</v>
      </c>
      <c r="M20" s="538">
        <v>0.28000000000000003</v>
      </c>
      <c r="N20" s="538">
        <v>1.1905482629999999</v>
      </c>
      <c r="O20" s="538">
        <v>5.8855722930000001</v>
      </c>
      <c r="P20" s="538">
        <v>5.3341399999999997</v>
      </c>
      <c r="Q20" s="538">
        <v>5.3341399999999997</v>
      </c>
      <c r="R20" s="538">
        <v>6.17</v>
      </c>
      <c r="S20" s="538">
        <v>47.930002690000002</v>
      </c>
      <c r="T20" s="538">
        <v>71.922799999999995</v>
      </c>
      <c r="U20" s="538">
        <v>1.5005799280000001</v>
      </c>
    </row>
    <row r="21" spans="1:21">
      <c r="A21" s="3">
        <v>19</v>
      </c>
      <c r="B21" s="279" t="s">
        <v>1034</v>
      </c>
      <c r="C21" s="538">
        <v>0.956901</v>
      </c>
      <c r="D21" s="538">
        <v>1.7699999999999999E-12</v>
      </c>
      <c r="E21" s="538">
        <v>0.231568203</v>
      </c>
      <c r="F21" s="538">
        <v>0.226700345</v>
      </c>
      <c r="G21" s="538">
        <v>2.0588889999999999E-3</v>
      </c>
      <c r="H21" s="538">
        <v>5.8900000000000003E-10</v>
      </c>
      <c r="I21" s="538">
        <v>2.2327394E-2</v>
      </c>
      <c r="J21" s="538">
        <v>18.587399999999999</v>
      </c>
      <c r="K21" s="538">
        <v>3.8700000000000001E-9</v>
      </c>
      <c r="L21" s="538">
        <v>0.231568203</v>
      </c>
      <c r="M21" s="538">
        <v>0.24</v>
      </c>
      <c r="N21" s="538">
        <v>1.2358553139999999</v>
      </c>
      <c r="O21" s="538">
        <v>4.6493807739999999</v>
      </c>
      <c r="P21" s="538">
        <v>4.2137700000000002</v>
      </c>
      <c r="Q21" s="538">
        <v>4.2137700000000002</v>
      </c>
      <c r="R21" s="538">
        <v>6.76</v>
      </c>
      <c r="S21" s="538">
        <v>65.617400180000004</v>
      </c>
      <c r="T21" s="538">
        <v>53.096400000000003</v>
      </c>
      <c r="U21" s="538">
        <v>0.80918170899999997</v>
      </c>
    </row>
    <row r="22" spans="1:21">
      <c r="A22" s="3">
        <v>20</v>
      </c>
      <c r="B22" s="279" t="s">
        <v>1035</v>
      </c>
      <c r="C22" s="538">
        <v>1.8189</v>
      </c>
      <c r="D22" s="538">
        <v>5.5099999999999997E-12</v>
      </c>
      <c r="E22" s="538">
        <v>0.13454987500000001</v>
      </c>
      <c r="F22" s="538">
        <v>0.135849</v>
      </c>
      <c r="G22" s="538">
        <v>2.0407160000000001E-3</v>
      </c>
      <c r="H22" s="538">
        <v>6.0200000000000003E-9</v>
      </c>
      <c r="I22" s="538">
        <v>7.9654900000000004E-3</v>
      </c>
      <c r="J22" s="538">
        <v>33.046900000000001</v>
      </c>
      <c r="K22" s="538">
        <v>3.6300000000000001E-9</v>
      </c>
      <c r="L22" s="538">
        <v>0.13454987500000001</v>
      </c>
      <c r="M22" s="538">
        <v>0.27</v>
      </c>
      <c r="N22" s="538">
        <v>1.2024992839999999</v>
      </c>
      <c r="O22" s="538">
        <v>4.9534919400000001</v>
      </c>
      <c r="P22" s="538">
        <v>4.4893883179999996</v>
      </c>
      <c r="Q22" s="538">
        <v>3.73753</v>
      </c>
      <c r="R22" s="538">
        <v>7.26</v>
      </c>
      <c r="S22" s="538">
        <v>1244.195954</v>
      </c>
      <c r="T22" s="538">
        <v>159421</v>
      </c>
      <c r="U22" s="538">
        <v>128.13174599999999</v>
      </c>
    </row>
    <row r="23" spans="1:21">
      <c r="A23" s="3">
        <v>21</v>
      </c>
      <c r="B23" s="279" t="s">
        <v>1036</v>
      </c>
      <c r="C23" s="538">
        <v>0.80492600000000003</v>
      </c>
      <c r="D23" s="538">
        <v>1.9100000000000001E-12</v>
      </c>
      <c r="E23" s="538">
        <v>0.232169662</v>
      </c>
      <c r="F23" s="538">
        <v>0.222286543</v>
      </c>
      <c r="G23" s="538">
        <v>2.0657850000000001E-3</v>
      </c>
      <c r="H23" s="538">
        <v>6.4199999999999995E-10</v>
      </c>
      <c r="I23" s="538">
        <v>2.2108468999999999E-2</v>
      </c>
      <c r="J23" s="538">
        <v>26.205500000000001</v>
      </c>
      <c r="K23" s="538">
        <v>1.9800000000000002E-9</v>
      </c>
      <c r="L23" s="538">
        <v>0.232169662</v>
      </c>
      <c r="M23" s="538">
        <v>0.23</v>
      </c>
      <c r="N23" s="538">
        <v>1.247088886</v>
      </c>
      <c r="O23" s="538">
        <v>6.4273198169999999</v>
      </c>
      <c r="P23" s="538">
        <v>5.8251299999999997</v>
      </c>
      <c r="Q23" s="538">
        <v>5.8251299999999997</v>
      </c>
      <c r="R23" s="538">
        <v>6.47</v>
      </c>
      <c r="S23" s="538">
        <v>145.93277090000001</v>
      </c>
      <c r="T23" s="538">
        <v>329.45600000000002</v>
      </c>
      <c r="U23" s="538">
        <v>2.257587504</v>
      </c>
    </row>
    <row r="24" spans="1:21">
      <c r="A24" s="3">
        <v>22</v>
      </c>
      <c r="B24" s="279" t="s">
        <v>1037</v>
      </c>
      <c r="C24" s="538">
        <v>1.7557100000000001</v>
      </c>
      <c r="D24" s="538">
        <v>2.3900000000000001E-12</v>
      </c>
      <c r="E24" s="538">
        <v>0.234444863</v>
      </c>
      <c r="F24" s="538">
        <v>0.19645591900000001</v>
      </c>
      <c r="G24" s="538">
        <v>2.0611100000000001E-3</v>
      </c>
      <c r="H24" s="538">
        <v>8.6999999999999999E-10</v>
      </c>
      <c r="I24" s="538">
        <v>2.0426261000000001E-2</v>
      </c>
      <c r="J24" s="538">
        <v>18.204999999999998</v>
      </c>
      <c r="K24" s="538">
        <v>1.92E-9</v>
      </c>
      <c r="L24" s="538">
        <v>0.234444863</v>
      </c>
      <c r="M24" s="538">
        <v>0.09</v>
      </c>
      <c r="N24" s="538">
        <v>1.205630682</v>
      </c>
      <c r="O24" s="538">
        <v>3.9462090600000002</v>
      </c>
      <c r="P24" s="538">
        <v>3.5764800000000001</v>
      </c>
      <c r="Q24" s="538">
        <v>3.5764800000000001</v>
      </c>
      <c r="R24" s="538">
        <v>7.57</v>
      </c>
      <c r="S24" s="538">
        <v>1290.263148</v>
      </c>
      <c r="T24" s="538">
        <v>1586.21</v>
      </c>
      <c r="U24" s="538">
        <v>1.2293693750000001</v>
      </c>
    </row>
    <row r="25" spans="1:21">
      <c r="A25" s="3">
        <v>23</v>
      </c>
      <c r="B25" s="279" t="s">
        <v>1038</v>
      </c>
      <c r="C25" s="538">
        <v>2.0263300000000002</v>
      </c>
      <c r="D25" s="538">
        <v>5.5099999999999997E-12</v>
      </c>
      <c r="E25" s="538">
        <v>0.13454987500000001</v>
      </c>
      <c r="F25" s="538">
        <v>0.135849</v>
      </c>
      <c r="G25" s="538">
        <v>2.0407160000000001E-3</v>
      </c>
      <c r="H25" s="538">
        <v>6.0200000000000003E-9</v>
      </c>
      <c r="I25" s="538">
        <v>7.9654900000000004E-3</v>
      </c>
      <c r="J25" s="538">
        <v>49.1</v>
      </c>
      <c r="K25" s="538">
        <v>1.6999999999999999E-9</v>
      </c>
      <c r="L25" s="538">
        <v>0.13454987500000001</v>
      </c>
      <c r="M25" s="538">
        <v>0.28000000000000003</v>
      </c>
      <c r="N25" s="538">
        <v>1.201468083</v>
      </c>
      <c r="O25" s="538">
        <v>7.3597358369999997</v>
      </c>
      <c r="P25" s="538">
        <v>6.6701858999999999</v>
      </c>
      <c r="Q25" s="538">
        <v>5.1386399999999997</v>
      </c>
      <c r="R25" s="538">
        <v>7.12</v>
      </c>
      <c r="S25" s="538">
        <v>4768.5289860000003</v>
      </c>
      <c r="T25" s="538">
        <v>370201</v>
      </c>
      <c r="U25" s="538">
        <v>77.634214049999997</v>
      </c>
    </row>
    <row r="26" spans="1:21">
      <c r="A26" s="3">
        <v>24</v>
      </c>
      <c r="B26" s="279" t="s">
        <v>1039</v>
      </c>
      <c r="C26" s="538">
        <v>0.53548200000000001</v>
      </c>
      <c r="D26" s="538">
        <v>5.5099999999999997E-12</v>
      </c>
      <c r="E26" s="538">
        <v>0.13454987500000001</v>
      </c>
      <c r="F26" s="538">
        <v>0.135849</v>
      </c>
      <c r="G26" s="538">
        <v>2.0407160000000001E-3</v>
      </c>
      <c r="H26" s="538">
        <v>6.0200000000000003E-9</v>
      </c>
      <c r="I26" s="538">
        <v>7.9654900000000004E-3</v>
      </c>
      <c r="J26" s="538">
        <v>26.759399999999999</v>
      </c>
      <c r="K26" s="538">
        <v>4.8600000000000002E-9</v>
      </c>
      <c r="L26" s="538">
        <v>0.13454987500000001</v>
      </c>
      <c r="M26" s="538">
        <v>0.21</v>
      </c>
      <c r="N26" s="538">
        <v>1.277201896</v>
      </c>
      <c r="O26" s="538">
        <v>4.0110410419999996</v>
      </c>
      <c r="P26" s="538">
        <v>3.6352377310000001</v>
      </c>
      <c r="Q26" s="538">
        <v>3.0220799999999999</v>
      </c>
      <c r="R26" s="538">
        <v>8.3800000000000008</v>
      </c>
      <c r="S26" s="538">
        <v>5217.235823</v>
      </c>
      <c r="T26" s="538">
        <v>346.53300000000002</v>
      </c>
      <c r="U26" s="538">
        <v>6.6420804E-2</v>
      </c>
    </row>
    <row r="27" spans="1:21">
      <c r="A27" s="3">
        <v>25</v>
      </c>
      <c r="B27" s="279" t="s">
        <v>1040</v>
      </c>
      <c r="C27" s="538">
        <v>4.02189</v>
      </c>
      <c r="D27" s="538">
        <v>5.5099999999999997E-12</v>
      </c>
      <c r="E27" s="538">
        <v>0.13454987500000001</v>
      </c>
      <c r="F27" s="538">
        <v>0.135849</v>
      </c>
      <c r="G27" s="538">
        <v>2.0407160000000001E-3</v>
      </c>
      <c r="H27" s="538">
        <v>6.0200000000000003E-9</v>
      </c>
      <c r="I27" s="538">
        <v>7.9654900000000004E-3</v>
      </c>
      <c r="J27" s="538">
        <v>46.598300000000002</v>
      </c>
      <c r="K27" s="538">
        <v>1.2900000000000001E-9</v>
      </c>
      <c r="L27" s="538">
        <v>0.13454987500000001</v>
      </c>
      <c r="M27" s="538">
        <v>0.2</v>
      </c>
      <c r="N27" s="538">
        <v>1.1730973629999999</v>
      </c>
      <c r="O27" s="538">
        <v>6.9847490519999997</v>
      </c>
      <c r="P27" s="538">
        <v>6.3303324569999999</v>
      </c>
      <c r="Q27" s="538">
        <v>4.9240599999999999</v>
      </c>
      <c r="R27" s="538">
        <v>7.5</v>
      </c>
      <c r="S27" s="538">
        <v>18293.15165</v>
      </c>
      <c r="T27" s="538">
        <v>463016</v>
      </c>
      <c r="U27" s="538">
        <v>25.31089279</v>
      </c>
    </row>
    <row r="28" spans="1:21">
      <c r="A28" s="3">
        <v>26</v>
      </c>
      <c r="B28" s="279" t="s">
        <v>1041</v>
      </c>
      <c r="C28" s="538">
        <v>1.88123</v>
      </c>
      <c r="D28" s="538">
        <v>5.5099999999999997E-12</v>
      </c>
      <c r="E28" s="538">
        <v>0.13454987500000001</v>
      </c>
      <c r="F28" s="538">
        <v>0.135849</v>
      </c>
      <c r="G28" s="538">
        <v>2.0407160000000001E-3</v>
      </c>
      <c r="H28" s="538">
        <v>6.0200000000000003E-9</v>
      </c>
      <c r="I28" s="538">
        <v>7.9654900000000004E-3</v>
      </c>
      <c r="J28" s="538">
        <v>44.228200000000001</v>
      </c>
      <c r="K28" s="538">
        <v>1.7700000000000001E-9</v>
      </c>
      <c r="L28" s="538">
        <v>0.13454987500000001</v>
      </c>
      <c r="M28" s="538">
        <v>0.23</v>
      </c>
      <c r="N28" s="538">
        <v>1.2161611109999999</v>
      </c>
      <c r="O28" s="538">
        <v>6.629488158</v>
      </c>
      <c r="P28" s="538">
        <v>6.0083567420000001</v>
      </c>
      <c r="Q28" s="538">
        <v>5.1493099999999998</v>
      </c>
      <c r="R28" s="538">
        <v>7.61</v>
      </c>
      <c r="S28" s="538">
        <v>10635.19802</v>
      </c>
      <c r="T28" s="538">
        <v>863690</v>
      </c>
      <c r="U28" s="538">
        <v>81.210523589999994</v>
      </c>
    </row>
    <row r="29" spans="1:21">
      <c r="A29" s="3">
        <v>27</v>
      </c>
      <c r="B29" s="279" t="s">
        <v>1042</v>
      </c>
      <c r="C29" s="538">
        <v>1.9421999999999999</v>
      </c>
      <c r="D29" s="538">
        <v>5.5099999999999997E-12</v>
      </c>
      <c r="E29" s="538">
        <v>0.13454987500000001</v>
      </c>
      <c r="F29" s="538">
        <v>0.135849</v>
      </c>
      <c r="G29" s="538">
        <v>2.0407160000000001E-3</v>
      </c>
      <c r="H29" s="538">
        <v>6.0200000000000003E-9</v>
      </c>
      <c r="I29" s="538">
        <v>7.9654900000000004E-3</v>
      </c>
      <c r="J29" s="538">
        <v>48.262599999999999</v>
      </c>
      <c r="K29" s="538">
        <v>1.55E-9</v>
      </c>
      <c r="L29" s="538">
        <v>0.13454987500000001</v>
      </c>
      <c r="M29" s="538">
        <v>0.24</v>
      </c>
      <c r="N29" s="538">
        <v>1.218095478</v>
      </c>
      <c r="O29" s="538">
        <v>7.2342156180000003</v>
      </c>
      <c r="P29" s="538">
        <v>6.5564259470000001</v>
      </c>
      <c r="Q29" s="538">
        <v>4.8314599999999999</v>
      </c>
      <c r="R29" s="538">
        <v>7.83</v>
      </c>
      <c r="S29" s="538">
        <v>21241.076580000001</v>
      </c>
      <c r="T29" s="538">
        <v>1900000</v>
      </c>
      <c r="U29" s="538">
        <v>89.494993019999995</v>
      </c>
    </row>
    <row r="30" spans="1:21">
      <c r="A30" s="3">
        <v>28</v>
      </c>
      <c r="B30" s="279" t="s">
        <v>1043</v>
      </c>
      <c r="C30" s="538">
        <v>0.684002</v>
      </c>
      <c r="D30" s="538">
        <v>1.61E-12</v>
      </c>
      <c r="E30" s="538">
        <v>0.23358927500000001</v>
      </c>
      <c r="F30" s="538">
        <v>0.43614599999999998</v>
      </c>
      <c r="G30" s="538">
        <v>8.3788500000000002E-4</v>
      </c>
      <c r="H30" s="538">
        <v>6.2400000000000002E-10</v>
      </c>
      <c r="I30" s="538">
        <v>6.2319879999999999E-3</v>
      </c>
      <c r="J30" s="538">
        <v>4.9536800000000003</v>
      </c>
      <c r="K30" s="538">
        <v>1.33E-8</v>
      </c>
      <c r="L30" s="538">
        <v>0.23358927500000001</v>
      </c>
      <c r="M30" s="538">
        <v>0.21</v>
      </c>
      <c r="N30" s="538">
        <v>1.2551351500000001</v>
      </c>
      <c r="O30" s="538">
        <v>2.3838785769999999</v>
      </c>
      <c r="P30" s="538">
        <v>2.1605277169999999</v>
      </c>
      <c r="Q30" s="538">
        <v>3.5615299999999999</v>
      </c>
      <c r="R30" s="538">
        <v>8.66</v>
      </c>
      <c r="S30" s="538">
        <v>886.46548340000004</v>
      </c>
      <c r="T30" s="538">
        <v>41600000</v>
      </c>
      <c r="U30" s="538">
        <v>46920.608619999999</v>
      </c>
    </row>
    <row r="31" spans="1:21">
      <c r="A31" s="3">
        <v>29</v>
      </c>
      <c r="B31" s="279" t="s">
        <v>1044</v>
      </c>
      <c r="C31" s="538">
        <v>1.3325400000000001</v>
      </c>
      <c r="D31" s="538">
        <v>5.5099999999999997E-12</v>
      </c>
      <c r="E31" s="538">
        <v>0.13454987500000001</v>
      </c>
      <c r="F31" s="538">
        <v>0.135849</v>
      </c>
      <c r="G31" s="538">
        <v>2.0407160000000001E-3</v>
      </c>
      <c r="H31" s="538">
        <v>6.0200000000000003E-9</v>
      </c>
      <c r="I31" s="538">
        <v>7.9654900000000004E-3</v>
      </c>
      <c r="J31" s="538">
        <v>26.420100000000001</v>
      </c>
      <c r="K31" s="538">
        <v>3.9300000000000003E-9</v>
      </c>
      <c r="L31" s="538">
        <v>0.13454987500000001</v>
      </c>
      <c r="M31" s="538">
        <v>0.18</v>
      </c>
      <c r="N31" s="538">
        <v>1.2251355340000001</v>
      </c>
      <c r="O31" s="538">
        <v>3.9601824190000001</v>
      </c>
      <c r="P31" s="538">
        <v>3.589144165</v>
      </c>
      <c r="Q31" s="538">
        <v>2.34083</v>
      </c>
      <c r="R31" s="538">
        <v>5.77</v>
      </c>
      <c r="S31" s="538">
        <v>80.62031503</v>
      </c>
      <c r="T31" s="538">
        <v>6868.44</v>
      </c>
      <c r="U31" s="538">
        <v>85.194903999999994</v>
      </c>
    </row>
    <row r="32" spans="1:21">
      <c r="A32" s="3">
        <v>30</v>
      </c>
      <c r="B32" s="279" t="s">
        <v>1045</v>
      </c>
      <c r="C32" s="538">
        <v>5.3</v>
      </c>
      <c r="D32" s="538">
        <v>2.5200000000000002E-12</v>
      </c>
      <c r="E32" s="538">
        <v>0.23401071100000001</v>
      </c>
      <c r="F32" s="538">
        <v>0.33009708700000001</v>
      </c>
      <c r="G32" s="538">
        <v>2.0409429999999999E-3</v>
      </c>
      <c r="H32" s="538">
        <v>8.2400000000000005E-10</v>
      </c>
      <c r="I32" s="538">
        <v>2.2551959E-2</v>
      </c>
      <c r="J32" s="538">
        <v>20.6</v>
      </c>
      <c r="K32" s="538">
        <v>1.01E-9</v>
      </c>
      <c r="L32" s="538">
        <v>0.23401071100000001</v>
      </c>
      <c r="M32" s="538">
        <v>0.19</v>
      </c>
      <c r="N32" s="538">
        <v>1.1441402679999999</v>
      </c>
      <c r="O32" s="538">
        <v>7.5029698490000003</v>
      </c>
      <c r="P32" s="538">
        <v>6.8</v>
      </c>
      <c r="Q32" s="538">
        <v>6.8</v>
      </c>
      <c r="R32" s="538">
        <v>5.7</v>
      </c>
      <c r="S32" s="538">
        <v>134.61277179999999</v>
      </c>
      <c r="T32" s="538">
        <v>69.020499999999998</v>
      </c>
      <c r="U32" s="538">
        <v>0.51273366600000003</v>
      </c>
    </row>
    <row r="33" spans="1:21">
      <c r="A33" s="3">
        <v>31</v>
      </c>
      <c r="B33" s="279" t="s">
        <v>1046</v>
      </c>
      <c r="C33" s="538">
        <v>27</v>
      </c>
      <c r="D33" s="538">
        <v>6.8199999999999996E-12</v>
      </c>
      <c r="E33" s="538">
        <v>3.4154101999999999E-2</v>
      </c>
      <c r="F33" s="538">
        <v>0.13034187999999999</v>
      </c>
      <c r="G33" s="538">
        <v>2.0349790000000001E-3</v>
      </c>
      <c r="H33" s="538">
        <v>8.5099999999999998E-9</v>
      </c>
      <c r="I33" s="538">
        <v>6.2617419999999998E-3</v>
      </c>
      <c r="J33" s="538">
        <v>46.8</v>
      </c>
      <c r="K33" s="538">
        <v>2.9099999999999998E-10</v>
      </c>
      <c r="L33" s="538">
        <v>3.4154101999999999E-2</v>
      </c>
      <c r="M33" s="538">
        <v>0.05</v>
      </c>
      <c r="N33" s="538">
        <v>1.073567954</v>
      </c>
      <c r="O33" s="538">
        <v>6.7306053060000002</v>
      </c>
      <c r="P33" s="538">
        <v>6.1</v>
      </c>
      <c r="Q33" s="538">
        <v>6.1</v>
      </c>
      <c r="R33" s="538">
        <v>3.34</v>
      </c>
      <c r="S33" s="538">
        <v>-57.351753989999999</v>
      </c>
      <c r="T33" s="538">
        <v>45925.7</v>
      </c>
      <c r="U33" s="538">
        <v>-800.77237049999997</v>
      </c>
    </row>
    <row r="34" spans="1:21">
      <c r="A34" s="3">
        <v>32</v>
      </c>
      <c r="B34" s="279" t="s">
        <v>1048</v>
      </c>
      <c r="C34" s="538">
        <v>1.53</v>
      </c>
      <c r="D34" s="538">
        <v>2.4499999999999999E-12</v>
      </c>
      <c r="E34" s="538">
        <v>0.23461489999999999</v>
      </c>
      <c r="F34" s="538">
        <v>0.200998185</v>
      </c>
      <c r="G34" s="538">
        <v>2.0638929999999998E-3</v>
      </c>
      <c r="H34" s="538">
        <v>8.7699999999999997E-10</v>
      </c>
      <c r="I34" s="538">
        <v>2.077056E-2</v>
      </c>
      <c r="J34" s="538">
        <v>22.04</v>
      </c>
      <c r="K34" s="538">
        <v>4.0599999999999996E-9</v>
      </c>
      <c r="L34" s="538">
        <v>0.23461489999999999</v>
      </c>
      <c r="M34" s="538">
        <v>0.28999999999999998</v>
      </c>
      <c r="N34" s="538">
        <v>1.2102252410000001</v>
      </c>
      <c r="O34" s="538">
        <v>4.8879641810000001</v>
      </c>
      <c r="P34" s="538">
        <v>4.43</v>
      </c>
      <c r="Q34" s="538">
        <v>4.43</v>
      </c>
      <c r="R34" s="538">
        <v>5.81</v>
      </c>
      <c r="S34" s="538">
        <v>14.30915214</v>
      </c>
      <c r="T34" s="538">
        <v>15.4754</v>
      </c>
      <c r="U34" s="538">
        <v>1.0815036309999999</v>
      </c>
    </row>
    <row r="35" spans="1:21">
      <c r="A35" s="3">
        <v>33</v>
      </c>
      <c r="B35" s="279" t="s">
        <v>1047</v>
      </c>
      <c r="C35" s="538">
        <v>4.0640700000000001</v>
      </c>
      <c r="D35" s="538">
        <v>5.5099999999999997E-12</v>
      </c>
      <c r="E35" s="538">
        <v>0.13454987500000001</v>
      </c>
      <c r="F35" s="538">
        <v>0.135849</v>
      </c>
      <c r="G35" s="538">
        <v>2.0407160000000001E-3</v>
      </c>
      <c r="H35" s="538">
        <v>6.0200000000000003E-9</v>
      </c>
      <c r="I35" s="538">
        <v>7.9654900000000004E-3</v>
      </c>
      <c r="J35" s="538">
        <v>36.603200000000001</v>
      </c>
      <c r="K35" s="538">
        <v>1.63E-9</v>
      </c>
      <c r="L35" s="538">
        <v>0.13454987500000001</v>
      </c>
      <c r="M35" s="538">
        <v>0.16</v>
      </c>
      <c r="N35" s="538">
        <v>1.15853183</v>
      </c>
      <c r="O35" s="538">
        <v>5.4865556580000003</v>
      </c>
      <c r="P35" s="538">
        <v>4.9725081170000003</v>
      </c>
      <c r="Q35" s="538">
        <v>3.6018400000000002</v>
      </c>
      <c r="R35" s="538">
        <v>5.9</v>
      </c>
      <c r="S35" s="538">
        <v>615.51564050000002</v>
      </c>
      <c r="T35" s="538">
        <v>47801.5</v>
      </c>
      <c r="U35" s="538">
        <v>77.66090226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91</vt:i4>
      </vt:variant>
    </vt:vector>
  </HeadingPairs>
  <TitlesOfParts>
    <vt:vector size="104" baseType="lpstr">
      <vt:lpstr>Version log</vt:lpstr>
      <vt:lpstr>Photometry</vt:lpstr>
      <vt:lpstr>TAYF</vt:lpstr>
      <vt:lpstr>RV Prime</vt:lpstr>
      <vt:lpstr>RV Pl Traub</vt:lpstr>
      <vt:lpstr>Coronagraph</vt:lpstr>
      <vt:lpstr>Constants</vt:lpstr>
      <vt:lpstr>Spectra</vt:lpstr>
      <vt:lpstr>Throughput</vt:lpstr>
      <vt:lpstr>Design</vt:lpstr>
      <vt:lpstr>Transmission (Wave)</vt:lpstr>
      <vt:lpstr>Comparison</vt:lpstr>
      <vt:lpstr>res2</vt:lpstr>
      <vt:lpstr>Al</vt:lpstr>
      <vt:lpstr>arcsec</vt:lpstr>
      <vt:lpstr>AU</vt:lpstr>
      <vt:lpstr>availStellarTypes</vt:lpstr>
      <vt:lpstr>BBARx2</vt:lpstr>
      <vt:lpstr>c_light</vt:lpstr>
      <vt:lpstr>CIC</vt:lpstr>
      <vt:lpstr>CIC_noise</vt:lpstr>
      <vt:lpstr>Col_area</vt:lpstr>
      <vt:lpstr>Color_filter</vt:lpstr>
      <vt:lpstr>Coronagraph_Specs</vt:lpstr>
      <vt:lpstr>dark_current</vt:lpstr>
      <vt:lpstr>darkcurrent_noise</vt:lpstr>
      <vt:lpstr>deg</vt:lpstr>
      <vt:lpstr>Detector_Table</vt:lpstr>
      <vt:lpstr>diff_limit</vt:lpstr>
      <vt:lpstr>ENF</vt:lpstr>
      <vt:lpstr>erg</vt:lpstr>
      <vt:lpstr>f_pp</vt:lpstr>
      <vt:lpstr>f_SR</vt:lpstr>
      <vt:lpstr>fluxTable</vt:lpstr>
      <vt:lpstr>Focal_plane_table</vt:lpstr>
      <vt:lpstr>frame_rate</vt:lpstr>
      <vt:lpstr>frame_time</vt:lpstr>
      <vt:lpstr>FSS99_600</vt:lpstr>
      <vt:lpstr>gain</vt:lpstr>
      <vt:lpstr>gen_phot_flux</vt:lpstr>
      <vt:lpstr>h_planck</vt:lpstr>
      <vt:lpstr>HLC_Coronagraph</vt:lpstr>
      <vt:lpstr>HLCdesignBW</vt:lpstr>
      <vt:lpstr>HLCintrSampling</vt:lpstr>
      <vt:lpstr>HLCstretchDelta</vt:lpstr>
      <vt:lpstr>HRC</vt:lpstr>
      <vt:lpstr>HRC_R</vt:lpstr>
      <vt:lpstr>hrs</vt:lpstr>
      <vt:lpstr>lambda</vt:lpstr>
      <vt:lpstr>mas</vt:lpstr>
      <vt:lpstr>Masktype</vt:lpstr>
      <vt:lpstr>min</vt:lpstr>
      <vt:lpstr>mpix</vt:lpstr>
      <vt:lpstr>N_spectra</vt:lpstr>
      <vt:lpstr>nm</vt:lpstr>
      <vt:lpstr>Noise</vt:lpstr>
      <vt:lpstr>noise_rate_total</vt:lpstr>
      <vt:lpstr>NrowsHLC</vt:lpstr>
      <vt:lpstr>NrowsSPC</vt:lpstr>
      <vt:lpstr>pc</vt:lpstr>
      <vt:lpstr>phaseAngle</vt:lpstr>
      <vt:lpstr>phFun</vt:lpstr>
      <vt:lpstr>phot_flux</vt:lpstr>
      <vt:lpstr>pl_contrast</vt:lpstr>
      <vt:lpstr>pl_rate</vt:lpstr>
      <vt:lpstr>Polarizer</vt:lpstr>
      <vt:lpstr>QE</vt:lpstr>
      <vt:lpstr>R_Earth</vt:lpstr>
      <vt:lpstr>R_jupiter</vt:lpstr>
      <vt:lpstr>read_noise</vt:lpstr>
      <vt:lpstr>req_time</vt:lpstr>
      <vt:lpstr>RVp4List</vt:lpstr>
      <vt:lpstr>RVPrime</vt:lpstr>
      <vt:lpstr>scenario_table</vt:lpstr>
      <vt:lpstr>shot_noise</vt:lpstr>
      <vt:lpstr>Signal</vt:lpstr>
      <vt:lpstr>SNR</vt:lpstr>
      <vt:lpstr>SPC_Coronagraph</vt:lpstr>
      <vt:lpstr>SPCdesignBW</vt:lpstr>
      <vt:lpstr>SPCintrSampling</vt:lpstr>
      <vt:lpstr>SPCstretchDelta</vt:lpstr>
      <vt:lpstr>spec_rate</vt:lpstr>
      <vt:lpstr>speckle_noise</vt:lpstr>
      <vt:lpstr>specklestruc_noise</vt:lpstr>
      <vt:lpstr>SpecTable</vt:lpstr>
      <vt:lpstr>stellarClass</vt:lpstr>
      <vt:lpstr>SunAbsMag</vt:lpstr>
      <vt:lpstr>tcor</vt:lpstr>
      <vt:lpstr>tfil</vt:lpstr>
      <vt:lpstr>Throughput_types</vt:lpstr>
      <vt:lpstr>tobs</vt:lpstr>
      <vt:lpstr>tocc</vt:lpstr>
      <vt:lpstr>tpl</vt:lpstr>
      <vt:lpstr>tpol</vt:lpstr>
      <vt:lpstr>tpup</vt:lpstr>
      <vt:lpstr>tref</vt:lpstr>
      <vt:lpstr>tspec</vt:lpstr>
      <vt:lpstr>tzodi</vt:lpstr>
      <vt:lpstr>uas</vt:lpstr>
      <vt:lpstr>um</vt:lpstr>
      <vt:lpstr>WAplanet</vt:lpstr>
      <vt:lpstr>whichContrast</vt:lpstr>
      <vt:lpstr>zodi_noise</vt:lpstr>
      <vt:lpstr>zodi_rate</vt:lpstr>
    </vt:vector>
  </TitlesOfParts>
  <Company>JPL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Nemati, Bijan (383B)</dc:creator>
  <cp:lastModifiedBy>Bijan</cp:lastModifiedBy>
  <dcterms:created xsi:type="dcterms:W3CDTF">2016-05-25T22:48:03Z</dcterms:created>
  <dcterms:modified xsi:type="dcterms:W3CDTF">2017-01-13T08:30:26Z</dcterms:modified>
</cp:coreProperties>
</file>