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nemati\Desktop\SNR\"/>
    </mc:Choice>
  </mc:AlternateContent>
  <bookViews>
    <workbookView xWindow="1125" yWindow="780" windowWidth="19350" windowHeight="6840" activeTab="2"/>
  </bookViews>
  <sheets>
    <sheet name="ParameterData" sheetId="1" r:id="rId1"/>
    <sheet name="ScenarioDefinitions" sheetId="3" r:id="rId2"/>
    <sheet name="Planets" sheetId="5" r:id="rId3"/>
    <sheet name="QE" sheetId="4" r:id="rId4"/>
  </sheets>
  <externalReferences>
    <externalReference r:id="rId5"/>
    <externalReference r:id="rId6"/>
  </externalReferences>
  <definedNames>
    <definedName name="a">#REF!</definedName>
    <definedName name="A_0">[2]TempDepParam!$C$15</definedName>
    <definedName name="A_1">[2]TempDepParam!$C$16</definedName>
    <definedName name="A_d">[2]TempDepParam!$C$17</definedName>
    <definedName name="aa">#REF!</definedName>
    <definedName name="Acol">[1]BDE!$AG$91</definedName>
    <definedName name="Angle">[2]Plot!$D$7</definedName>
    <definedName name="arcsec">[1]BDE!$AX$41</definedName>
    <definedName name="AU">[1]BDE!$AX$37</definedName>
    <definedName name="b">#REF!</definedName>
    <definedName name="BackReflect">'[2]Single p-waves'!$C$5</definedName>
    <definedName name="bb">#REF!</definedName>
    <definedName name="Bee">#REF!</definedName>
    <definedName name="beta">'[2]Single p-waves'!$C$53</definedName>
    <definedName name="C_0">[2]TempDepParam!$C$13</definedName>
    <definedName name="C_1">[2]TempDepParam!$C$14</definedName>
    <definedName name="c_light">[1]BDE!$AX$28</definedName>
    <definedName name="cc">#REF!</definedName>
    <definedName name="CCDQEcoatings" localSheetId="2">[1]QE!$D$8:$J$9</definedName>
    <definedName name="CCDQEcoatings">QE!$C$2:$I$2</definedName>
    <definedName name="CCDQEno">[1]BDE!$AQ$27</definedName>
    <definedName name="Cee">#REF!</definedName>
    <definedName name="CG_Specs">[1]BDE!$AO$7:$AP$22</definedName>
    <definedName name="CICnoiseRate">[1]BDE!$L$22</definedName>
    <definedName name="Coating1Thick">[2]Plot!$D$35</definedName>
    <definedName name="Coating2Thick">[2]Plot!$D$36</definedName>
    <definedName name="CoatRefl">'[2]Single p-waves'!$N$28</definedName>
    <definedName name="CoatTrans">'[2]Single p-waves'!$N$29</definedName>
    <definedName name="D_PM">[1]BDE!$AG$88</definedName>
    <definedName name="darkNoiseRate">[1]BDE!$L$21</definedName>
    <definedName name="E_g_0_1">[2]TempDepParam!$C$9</definedName>
    <definedName name="E_g0_0">[2]TempDepParam!$C$8</definedName>
    <definedName name="E_g0_1">[2]TempDepParam!$C$9</definedName>
    <definedName name="E_gd0">[2]TempDepParam!$C$10</definedName>
    <definedName name="E_p_0">[2]TempDepParam!$C$11</definedName>
    <definedName name="E_p_1">[2]TempDepParam!$C$12</definedName>
    <definedName name="ENF">[1]BDE!$AG$60</definedName>
    <definedName name="eta0">#REF!</definedName>
    <definedName name="etaM">'[2]Single p-waves (Interference)'!$I$9</definedName>
    <definedName name="f_pp">[1]BDE!$AG$25</definedName>
    <definedName name="f_SR">[1]BDE!$AG$62</definedName>
    <definedName name="FirstPass">'[2]Single p-waves'!$C$43</definedName>
    <definedName name="fluxTable">[1]BDE!$AW$3:$BC$16</definedName>
    <definedName name="FourthPass">'[2]Single p-waves'!$C$46</definedName>
    <definedName name="FPattributes">[1]BDE!$AO$44:$AP$48</definedName>
    <definedName name="frameTime">[1]BDE!$AG$26</definedName>
    <definedName name="FSA">[2]Constants!$C$3</definedName>
    <definedName name="gamma">[2]TempDepParam!$C$7</definedName>
    <definedName name="geometricAlbedoTable">Planets!#REF!</definedName>
    <definedName name="h_planck">[1]BDE!$AX$27</definedName>
    <definedName name="HLC_Coronagraph">[1]BDE!$BJ$13:$BQ$35</definedName>
    <definedName name="HLC_tauPol">[1]BDE!$BK$5</definedName>
    <definedName name="HLCintrSampling">[1]BDE!$BK$6</definedName>
    <definedName name="HLCmeanDesignContrast">[1]BDE!$BN$9</definedName>
    <definedName name="HLCstretchDelta">[1]BDE!#REF!</definedName>
    <definedName name="inBWflux0">[1]BDE!$AG$35</definedName>
    <definedName name="integTime">[1]BDE!$AG$57</definedName>
    <definedName name="k">[2]TempDepParam!$C$6</definedName>
    <definedName name="Kappa">[1]BDE!$AG$5</definedName>
    <definedName name="lam_over_D">[1]BDE!$AG$34</definedName>
    <definedName name="lambda">[1]BDE!$AG$18</definedName>
    <definedName name="mas">[1]BDE!$AX$42</definedName>
    <definedName name="Materials">[2]Constants!$B$13:$B$32</definedName>
    <definedName name="MgFThick">[2]Plot!$D$15</definedName>
    <definedName name="MissionLifeFraction">[1]BDE!$AG$24</definedName>
    <definedName name="mpix">[1]BDE!$AG$63</definedName>
    <definedName name="Msun">[1]BDE!$AX$34</definedName>
    <definedName name="N0">'[2]Single p-waves'!$H$22</definedName>
    <definedName name="NbMinWavelength">[2]Nb2O5!$I$16</definedName>
    <definedName name="NbThick">[2]Plot!$D$13</definedName>
    <definedName name="NbWavelength">'[2]Single p-waves'!$C$94</definedName>
    <definedName name="NewWL0">'[2]New Temp Dep'!$B$7</definedName>
    <definedName name="nm">[1]BDE!$AX$45</definedName>
    <definedName name="One">[2]Constants!$C$5</definedName>
    <definedName name="pc">[1]BDE!$AX$38</definedName>
    <definedName name="phFun">Planets!$AD$13:$AM$18</definedName>
    <definedName name="PIApprox">[2]Constants!$C$7</definedName>
    <definedName name="pl_signalRate">[1]BDE!$AG$41</definedName>
    <definedName name="planetFlux">[1]BDE!$AG$37</definedName>
    <definedName name="planetNo">[1]BDE!$H$18</definedName>
    <definedName name="planetTable">Planets!$B$5:$Z$43</definedName>
    <definedName name="planetWA">[1]BDE!$AG$31</definedName>
    <definedName name="QE">[1]BDE!$AO$35</definedName>
    <definedName name="QEcurves" localSheetId="2">[1]QE!$C$10:$J$90</definedName>
    <definedName name="QEcurves">QE!$B$3:$I$83</definedName>
    <definedName name="R_jupiter">[1]BDE!$AX$36</definedName>
    <definedName name="R_sun">[1]BDE!$AX$39</definedName>
    <definedName name="readNoiseRate">[1]BDE!$L$23</definedName>
    <definedName name="Results">[2]Plot!$G$26</definedName>
    <definedName name="RVPrime">Planets!$B$5:$Z$38</definedName>
    <definedName name="scenarios">[1]BDE!$C$6:$C$13</definedName>
    <definedName name="ScenarioSelected">[1]BDE!$D$18</definedName>
    <definedName name="scenarioTable">[1]BDE!$C$6:$M$13</definedName>
    <definedName name="SecondPass">'[2]Single p-waves'!$C$44</definedName>
    <definedName name="SeriesCount">'[2]Multi Plot Params'!$B$43</definedName>
    <definedName name="SetBackReflect">[2]Plot!$D$20</definedName>
    <definedName name="SiAbsCoeffFact">[2]Plot!$D$19</definedName>
    <definedName name="SiAbsorption">'[2]Single p-waves'!$C$42</definedName>
    <definedName name="SiNThick">[2]Plot!$D$16</definedName>
    <definedName name="SiO2Thick1">[2]Plot!$D$12</definedName>
    <definedName name="SiO2Thick2">[2]Plot!$D$14</definedName>
    <definedName name="SiThick">[2]Plot!$D$11</definedName>
    <definedName name="SiThickness">'[2]Single p-waves'!$C$9</definedName>
    <definedName name="SNRtarget">[1]BDE!$D$20</definedName>
    <definedName name="SNRtimeMargin">[1]BDE!$H$22</definedName>
    <definedName name="sp_bkgRate">[1]BDE!$AG$54</definedName>
    <definedName name="SPC_Coronagraph">[1]BDE!$BW$14:$CD$46</definedName>
    <definedName name="SPC_tauPol">[1]BDE!$BX$5</definedName>
    <definedName name="SPCintrSampling">[1]BDE!$BX$6</definedName>
    <definedName name="SPCmeanDesignConrtast">[1]BDE!$CA$9</definedName>
    <definedName name="SQRTminus1">[2]Constants!$C$4</definedName>
    <definedName name="starFlux">[1]BDE!$AG$36</definedName>
    <definedName name="stellarClass">Planets!$W$5:$W$38</definedName>
    <definedName name="T">[2]TempDepParam!$C$19</definedName>
    <definedName name="t_pl">[1]BDE!$AG$81</definedName>
    <definedName name="t_speckle">[1]BDE!$AG$83</definedName>
    <definedName name="t_zodi">[1]BDE!$AG$82</definedName>
    <definedName name="T0">[2]TempDepParam!$C$20</definedName>
    <definedName name="TDDeltaT">#REF!</definedName>
    <definedName name="TDDeltaT2">'[2]Single p-waves'!$G$26</definedName>
    <definedName name="TDDeltaW">#REF!</definedName>
    <definedName name="TDDeltaW2">'[2]Single p-waves'!$G$27</definedName>
    <definedName name="TempDepFlag">[2]Plot!$D$18</definedName>
    <definedName name="temperature">#REF!</definedName>
    <definedName name="Temperature0">'[2]Temp Dep'!$C$6</definedName>
    <definedName name="theta">#REF!</definedName>
    <definedName name="theta0">'[2]Single p-waves'!$P$22</definedName>
    <definedName name="ThirdPass">'[2]Single p-waves'!$C$45</definedName>
    <definedName name="timeToSNR">[1]BDE!$H$20</definedName>
    <definedName name="totNoiseVarRate">[1]BDE!$L$24</definedName>
    <definedName name="um">[1]BDE!$AX$44</definedName>
    <definedName name="wavelength">#REF!</definedName>
    <definedName name="Wavelength0">'[2]Temp Dep'!$B$7</definedName>
    <definedName name="whichContrast">[1]BDE!$BJ$38:$BJ$39</definedName>
    <definedName name="zo_bkgRate">[1]BDE!$AG$49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66" i="5" l="1"/>
  <c r="AY66" i="5" s="1"/>
  <c r="AT66" i="5"/>
  <c r="AU66" i="5" s="1"/>
  <c r="AR66" i="5"/>
  <c r="AS66" i="5" s="1"/>
  <c r="AX65" i="5"/>
  <c r="AY65" i="5" s="1"/>
  <c r="AT65" i="5"/>
  <c r="AU65" i="5" s="1"/>
  <c r="AR65" i="5"/>
  <c r="AS65" i="5" s="1"/>
  <c r="AX64" i="5"/>
  <c r="AY64" i="5" s="1"/>
  <c r="AU64" i="5"/>
  <c r="AT64" i="5"/>
  <c r="AR64" i="5"/>
  <c r="AS64" i="5" s="1"/>
  <c r="AX63" i="5"/>
  <c r="AY63" i="5" s="1"/>
  <c r="AT63" i="5"/>
  <c r="AU63" i="5" s="1"/>
  <c r="AR63" i="5"/>
  <c r="AS63" i="5" s="1"/>
  <c r="AY62" i="5"/>
  <c r="AX62" i="5"/>
  <c r="AU62" i="5"/>
  <c r="AT62" i="5"/>
  <c r="AR62" i="5"/>
  <c r="AS62" i="5" s="1"/>
  <c r="AX61" i="5"/>
  <c r="AY61" i="5" s="1"/>
  <c r="AT61" i="5"/>
  <c r="AU61" i="5" s="1"/>
  <c r="AR61" i="5"/>
  <c r="AS61" i="5" s="1"/>
  <c r="AX60" i="5"/>
  <c r="AY60" i="5" s="1"/>
  <c r="AT60" i="5"/>
  <c r="AU60" i="5" s="1"/>
  <c r="AR60" i="5"/>
  <c r="AS60" i="5" s="1"/>
  <c r="AX59" i="5"/>
  <c r="AY59" i="5" s="1"/>
  <c r="AT59" i="5"/>
  <c r="AU59" i="5" s="1"/>
  <c r="AR59" i="5"/>
  <c r="AS59" i="5" s="1"/>
  <c r="AX58" i="5"/>
  <c r="AY58" i="5" s="1"/>
  <c r="AT58" i="5"/>
  <c r="AU58" i="5" s="1"/>
  <c r="AR58" i="5"/>
  <c r="AS58" i="5" s="1"/>
  <c r="AX57" i="5"/>
  <c r="AY57" i="5" s="1"/>
  <c r="AT57" i="5"/>
  <c r="AU57" i="5" s="1"/>
  <c r="AS57" i="5"/>
  <c r="AR57" i="5"/>
  <c r="AX56" i="5"/>
  <c r="AY56" i="5" s="1"/>
  <c r="AT56" i="5"/>
  <c r="AU56" i="5" s="1"/>
  <c r="AR56" i="5"/>
  <c r="AS56" i="5" s="1"/>
  <c r="AX55" i="5"/>
  <c r="AY55" i="5" s="1"/>
  <c r="AT55" i="5"/>
  <c r="AU55" i="5" s="1"/>
  <c r="AR55" i="5"/>
  <c r="AS55" i="5" s="1"/>
  <c r="AX54" i="5"/>
  <c r="AY54" i="5" s="1"/>
  <c r="AT54" i="5"/>
  <c r="AU54" i="5" s="1"/>
  <c r="AR54" i="5"/>
  <c r="AS54" i="5" s="1"/>
  <c r="AX53" i="5"/>
  <c r="AY53" i="5" s="1"/>
  <c r="AT53" i="5"/>
  <c r="AU53" i="5" s="1"/>
  <c r="AR53" i="5"/>
  <c r="AS53" i="5" s="1"/>
  <c r="AX52" i="5"/>
  <c r="AY52" i="5" s="1"/>
  <c r="AT52" i="5"/>
  <c r="AU52" i="5" s="1"/>
  <c r="AR52" i="5"/>
  <c r="AS52" i="5" s="1"/>
  <c r="AX51" i="5"/>
  <c r="AY51" i="5" s="1"/>
  <c r="AT51" i="5"/>
  <c r="AU51" i="5" s="1"/>
  <c r="AR51" i="5"/>
  <c r="AS51" i="5" s="1"/>
  <c r="AX50" i="5"/>
  <c r="AY50" i="5" s="1"/>
  <c r="AT50" i="5"/>
  <c r="AU50" i="5" s="1"/>
  <c r="AR50" i="5"/>
  <c r="AS50" i="5" s="1"/>
  <c r="AX49" i="5"/>
  <c r="AY49" i="5" s="1"/>
  <c r="AT49" i="5"/>
  <c r="AU49" i="5" s="1"/>
  <c r="AR49" i="5"/>
  <c r="AS49" i="5" s="1"/>
  <c r="AX48" i="5"/>
  <c r="AY48" i="5" s="1"/>
  <c r="AT48" i="5"/>
  <c r="AU48" i="5" s="1"/>
  <c r="AR48" i="5"/>
  <c r="AS48" i="5" s="1"/>
  <c r="AX47" i="5"/>
  <c r="AY47" i="5" s="1"/>
  <c r="AT47" i="5"/>
  <c r="AU47" i="5" s="1"/>
  <c r="AR47" i="5"/>
  <c r="AS47" i="5" s="1"/>
  <c r="AX46" i="5"/>
  <c r="AY46" i="5" s="1"/>
  <c r="AT46" i="5"/>
  <c r="AU46" i="5" s="1"/>
  <c r="AR46" i="5"/>
  <c r="AS46" i="5" s="1"/>
  <c r="AX45" i="5"/>
  <c r="AY45" i="5" s="1"/>
  <c r="AT45" i="5"/>
  <c r="AU45" i="5" s="1"/>
  <c r="AR45" i="5"/>
  <c r="AS45" i="5" s="1"/>
  <c r="AX44" i="5"/>
  <c r="AY44" i="5" s="1"/>
  <c r="AT44" i="5"/>
  <c r="AU44" i="5" s="1"/>
  <c r="AR44" i="5"/>
  <c r="AS44" i="5" s="1"/>
  <c r="AX43" i="5"/>
  <c r="AY43" i="5" s="1"/>
  <c r="AT43" i="5"/>
  <c r="AU43" i="5" s="1"/>
  <c r="AR43" i="5"/>
  <c r="AS43" i="5" s="1"/>
  <c r="AX42" i="5"/>
  <c r="AY42" i="5" s="1"/>
  <c r="AT42" i="5"/>
  <c r="AU42" i="5" s="1"/>
  <c r="AR42" i="5"/>
  <c r="AS42" i="5" s="1"/>
  <c r="AX41" i="5"/>
  <c r="AY41" i="5" s="1"/>
  <c r="AT41" i="5"/>
  <c r="AU41" i="5" s="1"/>
  <c r="AR41" i="5"/>
  <c r="AS41" i="5" s="1"/>
  <c r="AX40" i="5"/>
  <c r="AY40" i="5" s="1"/>
  <c r="AT40" i="5"/>
  <c r="AU40" i="5" s="1"/>
  <c r="AR40" i="5"/>
  <c r="AS40" i="5" s="1"/>
  <c r="AX39" i="5"/>
  <c r="AY39" i="5" s="1"/>
  <c r="AT39" i="5"/>
  <c r="AU39" i="5" s="1"/>
  <c r="AR39" i="5"/>
  <c r="AS39" i="5" s="1"/>
  <c r="M39" i="5"/>
  <c r="AY38" i="5"/>
  <c r="AX38" i="5"/>
  <c r="AT38" i="5"/>
  <c r="AU38" i="5" s="1"/>
  <c r="AR38" i="5"/>
  <c r="AS38" i="5" s="1"/>
  <c r="M38" i="5"/>
  <c r="AX37" i="5"/>
  <c r="AY37" i="5" s="1"/>
  <c r="AT37" i="5"/>
  <c r="AU37" i="5" s="1"/>
  <c r="AR37" i="5"/>
  <c r="AS37" i="5" s="1"/>
  <c r="M37" i="5"/>
  <c r="AX36" i="5"/>
  <c r="AY36" i="5" s="1"/>
  <c r="AT36" i="5"/>
  <c r="AU36" i="5" s="1"/>
  <c r="AR36" i="5"/>
  <c r="AS36" i="5" s="1"/>
  <c r="M36" i="5"/>
  <c r="AX35" i="5"/>
  <c r="AY35" i="5" s="1"/>
  <c r="AT35" i="5"/>
  <c r="AU35" i="5" s="1"/>
  <c r="AR35" i="5"/>
  <c r="AS35" i="5" s="1"/>
  <c r="M35" i="5"/>
  <c r="AY34" i="5"/>
  <c r="AX34" i="5"/>
  <c r="AU34" i="5"/>
  <c r="AT34" i="5"/>
  <c r="AS34" i="5"/>
  <c r="AR34" i="5"/>
  <c r="M34" i="5"/>
  <c r="AX33" i="5"/>
  <c r="AY33" i="5" s="1"/>
  <c r="AT33" i="5"/>
  <c r="AU33" i="5" s="1"/>
  <c r="AR33" i="5"/>
  <c r="AS33" i="5" s="1"/>
  <c r="M33" i="5"/>
  <c r="AY32" i="5"/>
  <c r="AX32" i="5"/>
  <c r="AT32" i="5"/>
  <c r="AU32" i="5" s="1"/>
  <c r="AR32" i="5"/>
  <c r="AS32" i="5" s="1"/>
  <c r="M32" i="5"/>
  <c r="AX31" i="5"/>
  <c r="AY31" i="5" s="1"/>
  <c r="AT31" i="5"/>
  <c r="AU31" i="5" s="1"/>
  <c r="AR31" i="5"/>
  <c r="AS31" i="5" s="1"/>
  <c r="M31" i="5"/>
  <c r="AY30" i="5"/>
  <c r="AX30" i="5"/>
  <c r="AU30" i="5"/>
  <c r="AT30" i="5"/>
  <c r="AS30" i="5"/>
  <c r="AR30" i="5"/>
  <c r="M30" i="5"/>
  <c r="AX29" i="5"/>
  <c r="AY29" i="5" s="1"/>
  <c r="AT29" i="5"/>
  <c r="AU29" i="5" s="1"/>
  <c r="AR29" i="5"/>
  <c r="AS29" i="5" s="1"/>
  <c r="M29" i="5"/>
  <c r="AX28" i="5"/>
  <c r="AY28" i="5" s="1"/>
  <c r="AT28" i="5"/>
  <c r="AU28" i="5" s="1"/>
  <c r="AR28" i="5"/>
  <c r="AS28" i="5" s="1"/>
  <c r="M28" i="5"/>
  <c r="AX27" i="5"/>
  <c r="AY27" i="5" s="1"/>
  <c r="AT27" i="5"/>
  <c r="AU27" i="5" s="1"/>
  <c r="AR27" i="5"/>
  <c r="AS27" i="5" s="1"/>
  <c r="M27" i="5"/>
  <c r="AX26" i="5"/>
  <c r="AY26" i="5" s="1"/>
  <c r="AU26" i="5"/>
  <c r="AT26" i="5"/>
  <c r="AS26" i="5"/>
  <c r="AR26" i="5"/>
  <c r="M26" i="5"/>
  <c r="AX25" i="5"/>
  <c r="AY25" i="5" s="1"/>
  <c r="AT25" i="5"/>
  <c r="AU25" i="5" s="1"/>
  <c r="AR25" i="5"/>
  <c r="AS25" i="5" s="1"/>
  <c r="M25" i="5"/>
  <c r="AX24" i="5"/>
  <c r="AY24" i="5" s="1"/>
  <c r="AT24" i="5"/>
  <c r="AU24" i="5" s="1"/>
  <c r="AR24" i="5"/>
  <c r="AS24" i="5" s="1"/>
  <c r="M24" i="5"/>
  <c r="AX23" i="5"/>
  <c r="AY23" i="5" s="1"/>
  <c r="AT23" i="5"/>
  <c r="AU23" i="5" s="1"/>
  <c r="AR23" i="5"/>
  <c r="AS23" i="5" s="1"/>
  <c r="M23" i="5"/>
  <c r="AX22" i="5"/>
  <c r="AY22" i="5" s="1"/>
  <c r="AT22" i="5"/>
  <c r="AU22" i="5" s="1"/>
  <c r="AR22" i="5"/>
  <c r="AS22" i="5" s="1"/>
  <c r="M22" i="5"/>
  <c r="AY21" i="5"/>
  <c r="AX21" i="5"/>
  <c r="AU21" i="5"/>
  <c r="AT21" i="5"/>
  <c r="AS21" i="5"/>
  <c r="AR21" i="5"/>
  <c r="M21" i="5"/>
  <c r="AX20" i="5"/>
  <c r="AY20" i="5" s="1"/>
  <c r="AT20" i="5"/>
  <c r="AU20" i="5" s="1"/>
  <c r="AR20" i="5"/>
  <c r="AS20" i="5" s="1"/>
  <c r="M20" i="5"/>
  <c r="AX19" i="5"/>
  <c r="AY19" i="5" s="1"/>
  <c r="AT19" i="5"/>
  <c r="AU19" i="5" s="1"/>
  <c r="AR19" i="5"/>
  <c r="AS19" i="5" s="1"/>
  <c r="M19" i="5"/>
  <c r="AX18" i="5"/>
  <c r="AY18" i="5" s="1"/>
  <c r="AT18" i="5"/>
  <c r="AU18" i="5" s="1"/>
  <c r="AR18" i="5"/>
  <c r="AS18" i="5" s="1"/>
  <c r="AM18" i="5"/>
  <c r="AK18" i="5"/>
  <c r="M18" i="5"/>
  <c r="AY17" i="5"/>
  <c r="AX17" i="5"/>
  <c r="AU17" i="5"/>
  <c r="AT17" i="5"/>
  <c r="AS17" i="5"/>
  <c r="AR17" i="5"/>
  <c r="AM17" i="5"/>
  <c r="AK17" i="5"/>
  <c r="M17" i="5"/>
  <c r="AX16" i="5"/>
  <c r="AY16" i="5" s="1"/>
  <c r="AT16" i="5"/>
  <c r="AU16" i="5" s="1"/>
  <c r="AR16" i="5"/>
  <c r="AS16" i="5" s="1"/>
  <c r="AM16" i="5"/>
  <c r="AK16" i="5"/>
  <c r="M16" i="5"/>
  <c r="AX15" i="5"/>
  <c r="AY15" i="5" s="1"/>
  <c r="AT15" i="5"/>
  <c r="AU15" i="5" s="1"/>
  <c r="AR15" i="5"/>
  <c r="AS15" i="5" s="1"/>
  <c r="AM15" i="5"/>
  <c r="AK15" i="5"/>
  <c r="AD24" i="5" s="1"/>
  <c r="M15" i="5"/>
  <c r="AX14" i="5"/>
  <c r="AY14" i="5" s="1"/>
  <c r="AT14" i="5"/>
  <c r="AU14" i="5" s="1"/>
  <c r="AR14" i="5"/>
  <c r="AS14" i="5" s="1"/>
  <c r="AM14" i="5"/>
  <c r="AK14" i="5"/>
  <c r="M14" i="5"/>
  <c r="AY13" i="5"/>
  <c r="AX13" i="5"/>
  <c r="AU13" i="5"/>
  <c r="AT13" i="5"/>
  <c r="AS13" i="5"/>
  <c r="AR13" i="5"/>
  <c r="AM13" i="5"/>
  <c r="AK13" i="5"/>
  <c r="M13" i="5"/>
  <c r="AX12" i="5"/>
  <c r="AY12" i="5" s="1"/>
  <c r="AT12" i="5"/>
  <c r="AU12" i="5" s="1"/>
  <c r="AR12" i="5"/>
  <c r="AS12" i="5" s="1"/>
  <c r="M12" i="5"/>
  <c r="AX11" i="5"/>
  <c r="AY11" i="5" s="1"/>
  <c r="AT11" i="5"/>
  <c r="AU11" i="5" s="1"/>
  <c r="AR11" i="5"/>
  <c r="AS11" i="5" s="1"/>
  <c r="M11" i="5"/>
  <c r="AX10" i="5"/>
  <c r="AY10" i="5" s="1"/>
  <c r="AT10" i="5"/>
  <c r="AU10" i="5" s="1"/>
  <c r="AR10" i="5"/>
  <c r="AS10" i="5" s="1"/>
  <c r="M10" i="5"/>
  <c r="AY9" i="5"/>
  <c r="AX9" i="5"/>
  <c r="AU9" i="5"/>
  <c r="AT9" i="5"/>
  <c r="AS9" i="5"/>
  <c r="AR9" i="5"/>
  <c r="M9" i="5"/>
  <c r="AX8" i="5"/>
  <c r="AY8" i="5" s="1"/>
  <c r="AT8" i="5"/>
  <c r="AU8" i="5" s="1"/>
  <c r="AR8" i="5"/>
  <c r="AS8" i="5" s="1"/>
  <c r="M8" i="5"/>
  <c r="AX7" i="5"/>
  <c r="AY7" i="5" s="1"/>
  <c r="AT7" i="5"/>
  <c r="AU7" i="5" s="1"/>
  <c r="AR7" i="5"/>
  <c r="AS7" i="5" s="1"/>
  <c r="M7" i="5"/>
  <c r="AX6" i="5"/>
  <c r="AY6" i="5" s="1"/>
  <c r="AT6" i="5"/>
  <c r="AU6" i="5" s="1"/>
  <c r="AR6" i="5"/>
  <c r="AS6" i="5" s="1"/>
  <c r="M6" i="5"/>
  <c r="M5" i="5"/>
  <c r="T4" i="1" l="1"/>
  <c r="T5" i="1"/>
  <c r="T6" i="1"/>
  <c r="T7" i="1"/>
  <c r="T8" i="1"/>
  <c r="T9" i="1"/>
  <c r="T3" i="1"/>
  <c r="R4" i="1"/>
  <c r="R5" i="1"/>
  <c r="R6" i="1"/>
  <c r="R7" i="1"/>
  <c r="R8" i="1"/>
  <c r="R9" i="1"/>
  <c r="R3" i="1"/>
  <c r="K9" i="1" l="1"/>
  <c r="M11" i="1"/>
  <c r="M10" i="1"/>
  <c r="J9" i="1"/>
</calcChain>
</file>

<file path=xl/sharedStrings.xml><?xml version="1.0" encoding="utf-8"?>
<sst xmlns="http://schemas.openxmlformats.org/spreadsheetml/2006/main" count="437" uniqueCount="324">
  <si>
    <t>Sensor</t>
  </si>
  <si>
    <t>CCD273-84</t>
  </si>
  <si>
    <t>QE (550)</t>
  </si>
  <si>
    <t xml:space="preserve">QE (750) </t>
  </si>
  <si>
    <t>QE (950)</t>
  </si>
  <si>
    <t>Mission</t>
  </si>
  <si>
    <t>Variant</t>
  </si>
  <si>
    <t>CCD91-72</t>
  </si>
  <si>
    <t>Endicott et al (2012): CCD273-84.pdf, Table 1</t>
  </si>
  <si>
    <t>Reference/Source</t>
  </si>
  <si>
    <t>1966 x 4500</t>
  </si>
  <si>
    <t>4096 x 4096</t>
  </si>
  <si>
    <t>Temp (K)</t>
  </si>
  <si>
    <t>CCD270</t>
  </si>
  <si>
    <t>Plato</t>
  </si>
  <si>
    <t>4510 x 4510</t>
  </si>
  <si>
    <t>Frame transfer; Thinner gate dielectric; Increased buried channel</t>
  </si>
  <si>
    <t>Endicott et al (2012): CCD270.pdf, Table 1</t>
  </si>
  <si>
    <t>Short et al. (2005); CCD91.pdf</t>
  </si>
  <si>
    <t>CCD43</t>
  </si>
  <si>
    <t>HST</t>
  </si>
  <si>
    <t>Standard epi depth; Gate injected structure</t>
  </si>
  <si>
    <t>DD; Charge injection capability</t>
  </si>
  <si>
    <t>e2v</t>
  </si>
  <si>
    <t>2051 x 4096</t>
  </si>
  <si>
    <t>Randy Kimble, GSFC; CCD43.pdf</t>
  </si>
  <si>
    <t>CCD90</t>
  </si>
  <si>
    <t>1044 x 2200</t>
  </si>
  <si>
    <t>Kepler</t>
  </si>
  <si>
    <t>&lt;120 e-/frame</t>
  </si>
  <si>
    <t>Full Format (H x V)</t>
  </si>
  <si>
    <t>TRL</t>
  </si>
  <si>
    <t>Kepler Instrument Handbook; CCD90.pdf</t>
  </si>
  <si>
    <t>CCD201-20</t>
  </si>
  <si>
    <t>1024 x 2048</t>
  </si>
  <si>
    <t>Thinned; BI, Frame Transfer</t>
  </si>
  <si>
    <t xml:space="preserve">CIS2051 </t>
  </si>
  <si>
    <t>2560 x 2160</t>
  </si>
  <si>
    <t>Active pixel sensor; Thin epi</t>
  </si>
  <si>
    <t>Manufacturer</t>
  </si>
  <si>
    <t>Yes</t>
  </si>
  <si>
    <t>No</t>
  </si>
  <si>
    <t>* Must assign Idk to GAIA</t>
  </si>
  <si>
    <t>GAIA</t>
  </si>
  <si>
    <t>EUCLID</t>
  </si>
  <si>
    <t xml:space="preserve">Comment </t>
  </si>
  <si>
    <t>Thinned; 16um depth;  BI</t>
  </si>
  <si>
    <t>Astro Standard thickness Si</t>
  </si>
  <si>
    <t>Midband standard thickness</t>
  </si>
  <si>
    <t>Midband DD</t>
  </si>
  <si>
    <t>Andor NEO camera; assume Idk = 5e-04; lower TRL due to this extrapolation</t>
  </si>
  <si>
    <t>HyViSI</t>
  </si>
  <si>
    <t>TIS</t>
  </si>
  <si>
    <t>QE values from e2v website ;Midband AR</t>
  </si>
  <si>
    <t>QE values from e2v website; Midband AR</t>
  </si>
  <si>
    <t>JMAPS (not launched)</t>
  </si>
  <si>
    <t>Trade Study</t>
  </si>
  <si>
    <t>WFIRST-CGI [PC]</t>
  </si>
  <si>
    <t>WFIRST-CGI DD [PC]</t>
  </si>
  <si>
    <t>WFIRST-CGI [analog gain]</t>
  </si>
  <si>
    <t>WFIRST-CGI DD [analog gain]</t>
  </si>
  <si>
    <t>[PC] = EM gain in photon counting mode; excludes ENF</t>
  </si>
  <si>
    <t>[analog gain] = EM gain in analog mode; includes ENF</t>
  </si>
  <si>
    <t>NOTES</t>
  </si>
  <si>
    <t>DD = deep depletion, can only be operated in NIMO resulting in higher (surface) dark current</t>
  </si>
  <si>
    <t>ENF</t>
  </si>
  <si>
    <t>Fairchild [1]</t>
  </si>
  <si>
    <t>[1] Fairchild Imaging: BAE Systems Imaging Solutions</t>
  </si>
  <si>
    <t>Gound-based (CMOS)</t>
  </si>
  <si>
    <t>Gain</t>
  </si>
  <si>
    <t>Short Name</t>
  </si>
  <si>
    <t>EM ST AN</t>
  </si>
  <si>
    <t>EM DD AN</t>
  </si>
  <si>
    <t>EM ST PC</t>
  </si>
  <si>
    <t>EM DD PC</t>
  </si>
  <si>
    <t>JMAPS</t>
  </si>
  <si>
    <t>GND CMOS</t>
  </si>
  <si>
    <t>*</t>
  </si>
  <si>
    <t>read noise is SUTR sampling (up the ramp)</t>
  </si>
  <si>
    <t>at the cathode</t>
  </si>
  <si>
    <t>Photonis</t>
  </si>
  <si>
    <t>Hamamatsu</t>
  </si>
  <si>
    <t>DEP</t>
  </si>
  <si>
    <t>Siegmund</t>
  </si>
  <si>
    <t xml:space="preserve">SPIE </t>
  </si>
  <si>
    <t>Oswald</t>
  </si>
  <si>
    <t>999 x 999</t>
  </si>
  <si>
    <t>TBD</t>
  </si>
  <si>
    <t>Pixel(um)</t>
  </si>
  <si>
    <t>~10-7 e-/p/tr step (TDI mode) * /1e-3sec; 30um x10um</t>
  </si>
  <si>
    <t>Swift</t>
  </si>
  <si>
    <t>GaAsP MCP</t>
  </si>
  <si>
    <t>QE*0.8*0.95 (threshold and cosmic rays)</t>
  </si>
  <si>
    <t>blue-ext - GaAsP</t>
  </si>
  <si>
    <t>red-ext - GaAsP</t>
  </si>
  <si>
    <t>GaAs MCP</t>
  </si>
  <si>
    <t>GaAs</t>
  </si>
  <si>
    <t xml:space="preserve">QE (650) </t>
  </si>
  <si>
    <t>EOL</t>
  </si>
  <si>
    <t>BOL</t>
  </si>
  <si>
    <t xml:space="preserve">QE (850) </t>
  </si>
  <si>
    <t>DD dark 2x ST dark</t>
  </si>
  <si>
    <t>QE*0.8*0.95 (threshold and cosmic rays), DD dark 2xST dark</t>
  </si>
  <si>
    <t>Vallerga</t>
  </si>
  <si>
    <t>QE*0.95 to account for cosmic rays in 10s frames</t>
  </si>
  <si>
    <t>RN (e-)</t>
  </si>
  <si>
    <t>IDK (e-/pix/s)</t>
  </si>
  <si>
    <t>not per transfer but per frame!!</t>
  </si>
  <si>
    <t>CIC (e-/pix/fr)</t>
  </si>
  <si>
    <t>Thinned; BI (950 number pure guess - BN)</t>
  </si>
  <si>
    <t>col</t>
  </si>
  <si>
    <t xml:space="preserve"> </t>
  </si>
  <si>
    <t>frame, sec</t>
  </si>
  <si>
    <t>GaAsP red MCP</t>
  </si>
  <si>
    <t>Scenario</t>
  </si>
  <si>
    <t>BW</t>
  </si>
  <si>
    <t>R</t>
  </si>
  <si>
    <t>Coronagraph</t>
  </si>
  <si>
    <t>Mission Life</t>
  </si>
  <si>
    <t>f_pp</t>
  </si>
  <si>
    <t>FP type</t>
  </si>
  <si>
    <t>t integ, hrs</t>
  </si>
  <si>
    <t>SNR</t>
  </si>
  <si>
    <t>Contrast</t>
  </si>
  <si>
    <t>HLC</t>
  </si>
  <si>
    <t>IFS</t>
  </si>
  <si>
    <t>Achieved</t>
  </si>
  <si>
    <t>Imaging 1</t>
  </si>
  <si>
    <t>Imaging</t>
  </si>
  <si>
    <t>Design</t>
  </si>
  <si>
    <t>Imaging 2</t>
  </si>
  <si>
    <t>Imaging 2 Thresh.</t>
  </si>
  <si>
    <t>IFS 1 Threshold</t>
  </si>
  <si>
    <t>IFS 1</t>
  </si>
  <si>
    <t>IFS 2</t>
  </si>
  <si>
    <t>IFS 3</t>
  </si>
  <si>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, nm</t>
    </r>
  </si>
  <si>
    <t>Basic Multi2 DD</t>
  </si>
  <si>
    <t xml:space="preserve"> Astro Multi2 DD</t>
  </si>
  <si>
    <t>Astro Multi2 std Si</t>
  </si>
  <si>
    <t>Basic Multi2 std Si</t>
  </si>
  <si>
    <t>Astro Midband DD</t>
  </si>
  <si>
    <t>Basic NIR DD</t>
  </si>
  <si>
    <t>Basic Midband Std Si</t>
  </si>
  <si>
    <t>Refined estimates of planet albedo courtesy of Nikole Lewis</t>
  </si>
  <si>
    <t>pc</t>
  </si>
  <si>
    <t>mjupiter</t>
  </si>
  <si>
    <t>au</t>
  </si>
  <si>
    <t>day</t>
  </si>
  <si>
    <t>deg</t>
  </si>
  <si>
    <t>jd</t>
  </si>
  <si>
    <t>arcsec</t>
  </si>
  <si>
    <t>cgs</t>
  </si>
  <si>
    <t>Ag =0.5</t>
  </si>
  <si>
    <t>565 nm (Band 2)</t>
  </si>
  <si>
    <t>A (α = 65 deg)</t>
  </si>
  <si>
    <t>Traub</t>
  </si>
  <si>
    <t>Savranski</t>
  </si>
  <si>
    <t>Albedo as a function of phase angle</t>
  </si>
  <si>
    <t>A (α) = a + b*α+c*α^2+d*α^3+e*α^4+f*α^5</t>
  </si>
  <si>
    <t>Solar-like Star</t>
  </si>
  <si>
    <t>RV Prime</t>
  </si>
  <si>
    <t>NAME</t>
  </si>
  <si>
    <t>V</t>
  </si>
  <si>
    <t>DIST</t>
  </si>
  <si>
    <t>Spec</t>
  </si>
  <si>
    <t>MSINI</t>
  </si>
  <si>
    <t>A</t>
  </si>
  <si>
    <t>Period</t>
  </si>
  <si>
    <t>Ecc</t>
  </si>
  <si>
    <t>Arg Periap</t>
  </si>
  <si>
    <t>T0</t>
  </si>
  <si>
    <t>Separation</t>
  </si>
  <si>
    <t>Stellar Flux</t>
  </si>
  <si>
    <t>Planetary Flux</t>
  </si>
  <si>
    <t>A (α = 0 deg)</t>
  </si>
  <si>
    <t>Traub No.</t>
  </si>
  <si>
    <t>Traub Entry</t>
  </si>
  <si>
    <t>Use Spec</t>
  </si>
  <si>
    <t>Notes</t>
  </si>
  <si>
    <t>Rp / R_E</t>
  </si>
  <si>
    <t>Rp / R_J</t>
  </si>
  <si>
    <t>Ratio</t>
  </si>
  <si>
    <t>These are the polynomial fits to phase variations of Jupiter as observed by Cassini</t>
  </si>
  <si>
    <t>Jupiter-like planet</t>
  </si>
  <si>
    <t>Neptune-like planet</t>
  </si>
  <si>
    <t>beta Gem b</t>
  </si>
  <si>
    <t>K0IIIb</t>
  </si>
  <si>
    <t>HD62509</t>
  </si>
  <si>
    <t>k0v</t>
  </si>
  <si>
    <t>aka Pollux b, aka HD 62509 b</t>
  </si>
  <si>
    <t>Distance (AU)</t>
  </si>
  <si>
    <t>Teq (K)</t>
  </si>
  <si>
    <t>Teff (K)</t>
  </si>
  <si>
    <t>Est A_g (565 nm)</t>
  </si>
  <si>
    <t>Est A (65 deg) 565 nm</t>
  </si>
  <si>
    <t>gamma Cep b</t>
  </si>
  <si>
    <t>K1IV</t>
  </si>
  <si>
    <t>HR8974</t>
  </si>
  <si>
    <t>Cite:</t>
  </si>
  <si>
    <t>Mayorga et al. (2016)</t>
  </si>
  <si>
    <t>HD 147513 b</t>
  </si>
  <si>
    <t>G5V</t>
  </si>
  <si>
    <t>HD147513</t>
  </si>
  <si>
    <t>g5v</t>
  </si>
  <si>
    <t>HD 192310 c</t>
  </si>
  <si>
    <t>K2+V</t>
  </si>
  <si>
    <t>HD192310</t>
  </si>
  <si>
    <t>A Neptune (per Nikole Lewis)</t>
  </si>
  <si>
    <t>Ag</t>
  </si>
  <si>
    <t>geometric albedo</t>
  </si>
  <si>
    <t>upsilon And d</t>
  </si>
  <si>
    <t>F9V</t>
  </si>
  <si>
    <t>HD9826</t>
  </si>
  <si>
    <t>f5v</t>
  </si>
  <si>
    <t>I have removed upsilon And e from list given questionable nature</t>
  </si>
  <si>
    <t>α (deg)</t>
  </si>
  <si>
    <t>phase angle</t>
  </si>
  <si>
    <t>epsilon Eri b</t>
  </si>
  <si>
    <t>K2Vk:</t>
  </si>
  <si>
    <t>HD22049</t>
  </si>
  <si>
    <t>47 UMa b</t>
  </si>
  <si>
    <t>G1V</t>
  </si>
  <si>
    <t>47Uma</t>
  </si>
  <si>
    <t>g0v</t>
  </si>
  <si>
    <t>phase fun only</t>
  </si>
  <si>
    <t>HD 10647 b</t>
  </si>
  <si>
    <t>HD10647</t>
  </si>
  <si>
    <t>λeff</t>
  </si>
  <si>
    <t>a</t>
  </si>
  <si>
    <t>b</t>
  </si>
  <si>
    <t>c</t>
  </si>
  <si>
    <t>d</t>
  </si>
  <si>
    <t>e</t>
  </si>
  <si>
    <t>f</t>
  </si>
  <si>
    <t>A (α)</t>
  </si>
  <si>
    <t>f (a)</t>
  </si>
  <si>
    <t>47 UMa c</t>
  </si>
  <si>
    <t>HD 39091 b</t>
  </si>
  <si>
    <t>G0V</t>
  </si>
  <si>
    <t>HD39091</t>
  </si>
  <si>
    <t>HD 114613 b</t>
  </si>
  <si>
    <t>G3IV</t>
  </si>
  <si>
    <t>HD 114613</t>
  </si>
  <si>
    <t>HD 128311 c</t>
  </si>
  <si>
    <t>K3V</t>
  </si>
  <si>
    <t>HD128311</t>
  </si>
  <si>
    <t>k5v</t>
  </si>
  <si>
    <t>Gliese 777 b</t>
  </si>
  <si>
    <t>G7IV-V</t>
  </si>
  <si>
    <t>HD190360</t>
  </si>
  <si>
    <t>mu Ara e</t>
  </si>
  <si>
    <t>G3IV-V</t>
  </si>
  <si>
    <t>HD160691</t>
  </si>
  <si>
    <t>aka HD 160691 e</t>
  </si>
  <si>
    <t>14 Her b</t>
  </si>
  <si>
    <t>K0V</t>
  </si>
  <si>
    <t>14 Her</t>
  </si>
  <si>
    <t>HD 89307 b</t>
  </si>
  <si>
    <t>HD89307</t>
  </si>
  <si>
    <t>55 Cnc d</t>
  </si>
  <si>
    <t>G8V</t>
  </si>
  <si>
    <t>55Cnc</t>
  </si>
  <si>
    <t>HD 70642 b</t>
  </si>
  <si>
    <t>G6VCN+0.5</t>
  </si>
  <si>
    <t>HD70642</t>
  </si>
  <si>
    <t>Lewis</t>
  </si>
  <si>
    <t>HD 217107 c</t>
  </si>
  <si>
    <t>G8IV</t>
  </si>
  <si>
    <t>HD217107</t>
  </si>
  <si>
    <t>Traub etal</t>
  </si>
  <si>
    <t>HD 154345 b</t>
  </si>
  <si>
    <t>HD154345</t>
  </si>
  <si>
    <t>HD 117207 b</t>
  </si>
  <si>
    <t>HD117207</t>
  </si>
  <si>
    <t>HD 134987 c</t>
  </si>
  <si>
    <t>G6IV-V</t>
  </si>
  <si>
    <t>HD134987</t>
  </si>
  <si>
    <t>HD 87883 b</t>
  </si>
  <si>
    <t>HD87883</t>
  </si>
  <si>
    <t>HD 222155 b</t>
  </si>
  <si>
    <t>G0</t>
  </si>
  <si>
    <t>HD222155</t>
  </si>
  <si>
    <t>HD 181433 d</t>
  </si>
  <si>
    <t>K3III-IV</t>
  </si>
  <si>
    <t>HD181433</t>
  </si>
  <si>
    <t>HD 24040 b</t>
  </si>
  <si>
    <t>HD24040</t>
  </si>
  <si>
    <t>HD 13931 b</t>
  </si>
  <si>
    <t>HD13931</t>
  </si>
  <si>
    <t>HD 187123 c</t>
  </si>
  <si>
    <t>G5</t>
  </si>
  <si>
    <t>HD187123</t>
  </si>
  <si>
    <t>GJ 832 b</t>
  </si>
  <si>
    <t>M1.5</t>
  </si>
  <si>
    <t>GJ832</t>
  </si>
  <si>
    <t>m0v</t>
  </si>
  <si>
    <t>HD 30562 b</t>
  </si>
  <si>
    <t>F8V</t>
  </si>
  <si>
    <t>HD30562</t>
  </si>
  <si>
    <t>HD 142 c</t>
  </si>
  <si>
    <t>F7V</t>
  </si>
  <si>
    <t>HD142</t>
  </si>
  <si>
    <t>nu Oph c</t>
  </si>
  <si>
    <t>G9III</t>
  </si>
  <si>
    <t>HD163917</t>
  </si>
  <si>
    <t>calling this a planet is probably a bit of a stretch</t>
  </si>
  <si>
    <t>psi Dra B b</t>
  </si>
  <si>
    <t>F5IV</t>
  </si>
  <si>
    <t>psi Dra B</t>
  </si>
  <si>
    <t>any concerns about binary star system?</t>
  </si>
  <si>
    <t>HD 169830 c</t>
  </si>
  <si>
    <t>HD169830</t>
  </si>
  <si>
    <t>Thresh. Pl. 1</t>
  </si>
  <si>
    <t>Thresh. 47 Umc</t>
  </si>
  <si>
    <t>Baseline Pl.  1</t>
  </si>
  <si>
    <t>Baseline Pl.  2</t>
  </si>
  <si>
    <t>Baseline Pl.  3</t>
  </si>
  <si>
    <t>T_sun</t>
  </si>
  <si>
    <t>K</t>
  </si>
  <si>
    <t>AU</t>
  </si>
  <si>
    <t>m</t>
  </si>
  <si>
    <t>R_sun</t>
  </si>
  <si>
    <t>centerWl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</si>
</sst>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E+00"/>
    <numFmt numFmtId="165" formatCode="0.0"/>
    <numFmt numFmtId="166" formatCode="0.000"/>
    <numFmt numFmtId="167" formatCode="0.0000"/>
  </numFmts>
  <fonts count="3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0"/>
      <name val="Arial"/>
      <family val="2"/>
    </font>
    <font>
      <sz val="10"/>
      <name val="Symbol"/>
      <family val="1"/>
      <charset val="2"/>
    </font>
    <font>
      <sz val="14"/>
      <color rgb="FF9C65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5" tint="-0.249977111117893"/>
      <name val="Symbol"/>
      <family val="1"/>
      <charset val="2"/>
    </font>
    <font>
      <sz val="12"/>
      <color theme="7" tint="-0.499984740745262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3" borderId="1" applyNumberFormat="0" applyFont="0" applyAlignment="0" applyProtection="0"/>
    <xf numFmtId="9" fontId="8" fillId="0" borderId="0" applyFont="0" applyFill="0" applyBorder="0" applyAlignment="0" applyProtection="0"/>
    <xf numFmtId="0" fontId="13" fillId="5" borderId="0" applyNumberFormat="0" applyBorder="0" applyAlignment="0" applyProtection="0"/>
    <xf numFmtId="0" fontId="16" fillId="0" borderId="0"/>
    <xf numFmtId="0" fontId="23" fillId="0" borderId="0"/>
  </cellStyleXfs>
  <cellXfs count="1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2" borderId="0" xfId="0" applyFill="1"/>
    <xf numFmtId="2" fontId="0" fillId="0" borderId="0" xfId="0" applyNumberFormat="1" applyAlignment="1">
      <alignment horizont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3" borderId="1" xfId="49" applyFont="1"/>
    <xf numFmtId="0" fontId="1" fillId="3" borderId="1" xfId="49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3" borderId="1" xfId="49" applyFont="1" applyAlignment="1">
      <alignment horizontal="center"/>
    </xf>
    <xf numFmtId="11" fontId="10" fillId="0" borderId="0" xfId="0" applyNumberFormat="1" applyFont="1" applyAlignment="1">
      <alignment horizontal="center"/>
    </xf>
    <xf numFmtId="0" fontId="11" fillId="4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2" fillId="0" borderId="1" xfId="49" applyFont="1" applyFill="1" applyAlignment="1">
      <alignment horizontal="center"/>
    </xf>
    <xf numFmtId="0" fontId="14" fillId="6" borderId="2" xfId="0" applyFont="1" applyFill="1" applyBorder="1" applyAlignment="1">
      <alignment horizontal="center" vertical="center"/>
    </xf>
    <xf numFmtId="2" fontId="14" fillId="6" borderId="2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1" fontId="14" fillId="0" borderId="2" xfId="0" applyNumberFormat="1" applyFont="1" applyFill="1" applyBorder="1" applyAlignment="1">
      <alignment horizontal="center" vertical="center"/>
    </xf>
    <xf numFmtId="9" fontId="14" fillId="0" borderId="2" xfId="5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1" fontId="14" fillId="7" borderId="2" xfId="0" applyNumberFormat="1" applyFont="1" applyFill="1" applyBorder="1" applyAlignment="1">
      <alignment horizontal="center" vertical="center"/>
    </xf>
    <xf numFmtId="9" fontId="14" fillId="7" borderId="2" xfId="5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1" fontId="14" fillId="8" borderId="2" xfId="0" applyNumberFormat="1" applyFont="1" applyFill="1" applyBorder="1" applyAlignment="1">
      <alignment horizontal="center" vertical="center"/>
    </xf>
    <xf numFmtId="9" fontId="14" fillId="8" borderId="2" xfId="5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6" fillId="0" borderId="2" xfId="52" applyFont="1" applyBorder="1" applyAlignment="1">
      <alignment horizontal="center"/>
    </xf>
    <xf numFmtId="0" fontId="16" fillId="0" borderId="2" xfId="52" applyBorder="1" applyAlignment="1">
      <alignment horizontal="center" wrapText="1"/>
    </xf>
    <xf numFmtId="0" fontId="16" fillId="9" borderId="2" xfId="52" applyFill="1" applyBorder="1" applyAlignment="1" applyProtection="1">
      <alignment horizontal="center" wrapText="1"/>
      <protection locked="0"/>
    </xf>
    <xf numFmtId="0" fontId="16" fillId="0" borderId="2" xfId="52" applyFont="1" applyBorder="1" applyAlignment="1">
      <alignment horizontal="center" wrapText="1"/>
    </xf>
    <xf numFmtId="0" fontId="16" fillId="0" borderId="2" xfId="52" applyNumberFormat="1" applyFill="1" applyBorder="1" applyAlignment="1">
      <alignment horizontal="center"/>
    </xf>
    <xf numFmtId="10" fontId="16" fillId="0" borderId="2" xfId="52" applyNumberFormat="1" applyFill="1" applyBorder="1" applyAlignment="1">
      <alignment horizontal="center"/>
    </xf>
    <xf numFmtId="10" fontId="16" fillId="0" borderId="2" xfId="52" applyNumberFormat="1" applyFont="1" applyFill="1" applyBorder="1" applyAlignment="1">
      <alignment horizontal="center"/>
    </xf>
    <xf numFmtId="10" fontId="0" fillId="0" borderId="2" xfId="0" applyNumberFormat="1" applyFill="1" applyBorder="1" applyAlignment="1">
      <alignment horizontal="center"/>
    </xf>
    <xf numFmtId="0" fontId="16" fillId="0" borderId="2" xfId="52" applyNumberFormat="1" applyFill="1" applyBorder="1" applyAlignment="1">
      <alignment horizontal="center" vertical="center"/>
    </xf>
    <xf numFmtId="10" fontId="16" fillId="0" borderId="2" xfId="52" applyNumberFormat="1" applyFill="1" applyBorder="1" applyAlignment="1">
      <alignment horizontal="center" vertical="center"/>
    </xf>
    <xf numFmtId="10" fontId="16" fillId="0" borderId="2" xfId="52" applyNumberFormat="1" applyFont="1" applyFill="1" applyBorder="1" applyAlignment="1">
      <alignment horizontal="center" vertical="center"/>
    </xf>
    <xf numFmtId="0" fontId="18" fillId="5" borderId="0" xfId="51" applyFont="1" applyAlignment="1">
      <alignment horizontal="left"/>
    </xf>
    <xf numFmtId="0" fontId="18" fillId="5" borderId="0" xfId="51" applyFont="1" applyAlignment="1">
      <alignment horizontal="center"/>
    </xf>
    <xf numFmtId="0" fontId="18" fillId="5" borderId="0" xfId="5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6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4" fillId="6" borderId="0" xfId="0" applyFont="1" applyFill="1" applyAlignment="1">
      <alignment horizontal="center"/>
    </xf>
    <xf numFmtId="0" fontId="24" fillId="0" borderId="0" xfId="53" applyFont="1" applyAlignment="1">
      <alignment horizontal="left"/>
    </xf>
    <xf numFmtId="0" fontId="24" fillId="0" borderId="0" xfId="53" applyFont="1"/>
    <xf numFmtId="0" fontId="23" fillId="0" borderId="0" xfId="53"/>
    <xf numFmtId="0" fontId="24" fillId="0" borderId="0" xfId="0" applyFont="1"/>
    <xf numFmtId="0" fontId="20" fillId="0" borderId="0" xfId="0" applyFont="1" applyAlignment="1">
      <alignment horizontal="left"/>
    </xf>
    <xf numFmtId="0" fontId="20" fillId="6" borderId="0" xfId="0" applyFont="1" applyFill="1" applyAlignment="1">
      <alignment horizontal="center"/>
    </xf>
    <xf numFmtId="0" fontId="23" fillId="0" borderId="0" xfId="53" applyFont="1"/>
    <xf numFmtId="165" fontId="14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2" fontId="25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23" fillId="6" borderId="0" xfId="53" applyFill="1"/>
    <xf numFmtId="0" fontId="24" fillId="0" borderId="0" xfId="53" applyFont="1" applyAlignment="1">
      <alignment horizontal="right"/>
    </xf>
    <xf numFmtId="2" fontId="0" fillId="0" borderId="0" xfId="0" applyNumberFormat="1"/>
    <xf numFmtId="0" fontId="23" fillId="0" borderId="0" xfId="53" applyAlignment="1">
      <alignment horizontal="right"/>
    </xf>
    <xf numFmtId="0" fontId="26" fillId="0" borderId="0" xfId="53" applyFont="1"/>
    <xf numFmtId="0" fontId="27" fillId="0" borderId="0" xfId="53" applyFont="1" applyAlignment="1">
      <alignment horizontal="center"/>
    </xf>
    <xf numFmtId="0" fontId="26" fillId="0" borderId="0" xfId="53" applyFont="1" applyAlignment="1">
      <alignment horizontal="center"/>
    </xf>
    <xf numFmtId="0" fontId="12" fillId="0" borderId="0" xfId="0" applyFont="1" applyAlignment="1">
      <alignment horizontal="center"/>
    </xf>
    <xf numFmtId="0" fontId="28" fillId="0" borderId="0" xfId="53" applyFont="1" applyAlignment="1">
      <alignment horizontal="center"/>
    </xf>
    <xf numFmtId="0" fontId="29" fillId="0" borderId="0" xfId="53" applyFont="1"/>
    <xf numFmtId="11" fontId="29" fillId="0" borderId="0" xfId="53" applyNumberFormat="1" applyFont="1"/>
    <xf numFmtId="2" fontId="23" fillId="0" borderId="0" xfId="53" applyNumberFormat="1"/>
    <xf numFmtId="166" fontId="23" fillId="0" borderId="0" xfId="53" applyNumberFormat="1" applyAlignment="1">
      <alignment horizontal="center"/>
    </xf>
    <xf numFmtId="11" fontId="23" fillId="0" borderId="0" xfId="53" applyNumberFormat="1"/>
    <xf numFmtId="2" fontId="23" fillId="0" borderId="0" xfId="53" applyNumberFormat="1" applyAlignment="1">
      <alignment horizontal="center"/>
    </xf>
    <xf numFmtId="0" fontId="23" fillId="0" borderId="0" xfId="53" applyAlignment="1">
      <alignment horizontal="center"/>
    </xf>
    <xf numFmtId="0" fontId="30" fillId="0" borderId="0" xfId="53" applyFont="1" applyAlignment="1">
      <alignment horizontal="center"/>
    </xf>
    <xf numFmtId="167" fontId="30" fillId="0" borderId="0" xfId="53" applyNumberFormat="1" applyFont="1" applyAlignment="1">
      <alignment horizontal="center"/>
    </xf>
    <xf numFmtId="0" fontId="31" fillId="0" borderId="0" xfId="53" applyFont="1" applyAlignment="1">
      <alignment horizontal="center"/>
    </xf>
    <xf numFmtId="167" fontId="31" fillId="0" borderId="0" xfId="53" applyNumberFormat="1" applyFont="1" applyAlignment="1">
      <alignment horizontal="center"/>
    </xf>
    <xf numFmtId="0" fontId="32" fillId="6" borderId="0" xfId="0" applyFont="1" applyFill="1" applyAlignment="1">
      <alignment horizontal="center"/>
    </xf>
    <xf numFmtId="2" fontId="32" fillId="6" borderId="0" xfId="0" applyNumberFormat="1" applyFont="1" applyFill="1" applyAlignment="1">
      <alignment horizontal="center"/>
    </xf>
    <xf numFmtId="165" fontId="32" fillId="6" borderId="0" xfId="0" applyNumberFormat="1" applyFont="1" applyFill="1" applyAlignment="1">
      <alignment horizontal="center"/>
    </xf>
    <xf numFmtId="0" fontId="32" fillId="6" borderId="0" xfId="0" applyFont="1" applyFill="1" applyAlignment="1">
      <alignment horizontal="left"/>
    </xf>
    <xf numFmtId="2" fontId="14" fillId="6" borderId="0" xfId="0" applyNumberFormat="1" applyFont="1" applyFill="1" applyAlignment="1">
      <alignment horizontal="center"/>
    </xf>
    <xf numFmtId="0" fontId="14" fillId="6" borderId="0" xfId="0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5" fillId="10" borderId="0" xfId="0" applyFont="1" applyFill="1" applyAlignment="1">
      <alignment horizontal="center"/>
    </xf>
  </cellXfs>
  <cellStyles count="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eutral" xfId="51" builtinId="28"/>
    <cellStyle name="Normal" xfId="0" builtinId="0"/>
    <cellStyle name="Normal 2" xfId="53"/>
    <cellStyle name="Normal 3" xfId="52"/>
    <cellStyle name="Note" xfId="49" builtinId="10"/>
    <cellStyle name="Percent" xfId="50" builtinId="5"/>
  </cellStyles>
  <dxfs count="1"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 Function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54487737251201"/>
          <c:y val="0.17474293617011799"/>
          <c:w val="0.75398153660552802"/>
          <c:h val="0.61605878246082402"/>
        </c:manualLayout>
      </c:layout>
      <c:scatterChart>
        <c:scatterStyle val="smoothMarker"/>
        <c:varyColors val="0"/>
        <c:ser>
          <c:idx val="0"/>
          <c:order val="0"/>
          <c:tx>
            <c:v>Lewis (Cassini)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Planets!$AD$25:$AD$43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Planets!$AE$25:$AE$43</c:f>
              <c:numCache>
                <c:formatCode>0.0000</c:formatCode>
                <c:ptCount val="19"/>
                <c:pt idx="0">
                  <c:v>0.37318772560000002</c:v>
                </c:pt>
                <c:pt idx="1">
                  <c:v>0.35652759627500008</c:v>
                </c:pt>
                <c:pt idx="2">
                  <c:v>0.33925137920000004</c:v>
                </c:pt>
                <c:pt idx="3">
                  <c:v>0.32151695312500006</c:v>
                </c:pt>
                <c:pt idx="4">
                  <c:v>0.30347604080000001</c:v>
                </c:pt>
                <c:pt idx="5">
                  <c:v>0.28527377997499997</c:v>
                </c:pt>
                <c:pt idx="6">
                  <c:v>0.26704829440000005</c:v>
                </c:pt>
                <c:pt idx="7">
                  <c:v>0.248930264825</c:v>
                </c:pt>
                <c:pt idx="8">
                  <c:v>0.23104250000000001</c:v>
                </c:pt>
                <c:pt idx="9">
                  <c:v>0.21349950767500003</c:v>
                </c:pt>
                <c:pt idx="10">
                  <c:v>0.19640706560000004</c:v>
                </c:pt>
                <c:pt idx="11">
                  <c:v>0.17986179252500001</c:v>
                </c:pt>
                <c:pt idx="12">
                  <c:v>0.16395071920000001</c:v>
                </c:pt>
                <c:pt idx="13">
                  <c:v>0.14875085937499999</c:v>
                </c:pt>
                <c:pt idx="14">
                  <c:v>0.13432878079999999</c:v>
                </c:pt>
                <c:pt idx="15">
                  <c:v>0.12074017622499998</c:v>
                </c:pt>
                <c:pt idx="16">
                  <c:v>0.10802943439999996</c:v>
                </c:pt>
                <c:pt idx="17">
                  <c:v>9.6229211075000015E-2</c:v>
                </c:pt>
                <c:pt idx="18">
                  <c:v>8.5359999999999978E-2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EF-4941-9AB1-C19FD481D5E8}"/>
            </c:ext>
          </c:extLst>
        </c:ser>
        <c:ser>
          <c:idx val="1"/>
          <c:order val="1"/>
          <c:tx>
            <c:v>Traub etal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Planets!$AF$25:$AF$43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Planets!$AG$25:$AG$43</c:f>
              <c:numCache>
                <c:formatCode>0.0000</c:formatCode>
                <c:ptCount val="19"/>
                <c:pt idx="0">
                  <c:v>0.98537014284737978</c:v>
                </c:pt>
                <c:pt idx="1">
                  <c:v>0.96781666822042667</c:v>
                </c:pt>
                <c:pt idx="2">
                  <c:v>0.94415072248203169</c:v>
                </c:pt>
                <c:pt idx="3">
                  <c:v>0.91495527629765538</c:v>
                </c:pt>
                <c:pt idx="4">
                  <c:v>0.88084277957892765</c:v>
                </c:pt>
                <c:pt idx="5">
                  <c:v>0.84244753029429353</c:v>
                </c:pt>
                <c:pt idx="6">
                  <c:v>0.80041799552776727</c:v>
                </c:pt>
                <c:pt idx="7">
                  <c:v>0.75540916492918719</c:v>
                </c:pt>
                <c:pt idx="8">
                  <c:v>0.70807501538564999</c:v>
                </c:pt>
                <c:pt idx="9">
                  <c:v>0.65906116367307499</c:v>
                </c:pt>
                <c:pt idx="10">
                  <c:v>0.60899778104422952</c:v>
                </c:pt>
                <c:pt idx="11">
                  <c:v>0.55849284020678835</c:v>
                </c:pt>
                <c:pt idx="12">
                  <c:v>0.50812576098024143</c:v>
                </c:pt>
                <c:pt idx="13">
                  <c:v>0.45844151613786105</c:v>
                </c:pt>
                <c:pt idx="14">
                  <c:v>0.40994525358919193</c:v>
                </c:pt>
                <c:pt idx="15">
                  <c:v>0.36309748519440987</c:v>
                </c:pt>
                <c:pt idx="16">
                  <c:v>0.31830988618379069</c:v>
                </c:pt>
                <c:pt idx="17">
                  <c:v>0.27594174244675179</c:v>
                </c:pt>
                <c:pt idx="18">
                  <c:v>0.23629707592226157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EF-4941-9AB1-C19FD481D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09664"/>
        <c:axId val="170212352"/>
      </c:scatterChart>
      <c:valAx>
        <c:axId val="170209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 Angle (deg)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2352"/>
        <c:crosses val="autoZero"/>
        <c:crossBetween val="midCat"/>
      </c:valAx>
      <c:valAx>
        <c:axId val="17021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Albedo at Phase Angle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09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69423408645896"/>
          <c:y val="0.19927556930948301"/>
          <c:w val="0.24318632097182399"/>
          <c:h val="0.1590082333135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121872</xdr:colOff>
      <xdr:row>23</xdr:row>
      <xdr:rowOff>79128</xdr:rowOff>
    </xdr:from>
    <xdr:to>
      <xdr:col>39</xdr:col>
      <xdr:colOff>204107</xdr:colOff>
      <xdr:row>36</xdr:row>
      <xdr:rowOff>121369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nemati/Desktop/rev505/rev50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reinheimer/Local%20Settings/Temporary%20Internet%20Files/OLK2/updated%20index%20and%20process%20141111%20prj%20QE_V3_0_Draft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BDE"/>
      <sheetName val="Planets"/>
      <sheetName val="QE"/>
      <sheetName val="CGI_L2_cgi_reqs"/>
      <sheetName val="Sheet2"/>
    </sheetNames>
    <sheetDataSet>
      <sheetData sheetId="0"/>
      <sheetData sheetId="1">
        <row r="3">
          <cell r="AW3">
            <v>0.36</v>
          </cell>
          <cell r="AX3">
            <v>6.8000000000000005E-2</v>
          </cell>
          <cell r="AY3">
            <v>4.3499999999999999E-8</v>
          </cell>
          <cell r="AZ3">
            <v>78834387669.508423</v>
          </cell>
          <cell r="BA3">
            <v>7883.4387669508433</v>
          </cell>
          <cell r="BB3">
            <v>5360738361.5265732</v>
          </cell>
          <cell r="BC3">
            <v>-7.361510743045363</v>
          </cell>
        </row>
        <row r="4">
          <cell r="AW4">
            <v>0.44</v>
          </cell>
          <cell r="AX4">
            <v>9.8000000000000004E-2</v>
          </cell>
          <cell r="AY4">
            <v>7.1999999999999996E-8</v>
          </cell>
          <cell r="AZ4">
            <v>159481060113.0285</v>
          </cell>
          <cell r="BA4">
            <v>15948.106011302851</v>
          </cell>
          <cell r="BB4">
            <v>15629143891.076794</v>
          </cell>
          <cell r="BC4">
            <v>-7.1426675035687319</v>
          </cell>
        </row>
        <row r="5">
          <cell r="AG5">
            <v>0.96947005142735598</v>
          </cell>
          <cell r="AW5">
            <v>0.55000000000000004</v>
          </cell>
          <cell r="AX5">
            <v>8.8999999999999996E-2</v>
          </cell>
          <cell r="AY5">
            <v>3.92E-8</v>
          </cell>
          <cell r="AZ5">
            <v>108535721465.8111</v>
          </cell>
          <cell r="BA5">
            <v>10853.572146581111</v>
          </cell>
          <cell r="BB5">
            <v>9659679210.4571877</v>
          </cell>
          <cell r="BC5">
            <v>-7.4067139329795424</v>
          </cell>
          <cell r="BK5">
            <v>1</v>
          </cell>
          <cell r="BX5">
            <v>0.5</v>
          </cell>
        </row>
        <row r="6">
          <cell r="C6" t="str">
            <v>Custom</v>
          </cell>
          <cell r="D6">
            <v>770</v>
          </cell>
          <cell r="E6">
            <v>0.1</v>
          </cell>
          <cell r="F6">
            <v>50</v>
          </cell>
          <cell r="G6" t="str">
            <v>HLC</v>
          </cell>
          <cell r="H6">
            <v>0.5</v>
          </cell>
          <cell r="I6">
            <v>0.9</v>
          </cell>
          <cell r="J6" t="str">
            <v>IFS</v>
          </cell>
          <cell r="K6">
            <v>100</v>
          </cell>
          <cell r="L6">
            <v>5</v>
          </cell>
          <cell r="M6" t="str">
            <v>Achieved</v>
          </cell>
          <cell r="AW6">
            <v>0.7</v>
          </cell>
          <cell r="AX6">
            <v>0.22</v>
          </cell>
          <cell r="AY6">
            <v>1.7599999999999999E-8</v>
          </cell>
          <cell r="AZ6">
            <v>62020412266.177757</v>
          </cell>
          <cell r="BA6">
            <v>6202.0412266177764</v>
          </cell>
          <cell r="BB6">
            <v>13644490698.559107</v>
          </cell>
          <cell r="BC6">
            <v>-7.7544873321858505</v>
          </cell>
          <cell r="BK6">
            <v>0.3</v>
          </cell>
          <cell r="BX6">
            <v>0.2</v>
          </cell>
        </row>
        <row r="7">
          <cell r="C7" t="str">
            <v>Imaging 1</v>
          </cell>
          <cell r="D7">
            <v>450</v>
          </cell>
          <cell r="E7">
            <v>0.1</v>
          </cell>
          <cell r="F7">
            <v>0</v>
          </cell>
          <cell r="G7" t="str">
            <v>HLC</v>
          </cell>
          <cell r="H7">
            <v>0.5</v>
          </cell>
          <cell r="I7">
            <v>0.1</v>
          </cell>
          <cell r="J7" t="str">
            <v>Imaging</v>
          </cell>
          <cell r="K7">
            <v>24</v>
          </cell>
          <cell r="L7">
            <v>5</v>
          </cell>
          <cell r="M7" t="str">
            <v>Design</v>
          </cell>
          <cell r="AO7" t="str">
            <v>HLC</v>
          </cell>
          <cell r="AP7" t="str">
            <v>SPC</v>
          </cell>
          <cell r="AW7">
            <v>0.8</v>
          </cell>
          <cell r="AX7">
            <v>0.2</v>
          </cell>
          <cell r="AY7">
            <v>1.2100000000000001E-8</v>
          </cell>
          <cell r="AZ7">
            <v>48730323923.425385</v>
          </cell>
          <cell r="BA7">
            <v>4873.0323923425385</v>
          </cell>
          <cell r="BB7">
            <v>9746064784.6850777</v>
          </cell>
          <cell r="BC7">
            <v>-7.9172146296835502</v>
          </cell>
        </row>
        <row r="8">
          <cell r="C8" t="str">
            <v>Imaging 2</v>
          </cell>
          <cell r="D8">
            <v>565</v>
          </cell>
          <cell r="E8">
            <v>0.1</v>
          </cell>
          <cell r="F8">
            <v>0</v>
          </cell>
          <cell r="G8" t="str">
            <v>HLC</v>
          </cell>
          <cell r="H8">
            <v>0.5</v>
          </cell>
          <cell r="I8">
            <v>0.1</v>
          </cell>
          <cell r="J8" t="str">
            <v>Imaging</v>
          </cell>
          <cell r="K8">
            <v>24</v>
          </cell>
          <cell r="L8">
            <v>5</v>
          </cell>
          <cell r="M8" t="str">
            <v>Design</v>
          </cell>
          <cell r="AO8">
            <v>0.42899599999999999</v>
          </cell>
          <cell r="AP8">
            <v>0.62662700000000005</v>
          </cell>
          <cell r="AW8">
            <v>0.9</v>
          </cell>
          <cell r="AX8">
            <v>0.24</v>
          </cell>
          <cell r="AY8">
            <v>8.2999999999999999E-9</v>
          </cell>
          <cell r="AZ8">
            <v>37604909060.742523</v>
          </cell>
          <cell r="BA8">
            <v>3760.490906074253</v>
          </cell>
          <cell r="BB8">
            <v>9025178174.5782051</v>
          </cell>
          <cell r="BC8">
            <v>-8.0809219076239263</v>
          </cell>
        </row>
        <row r="9">
          <cell r="C9" t="str">
            <v>Imaging 2 Thresh.</v>
          </cell>
          <cell r="D9">
            <v>565</v>
          </cell>
          <cell r="E9">
            <v>0.1</v>
          </cell>
          <cell r="F9">
            <v>0</v>
          </cell>
          <cell r="G9" t="str">
            <v>HLC</v>
          </cell>
          <cell r="H9">
            <v>1</v>
          </cell>
          <cell r="I9">
            <v>0.2</v>
          </cell>
          <cell r="J9" t="str">
            <v>Imaging</v>
          </cell>
          <cell r="K9">
            <v>24</v>
          </cell>
          <cell r="L9">
            <v>5</v>
          </cell>
          <cell r="M9" t="str">
            <v>Achieved</v>
          </cell>
          <cell r="AO9">
            <v>3.2181705000000001E-12</v>
          </cell>
          <cell r="AP9">
            <v>1.5781341999999999E-11</v>
          </cell>
          <cell r="AW9">
            <v>1.05</v>
          </cell>
          <cell r="AX9">
            <v>0.2</v>
          </cell>
          <cell r="AY9">
            <v>5.7200000000000001E-9</v>
          </cell>
          <cell r="AZ9">
            <v>30234950979.761658</v>
          </cell>
          <cell r="BA9">
            <v>3023.4950979761661</v>
          </cell>
          <cell r="BB9">
            <v>6046990195.9523315</v>
          </cell>
          <cell r="BC9">
            <v>-8.2426039712069752</v>
          </cell>
          <cell r="BN9">
            <v>1.0664066289890911E-9</v>
          </cell>
          <cell r="CA9">
            <v>5.2060794571120684E-9</v>
          </cell>
        </row>
        <row r="10">
          <cell r="C10" t="str">
            <v>IFS 1 Threshold</v>
          </cell>
          <cell r="D10">
            <v>660</v>
          </cell>
          <cell r="E10">
            <v>0.1</v>
          </cell>
          <cell r="F10">
            <v>50</v>
          </cell>
          <cell r="G10" t="str">
            <v>HLC</v>
          </cell>
          <cell r="H10">
            <v>1</v>
          </cell>
          <cell r="I10">
            <v>0.2</v>
          </cell>
          <cell r="J10" t="str">
            <v>IFS</v>
          </cell>
          <cell r="K10">
            <v>100</v>
          </cell>
          <cell r="L10">
            <v>5</v>
          </cell>
          <cell r="M10" t="str">
            <v>Achieved</v>
          </cell>
          <cell r="AO10">
            <v>1.2391286E-9</v>
          </cell>
          <cell r="AP10">
            <v>3.0038766E-8</v>
          </cell>
          <cell r="AW10">
            <v>1.26</v>
          </cell>
          <cell r="AX10">
            <v>0.26</v>
          </cell>
          <cell r="AY10">
            <v>3.3999999999999998E-9</v>
          </cell>
          <cell r="AZ10">
            <v>21566188810.739086</v>
          </cell>
          <cell r="BA10">
            <v>2156.6188810739086</v>
          </cell>
          <cell r="BB10">
            <v>5607209090.7921629</v>
          </cell>
          <cell r="BC10">
            <v>-8.4685210829577446</v>
          </cell>
        </row>
        <row r="11">
          <cell r="C11" t="str">
            <v>IFS 1</v>
          </cell>
          <cell r="D11">
            <v>660</v>
          </cell>
          <cell r="E11">
            <v>0.18</v>
          </cell>
          <cell r="F11">
            <v>50</v>
          </cell>
          <cell r="G11" t="str">
            <v>HLC</v>
          </cell>
          <cell r="H11">
            <v>0.5</v>
          </cell>
          <cell r="I11">
            <v>0.1</v>
          </cell>
          <cell r="J11" t="str">
            <v>IFS</v>
          </cell>
          <cell r="K11">
            <v>200</v>
          </cell>
          <cell r="L11">
            <v>15</v>
          </cell>
          <cell r="M11" t="str">
            <v>Design</v>
          </cell>
          <cell r="AO11">
            <v>3.9227989999999997E-2</v>
          </cell>
          <cell r="AP11">
            <v>1.1962502999999999E-2</v>
          </cell>
          <cell r="AW11">
            <v>1.64</v>
          </cell>
          <cell r="AX11">
            <v>0.33</v>
          </cell>
          <cell r="AY11">
            <v>1.1800000000000001E-9</v>
          </cell>
          <cell r="AZ11">
            <v>9742037485.1872711</v>
          </cell>
          <cell r="BA11">
            <v>974.20374851872725</v>
          </cell>
          <cell r="BB11">
            <v>3214872370.1117997</v>
          </cell>
          <cell r="BC11">
            <v>-8.9281179926938741</v>
          </cell>
        </row>
        <row r="12">
          <cell r="C12" t="str">
            <v>IFS 2</v>
          </cell>
          <cell r="D12">
            <v>770</v>
          </cell>
          <cell r="E12">
            <v>0.18</v>
          </cell>
          <cell r="F12">
            <v>50</v>
          </cell>
          <cell r="G12" t="str">
            <v>HLC</v>
          </cell>
          <cell r="H12">
            <v>0.5</v>
          </cell>
          <cell r="I12">
            <v>0.1</v>
          </cell>
          <cell r="J12" t="str">
            <v>IFS</v>
          </cell>
          <cell r="K12">
            <v>300</v>
          </cell>
          <cell r="L12">
            <v>15</v>
          </cell>
          <cell r="M12" t="str">
            <v>Design</v>
          </cell>
          <cell r="AO12">
            <v>5.1942478000000002E-3</v>
          </cell>
          <cell r="AP12">
            <v>5.2536586E-4</v>
          </cell>
          <cell r="AW12">
            <v>2.1800000000000002</v>
          </cell>
          <cell r="AX12">
            <v>0.44</v>
          </cell>
          <cell r="AY12">
            <v>3.9E-10</v>
          </cell>
          <cell r="AZ12">
            <v>4280012541.290936</v>
          </cell>
          <cell r="BA12">
            <v>428.00125412909364</v>
          </cell>
          <cell r="BB12">
            <v>1883205518.1680119</v>
          </cell>
          <cell r="BC12">
            <v>-9.4089353929735005</v>
          </cell>
        </row>
        <row r="13">
          <cell r="C13" t="str">
            <v>IFS 3</v>
          </cell>
          <cell r="D13">
            <v>890</v>
          </cell>
          <cell r="E13">
            <v>0.18</v>
          </cell>
          <cell r="F13">
            <v>50</v>
          </cell>
          <cell r="G13" t="str">
            <v>HLC</v>
          </cell>
          <cell r="H13">
            <v>0.5</v>
          </cell>
          <cell r="I13">
            <v>0.1</v>
          </cell>
          <cell r="J13" t="str">
            <v>IFS</v>
          </cell>
          <cell r="K13">
            <v>100</v>
          </cell>
          <cell r="L13">
            <v>15</v>
          </cell>
          <cell r="M13" t="str">
            <v>Design</v>
          </cell>
          <cell r="AO13">
            <v>9.3843118999999999E-4</v>
          </cell>
          <cell r="AP13">
            <v>4.6090604999999996E-3</v>
          </cell>
          <cell r="AW13">
            <v>3.4</v>
          </cell>
          <cell r="AX13">
            <v>0.55000000000000004</v>
          </cell>
          <cell r="AY13">
            <v>7.3000000000000006E-11</v>
          </cell>
          <cell r="AZ13">
            <v>1249469669.1936135</v>
          </cell>
          <cell r="BA13">
            <v>124.94696691936136</v>
          </cell>
          <cell r="BB13">
            <v>687208318.05648744</v>
          </cell>
          <cell r="BC13">
            <v>-10.136677139879543</v>
          </cell>
          <cell r="BJ13">
            <v>2.7</v>
          </cell>
          <cell r="BK13">
            <v>0.12869900000000001</v>
          </cell>
          <cell r="BL13">
            <v>7.2127685999999998E-12</v>
          </cell>
          <cell r="BM13">
            <v>9.2502039000000006E-9</v>
          </cell>
          <cell r="BN13">
            <v>5.7534806000000003E-3</v>
          </cell>
          <cell r="BO13">
            <v>7.7974158999999995E-4</v>
          </cell>
          <cell r="BP13">
            <v>2.0332675999999998E-3</v>
          </cell>
          <cell r="BQ13">
            <v>4.2041007000000003E-3</v>
          </cell>
        </row>
        <row r="14">
          <cell r="AO14">
            <v>0.46794036</v>
          </cell>
          <cell r="AP14">
            <v>8.4671251000000003E-2</v>
          </cell>
          <cell r="AW14">
            <v>5</v>
          </cell>
          <cell r="AX14">
            <v>0.3</v>
          </cell>
          <cell r="AY14">
            <v>2.1199999999999999E-11</v>
          </cell>
          <cell r="AZ14">
            <v>533617183.45899689</v>
          </cell>
          <cell r="BA14">
            <v>53.361718345899696</v>
          </cell>
          <cell r="BB14">
            <v>160085155.03769907</v>
          </cell>
          <cell r="BC14">
            <v>-10.673664139071249</v>
          </cell>
          <cell r="BJ14">
            <v>3</v>
          </cell>
          <cell r="BK14">
            <v>0.14299899999999999</v>
          </cell>
          <cell r="BL14">
            <v>3.8144394999999998E-12</v>
          </cell>
          <cell r="BM14">
            <v>2.7798348000000002E-9</v>
          </cell>
          <cell r="BN14">
            <v>1.0177500000000001E-2</v>
          </cell>
          <cell r="BO14">
            <v>1.3721821E-3</v>
          </cell>
          <cell r="BP14">
            <v>2.0481634000000001E-3</v>
          </cell>
          <cell r="BQ14">
            <v>0.26489564999999998</v>
          </cell>
          <cell r="BW14">
            <v>2.6</v>
          </cell>
          <cell r="BX14">
            <v>0.18102599999999999</v>
          </cell>
          <cell r="BY14">
            <v>9.2359934999999993E-12</v>
          </cell>
          <cell r="BZ14">
            <v>1.3656531999999999E-8</v>
          </cell>
          <cell r="CA14">
            <v>1.3935009999999999E-2</v>
          </cell>
          <cell r="CB14">
            <v>6.7630594000000002E-4</v>
          </cell>
          <cell r="CC14">
            <v>4.5854240000000003E-3</v>
          </cell>
          <cell r="CD14">
            <v>9.8632760999999999E-2</v>
          </cell>
        </row>
        <row r="15">
          <cell r="AO15">
            <v>2.7</v>
          </cell>
          <cell r="AP15">
            <v>2.6</v>
          </cell>
          <cell r="AW15">
            <v>10.199999999999999</v>
          </cell>
          <cell r="AX15">
            <v>5</v>
          </cell>
          <cell r="AY15">
            <v>1.23E-12</v>
          </cell>
          <cell r="AZ15">
            <v>63158124.37430732</v>
          </cell>
          <cell r="BA15">
            <v>6.3158124374307327</v>
          </cell>
          <cell r="BB15">
            <v>315790621.87153661</v>
          </cell>
          <cell r="BC15">
            <v>-11.910094888560602</v>
          </cell>
          <cell r="BJ15">
            <v>3.3</v>
          </cell>
          <cell r="BK15">
            <v>0.15729899999999999</v>
          </cell>
          <cell r="BL15">
            <v>1.8536469000000001E-12</v>
          </cell>
          <cell r="BM15">
            <v>8.8589079999999997E-10</v>
          </cell>
          <cell r="BN15">
            <v>1.5567096000000001E-2</v>
          </cell>
          <cell r="BO15">
            <v>2.0924100999999999E-3</v>
          </cell>
          <cell r="BP15">
            <v>2.0556111999999998E-3</v>
          </cell>
          <cell r="BQ15">
            <v>0.23484168999999999</v>
          </cell>
          <cell r="BW15">
            <v>2.8</v>
          </cell>
          <cell r="BX15">
            <v>0.19495100000000001</v>
          </cell>
          <cell r="BY15">
            <v>7.9808018000000003E-12</v>
          </cell>
          <cell r="BZ15">
            <v>8.2937252999999998E-9</v>
          </cell>
          <cell r="CA15">
            <v>1.8033635999999999E-2</v>
          </cell>
          <cell r="CB15">
            <v>9.6226985000000004E-4</v>
          </cell>
          <cell r="CC15">
            <v>4.5972419999999996E-3</v>
          </cell>
          <cell r="CD15">
            <v>0.12764306</v>
          </cell>
        </row>
        <row r="16">
          <cell r="AO16">
            <v>9.3000000000000007</v>
          </cell>
          <cell r="AP16">
            <v>9</v>
          </cell>
          <cell r="AW16">
            <v>21</v>
          </cell>
          <cell r="AX16">
            <v>8</v>
          </cell>
          <cell r="AY16">
            <v>6.8000000000000001E-14</v>
          </cell>
          <cell r="AZ16">
            <v>7188729.6035796953</v>
          </cell>
          <cell r="BA16">
            <v>0.71887296035796955</v>
          </cell>
          <cell r="BB16">
            <v>57509836.828637563</v>
          </cell>
          <cell r="BC16">
            <v>-13.167491087293763</v>
          </cell>
          <cell r="BJ16">
            <v>3.6</v>
          </cell>
          <cell r="BK16">
            <v>0.171598</v>
          </cell>
          <cell r="BL16">
            <v>1.5890446000000001E-12</v>
          </cell>
          <cell r="BM16">
            <v>6.3911259000000004E-10</v>
          </cell>
          <cell r="BN16">
            <v>1.8421678E-2</v>
          </cell>
          <cell r="BO16">
            <v>2.4863297E-3</v>
          </cell>
          <cell r="BP16">
            <v>2.0556111999999998E-3</v>
          </cell>
          <cell r="BQ16">
            <v>0.23055136000000001</v>
          </cell>
          <cell r="BW16">
            <v>3</v>
          </cell>
          <cell r="BX16">
            <v>0.20887600000000001</v>
          </cell>
          <cell r="BY16">
            <v>6.4727158000000003E-12</v>
          </cell>
          <cell r="BZ16">
            <v>5.3207487000000003E-9</v>
          </cell>
          <cell r="CA16">
            <v>2.2090510000000001E-2</v>
          </cell>
          <cell r="CB16">
            <v>1.2165047E-3</v>
          </cell>
          <cell r="CC16">
            <v>4.6681509999999997E-3</v>
          </cell>
          <cell r="CD16">
            <v>0.15635784</v>
          </cell>
        </row>
        <row r="17">
          <cell r="AO17">
            <v>0.58514508983843494</v>
          </cell>
          <cell r="AP17">
            <v>0.54458878691384816</v>
          </cell>
          <cell r="BJ17">
            <v>3.9</v>
          </cell>
          <cell r="BK17">
            <v>0.18589800000000001</v>
          </cell>
          <cell r="BL17">
            <v>2.1866609E-12</v>
          </cell>
          <cell r="BM17">
            <v>8.2759617000000002E-10</v>
          </cell>
          <cell r="BN17">
            <v>1.9613994999999999E-2</v>
          </cell>
          <cell r="BO17">
            <v>2.6421833999999999E-3</v>
          </cell>
          <cell r="BP17">
            <v>2.0556111999999998E-3</v>
          </cell>
          <cell r="BQ17">
            <v>0.23373368</v>
          </cell>
          <cell r="BW17">
            <v>3.2</v>
          </cell>
          <cell r="BX17">
            <v>0.222801</v>
          </cell>
          <cell r="BY17">
            <v>4.7216962000000002E-12</v>
          </cell>
          <cell r="BZ17">
            <v>3.3664205999999998E-9</v>
          </cell>
          <cell r="CA17">
            <v>2.5769806999999999E-2</v>
          </cell>
          <cell r="CB17">
            <v>1.4025865000000001E-3</v>
          </cell>
          <cell r="CC17">
            <v>4.7942108000000004E-3</v>
          </cell>
          <cell r="CD17">
            <v>0.18240010000000001</v>
          </cell>
        </row>
        <row r="18">
          <cell r="D18" t="str">
            <v>IFS 3</v>
          </cell>
          <cell r="H18">
            <v>29</v>
          </cell>
          <cell r="AG18">
            <v>8.9000000000000006E-7</v>
          </cell>
          <cell r="AO18">
            <v>1</v>
          </cell>
          <cell r="AP18">
            <v>0.48</v>
          </cell>
          <cell r="BJ18">
            <v>4.2</v>
          </cell>
          <cell r="BK18">
            <v>0.20019799999999999</v>
          </cell>
          <cell r="BL18">
            <v>2.4631614999999998E-12</v>
          </cell>
          <cell r="BM18">
            <v>8.8488062000000002E-10</v>
          </cell>
          <cell r="BN18">
            <v>1.9613994999999999E-2</v>
          </cell>
          <cell r="BO18">
            <v>2.7836088000000002E-3</v>
          </cell>
          <cell r="BP18">
            <v>2.0630590999999999E-3</v>
          </cell>
          <cell r="BQ18">
            <v>0.23469693</v>
          </cell>
          <cell r="BW18">
            <v>3.4</v>
          </cell>
          <cell r="BX18">
            <v>0.23672599999999999</v>
          </cell>
          <cell r="BY18">
            <v>5.0607030000000002E-12</v>
          </cell>
          <cell r="BZ18">
            <v>3.3282817000000001E-9</v>
          </cell>
          <cell r="CA18">
            <v>2.9071526E-2</v>
          </cell>
          <cell r="CB18">
            <v>1.5205151999999999E-3</v>
          </cell>
          <cell r="CC18">
            <v>4.9754214E-3</v>
          </cell>
          <cell r="CD18">
            <v>0.20576985</v>
          </cell>
        </row>
        <row r="19">
          <cell r="AO19">
            <v>0.3</v>
          </cell>
          <cell r="AP19">
            <v>0.2</v>
          </cell>
          <cell r="BJ19">
            <v>4.5</v>
          </cell>
          <cell r="BK19">
            <v>0.21449799999999999</v>
          </cell>
          <cell r="BL19">
            <v>2.1464797000000002E-12</v>
          </cell>
          <cell r="BM19">
            <v>7.3746844000000002E-10</v>
          </cell>
          <cell r="BN19">
            <v>1.9613994999999999E-2</v>
          </cell>
          <cell r="BO19">
            <v>2.9106054999999999E-3</v>
          </cell>
          <cell r="BP19">
            <v>2.0779548000000002E-3</v>
          </cell>
          <cell r="BQ19">
            <v>0.23323099</v>
          </cell>
          <cell r="BW19">
            <v>3.6</v>
          </cell>
          <cell r="BX19">
            <v>0.25065100000000001</v>
          </cell>
          <cell r="BY19">
            <v>3.5196561000000001E-12</v>
          </cell>
          <cell r="BZ19">
            <v>2.2051541E-9</v>
          </cell>
          <cell r="CA19">
            <v>3.1090871999999999E-2</v>
          </cell>
          <cell r="CB19">
            <v>1.5961043E-3</v>
          </cell>
          <cell r="CC19">
            <v>5.0345119999999997E-3</v>
          </cell>
          <cell r="CD19">
            <v>0.22006289000000001</v>
          </cell>
        </row>
        <row r="20">
          <cell r="D20">
            <v>15</v>
          </cell>
          <cell r="H20">
            <v>2575614.895153062</v>
          </cell>
          <cell r="AO20">
            <v>8.7266462599716483</v>
          </cell>
          <cell r="AP20">
            <v>19.634954084936204</v>
          </cell>
          <cell r="BJ20">
            <v>4.8</v>
          </cell>
          <cell r="BK20">
            <v>0.228798</v>
          </cell>
          <cell r="BL20">
            <v>1.7036882E-12</v>
          </cell>
          <cell r="BM20">
            <v>5.6289506000000001E-10</v>
          </cell>
          <cell r="BN20">
            <v>1.9613994999999999E-2</v>
          </cell>
          <cell r="BO20">
            <v>3.0266531999999999E-3</v>
          </cell>
          <cell r="BP20">
            <v>2.0556111999999998E-3</v>
          </cell>
          <cell r="BQ20">
            <v>0.23128235999999999</v>
          </cell>
          <cell r="BW20">
            <v>3.8</v>
          </cell>
          <cell r="BX20">
            <v>0.26457599999999998</v>
          </cell>
          <cell r="BY20">
            <v>3.3005912000000001E-12</v>
          </cell>
          <cell r="BZ20">
            <v>1.9867921000000002E-9</v>
          </cell>
          <cell r="CA20">
            <v>3.2857351E-2</v>
          </cell>
          <cell r="CB20">
            <v>1.6612665E-3</v>
          </cell>
          <cell r="CC20">
            <v>5.0905721999999999E-3</v>
          </cell>
          <cell r="CD20">
            <v>0.23256613000000001</v>
          </cell>
        </row>
        <row r="21">
          <cell r="L21">
            <v>1.0619522497704316E-2</v>
          </cell>
          <cell r="AO21">
            <v>1.5E-9</v>
          </cell>
          <cell r="AP21">
            <v>4.3400000000000003E-9</v>
          </cell>
          <cell r="BJ21">
            <v>5.0999999999999996</v>
          </cell>
          <cell r="BK21">
            <v>0.24309800000000001</v>
          </cell>
          <cell r="BL21">
            <v>1.6154852999999999E-12</v>
          </cell>
          <cell r="BM21">
            <v>5.2406002000000004E-10</v>
          </cell>
          <cell r="BN21">
            <v>1.9613994999999999E-2</v>
          </cell>
          <cell r="BO21">
            <v>3.0826342E-3</v>
          </cell>
          <cell r="BP21">
            <v>2.0481634000000001E-3</v>
          </cell>
          <cell r="BQ21">
            <v>0.23103845000000001</v>
          </cell>
          <cell r="BW21">
            <v>4</v>
          </cell>
          <cell r="BX21">
            <v>0.278501</v>
          </cell>
          <cell r="BY21">
            <v>2.9093909000000001E-12</v>
          </cell>
          <cell r="BZ21">
            <v>1.6954474E-9</v>
          </cell>
          <cell r="CA21">
            <v>3.4370968000000002E-2</v>
          </cell>
          <cell r="CB21">
            <v>1.7160019000000001E-3</v>
          </cell>
          <cell r="CC21">
            <v>5.1436023000000003E-3</v>
          </cell>
          <cell r="CD21">
            <v>0.24327958999999999</v>
          </cell>
        </row>
        <row r="22">
          <cell r="H22">
            <v>-25755.14895153062</v>
          </cell>
          <cell r="L22">
            <v>6.2553351698806244E-4</v>
          </cell>
          <cell r="AO22">
            <v>1.2391286E-9</v>
          </cell>
          <cell r="AP22">
            <v>3.0038766E-8</v>
          </cell>
          <cell r="BJ22">
            <v>5.4</v>
          </cell>
          <cell r="BK22">
            <v>0.25739800000000002</v>
          </cell>
          <cell r="BL22">
            <v>1.9128573E-12</v>
          </cell>
          <cell r="BM22">
            <v>6.2135042999999998E-10</v>
          </cell>
          <cell r="BN22">
            <v>1.9613994999999999E-2</v>
          </cell>
          <cell r="BO22">
            <v>3.0785483000000001E-3</v>
          </cell>
          <cell r="BP22">
            <v>2.0556111999999998E-3</v>
          </cell>
          <cell r="BQ22">
            <v>0.23285935999999999</v>
          </cell>
          <cell r="BW22">
            <v>4.2</v>
          </cell>
          <cell r="BX22">
            <v>0.29242600000000002</v>
          </cell>
          <cell r="BY22">
            <v>2.41178E-12</v>
          </cell>
          <cell r="BZ22">
            <v>1.3700878999999999E-9</v>
          </cell>
          <cell r="CA22">
            <v>3.5631719999999999E-2</v>
          </cell>
          <cell r="CB22">
            <v>1.7603104999999999E-3</v>
          </cell>
          <cell r="CC22">
            <v>5.1936020999999999E-3</v>
          </cell>
          <cell r="CD22">
            <v>0.25220326999999998</v>
          </cell>
        </row>
        <row r="23">
          <cell r="L23">
            <v>2.9094582185491271E-7</v>
          </cell>
          <cell r="BJ23">
            <v>5.7</v>
          </cell>
          <cell r="BK23">
            <v>0.271698</v>
          </cell>
          <cell r="BL23">
            <v>2.2035513000000002E-12</v>
          </cell>
          <cell r="BM23">
            <v>7.1478920999999997E-10</v>
          </cell>
          <cell r="BN23">
            <v>1.9613994999999999E-2</v>
          </cell>
          <cell r="BO23">
            <v>3.0827988000000001E-3</v>
          </cell>
          <cell r="BP23">
            <v>2.0556111999999998E-3</v>
          </cell>
          <cell r="BQ23">
            <v>0.23450229</v>
          </cell>
          <cell r="BW23">
            <v>4.4000000000000004</v>
          </cell>
          <cell r="BX23">
            <v>0.30635099999999998</v>
          </cell>
          <cell r="BY23">
            <v>1.9626469999999998E-12</v>
          </cell>
          <cell r="BZ23">
            <v>1.0938889999999999E-9</v>
          </cell>
          <cell r="CA23">
            <v>3.6639605999999998E-2</v>
          </cell>
          <cell r="CB23">
            <v>1.7941921E-3</v>
          </cell>
          <cell r="CC23">
            <v>5.2405715E-3</v>
          </cell>
          <cell r="CD23">
            <v>0.25933713000000003</v>
          </cell>
        </row>
        <row r="24">
          <cell r="L24">
            <v>1.1326123258960976E-2</v>
          </cell>
          <cell r="AG24">
            <v>0.5</v>
          </cell>
          <cell r="BJ24">
            <v>6</v>
          </cell>
          <cell r="BK24">
            <v>0.285997</v>
          </cell>
          <cell r="BL24">
            <v>2.4651674999999999E-12</v>
          </cell>
          <cell r="BM24">
            <v>8.0231072E-10</v>
          </cell>
          <cell r="BN24">
            <v>1.9613994999999999E-2</v>
          </cell>
          <cell r="BO24">
            <v>3.0725844999999999E-3</v>
          </cell>
          <cell r="BP24">
            <v>2.0556111999999998E-3</v>
          </cell>
          <cell r="BQ24">
            <v>0.23428544000000001</v>
          </cell>
          <cell r="BW24">
            <v>4.5999999999999996</v>
          </cell>
          <cell r="BX24">
            <v>0.32027600000000001</v>
          </cell>
          <cell r="BY24">
            <v>2.0999273E-12</v>
          </cell>
          <cell r="BZ24">
            <v>1.1552999999999999E-9</v>
          </cell>
          <cell r="CA24">
            <v>3.7394627E-2</v>
          </cell>
          <cell r="CB24">
            <v>1.8176468000000001E-3</v>
          </cell>
          <cell r="CC24">
            <v>5.2845106000000003E-3</v>
          </cell>
          <cell r="CD24">
            <v>0.26468121</v>
          </cell>
        </row>
        <row r="25">
          <cell r="AG25">
            <v>0.1</v>
          </cell>
          <cell r="BJ25">
            <v>6.3</v>
          </cell>
          <cell r="BK25">
            <v>0.30029699999999998</v>
          </cell>
          <cell r="BL25">
            <v>2.7023055999999999E-12</v>
          </cell>
          <cell r="BM25">
            <v>8.8073717999999995E-10</v>
          </cell>
          <cell r="BN25">
            <v>1.9613994999999999E-2</v>
          </cell>
          <cell r="BO25">
            <v>3.0682315E-3</v>
          </cell>
          <cell r="BP25">
            <v>2.0528183000000002E-3</v>
          </cell>
          <cell r="BQ25">
            <v>0.23311818000000001</v>
          </cell>
          <cell r="BW25">
            <v>4.8</v>
          </cell>
          <cell r="BX25">
            <v>0.33420100000000003</v>
          </cell>
          <cell r="BY25">
            <v>2.6897384000000001E-12</v>
          </cell>
          <cell r="BZ25">
            <v>1.4692607E-9</v>
          </cell>
          <cell r="CA25">
            <v>3.7896784000000003E-2</v>
          </cell>
          <cell r="CB25">
            <v>1.8306748000000001E-3</v>
          </cell>
          <cell r="CC25">
            <v>5.3254195000000002E-3</v>
          </cell>
          <cell r="CD25">
            <v>0.26823551000000001</v>
          </cell>
        </row>
        <row r="26">
          <cell r="AG26">
            <v>100</v>
          </cell>
          <cell r="BJ26">
            <v>6.6</v>
          </cell>
          <cell r="BK26">
            <v>0.31459700000000002</v>
          </cell>
          <cell r="BL26">
            <v>2.7617551000000001E-12</v>
          </cell>
          <cell r="BM26">
            <v>9.0166087000000002E-10</v>
          </cell>
          <cell r="BN26">
            <v>1.9613994999999999E-2</v>
          </cell>
          <cell r="BO26">
            <v>3.0629644000000002E-3</v>
          </cell>
          <cell r="BP26">
            <v>2.0481634000000001E-3</v>
          </cell>
          <cell r="BQ26">
            <v>0.23314329</v>
          </cell>
          <cell r="BW26">
            <v>5</v>
          </cell>
          <cell r="BX26">
            <v>0.34812599999999999</v>
          </cell>
          <cell r="BY26">
            <v>3.3944247999999999E-12</v>
          </cell>
          <cell r="BZ26">
            <v>1.8515626E-9</v>
          </cell>
          <cell r="CA26">
            <v>3.8146076000000001E-2</v>
          </cell>
          <cell r="CB26">
            <v>1.8332757999999999E-3</v>
          </cell>
          <cell r="CC26">
            <v>5.3632979999999999E-3</v>
          </cell>
          <cell r="CD26">
            <v>0.27000001000000001</v>
          </cell>
        </row>
        <row r="27">
          <cell r="AQ27">
            <v>5</v>
          </cell>
          <cell r="AX27">
            <v>6.6260700000000002E-34</v>
          </cell>
          <cell r="BJ27">
            <v>6.9</v>
          </cell>
          <cell r="BK27">
            <v>0.32889699999999999</v>
          </cell>
          <cell r="BL27">
            <v>2.5268985E-12</v>
          </cell>
          <cell r="BM27">
            <v>8.2665285000000001E-10</v>
          </cell>
          <cell r="BN27">
            <v>1.9613994999999999E-2</v>
          </cell>
          <cell r="BO27">
            <v>3.0567832000000001E-3</v>
          </cell>
          <cell r="BP27">
            <v>2.0416465E-3</v>
          </cell>
          <cell r="BQ27">
            <v>0.23396890000000001</v>
          </cell>
          <cell r="BW27">
            <v>5.2</v>
          </cell>
          <cell r="BX27">
            <v>0.36205100000000001</v>
          </cell>
          <cell r="BY27">
            <v>4.3269864999999999E-12</v>
          </cell>
          <cell r="BZ27">
            <v>2.3703670999999999E-9</v>
          </cell>
          <cell r="CA27">
            <v>3.8142503000000001E-2</v>
          </cell>
          <cell r="CB27">
            <v>1.8254499999999999E-3</v>
          </cell>
          <cell r="CC27">
            <v>5.3981463E-3</v>
          </cell>
          <cell r="CD27">
            <v>0.26997472</v>
          </cell>
        </row>
        <row r="28">
          <cell r="AX28">
            <v>299792000</v>
          </cell>
          <cell r="BJ28">
            <v>7.2</v>
          </cell>
          <cell r="BK28">
            <v>0.34319699999999997</v>
          </cell>
          <cell r="BL28">
            <v>2.4194534000000001E-12</v>
          </cell>
          <cell r="BM28">
            <v>7.9334459999999999E-10</v>
          </cell>
          <cell r="BN28">
            <v>1.9613994999999999E-2</v>
          </cell>
          <cell r="BO28">
            <v>3.0496879E-3</v>
          </cell>
          <cell r="BP28">
            <v>2.0332675999999998E-3</v>
          </cell>
          <cell r="BQ28">
            <v>0.23446711000000001</v>
          </cell>
          <cell r="BW28">
            <v>5.4</v>
          </cell>
          <cell r="BX28">
            <v>0.37597599999999998</v>
          </cell>
          <cell r="BY28">
            <v>4.0161170000000003E-12</v>
          </cell>
          <cell r="BZ28">
            <v>2.2222902999999999E-9</v>
          </cell>
          <cell r="CA28">
            <v>3.7886064999999997E-2</v>
          </cell>
          <cell r="CB28">
            <v>1.8071973000000001E-3</v>
          </cell>
          <cell r="CC28">
            <v>5.4299641999999999E-3</v>
          </cell>
          <cell r="CD28">
            <v>0.26815963999999998</v>
          </cell>
        </row>
        <row r="29">
          <cell r="BJ29">
            <v>7.5</v>
          </cell>
          <cell r="BK29">
            <v>0.35749700000000001</v>
          </cell>
          <cell r="BL29">
            <v>2.6104838999999998E-12</v>
          </cell>
          <cell r="BM29">
            <v>8.5726722E-10</v>
          </cell>
          <cell r="BN29">
            <v>1.9613994999999999E-2</v>
          </cell>
          <cell r="BO29">
            <v>3.0451227000000002E-3</v>
          </cell>
          <cell r="BP29">
            <v>2.0369915999999999E-3</v>
          </cell>
          <cell r="BQ29">
            <v>0.23391036000000001</v>
          </cell>
          <cell r="BW29">
            <v>5.6</v>
          </cell>
          <cell r="BX29">
            <v>0.389901</v>
          </cell>
          <cell r="BY29">
            <v>4.1078711999999998E-12</v>
          </cell>
          <cell r="BZ29">
            <v>2.3097161000000002E-9</v>
          </cell>
          <cell r="CA29">
            <v>3.7376763E-2</v>
          </cell>
          <cell r="CB29">
            <v>1.7785177999999999E-3</v>
          </cell>
          <cell r="CC29">
            <v>5.4587519000000003E-3</v>
          </cell>
          <cell r="CD29">
            <v>0.26455476999999999</v>
          </cell>
        </row>
        <row r="30">
          <cell r="BJ30">
            <v>7.8</v>
          </cell>
          <cell r="BK30">
            <v>0.37179699999999999</v>
          </cell>
          <cell r="BL30">
            <v>2.7052620000000001E-12</v>
          </cell>
          <cell r="BM30">
            <v>8.8959002000000001E-10</v>
          </cell>
          <cell r="BN30">
            <v>1.9613994999999999E-2</v>
          </cell>
          <cell r="BO30">
            <v>3.0410210000000001E-3</v>
          </cell>
          <cell r="BP30">
            <v>2.0444394E-3</v>
          </cell>
          <cell r="BQ30">
            <v>0.23296341000000001</v>
          </cell>
          <cell r="BW30">
            <v>5.8</v>
          </cell>
          <cell r="BX30">
            <v>0.40382600000000002</v>
          </cell>
          <cell r="BY30">
            <v>4.1775061000000002E-12</v>
          </cell>
          <cell r="BZ30">
            <v>2.4016781000000001E-9</v>
          </cell>
          <cell r="CA30">
            <v>3.6614594E-2</v>
          </cell>
          <cell r="CB30">
            <v>1.7394113000000001E-3</v>
          </cell>
          <cell r="CC30">
            <v>5.4845092999999999E-3</v>
          </cell>
          <cell r="CD30">
            <v>0.2591601</v>
          </cell>
        </row>
        <row r="31">
          <cell r="AG31">
            <v>9.2820064247014624</v>
          </cell>
          <cell r="BJ31">
            <v>8.1</v>
          </cell>
          <cell r="BK31">
            <v>0.38609700000000002</v>
          </cell>
          <cell r="BL31">
            <v>2.6360607E-12</v>
          </cell>
          <cell r="BM31">
            <v>8.6787230999999997E-10</v>
          </cell>
          <cell r="BN31">
            <v>1.9613994999999999E-2</v>
          </cell>
          <cell r="BO31">
            <v>3.0373830999999999E-3</v>
          </cell>
          <cell r="BP31">
            <v>2.0556111999999998E-3</v>
          </cell>
          <cell r="BQ31">
            <v>0.23301899000000001</v>
          </cell>
          <cell r="BW31">
            <v>6</v>
          </cell>
          <cell r="BX31">
            <v>0.41775099999999998</v>
          </cell>
          <cell r="BY31">
            <v>4.5605815000000004E-12</v>
          </cell>
          <cell r="BZ31">
            <v>2.6987635000000002E-9</v>
          </cell>
          <cell r="CA31">
            <v>3.5599563000000001E-2</v>
          </cell>
          <cell r="CB31">
            <v>1.6898780999999999E-3</v>
          </cell>
          <cell r="CC31">
            <v>5.5072363000000001E-3</v>
          </cell>
          <cell r="CD31">
            <v>0.25197565</v>
          </cell>
        </row>
        <row r="32">
          <cell r="BJ32">
            <v>8.4</v>
          </cell>
          <cell r="BK32">
            <v>0.40039599999999997</v>
          </cell>
          <cell r="BL32">
            <v>2.8009274E-12</v>
          </cell>
          <cell r="BM32">
            <v>9.2232331000000004E-10</v>
          </cell>
          <cell r="BN32">
            <v>1.9613994999999999E-2</v>
          </cell>
          <cell r="BO32">
            <v>3.0368172999999999E-3</v>
          </cell>
          <cell r="BP32">
            <v>1.9885794E-3</v>
          </cell>
          <cell r="BQ32">
            <v>0.23387306999999999</v>
          </cell>
          <cell r="BW32">
            <v>6.2</v>
          </cell>
          <cell r="BX32">
            <v>0.43167699999999998</v>
          </cell>
          <cell r="BY32">
            <v>5.1237215000000004E-12</v>
          </cell>
          <cell r="BZ32">
            <v>3.0374616000000001E-9</v>
          </cell>
          <cell r="CA32">
            <v>3.5502841E-2</v>
          </cell>
          <cell r="CB32">
            <v>1.6868432E-3</v>
          </cell>
          <cell r="CC32">
            <v>5.5010049999999998E-3</v>
          </cell>
          <cell r="CD32">
            <v>0.25129105000000002</v>
          </cell>
        </row>
        <row r="33">
          <cell r="BJ33">
            <v>8.6999999999999993</v>
          </cell>
          <cell r="BK33">
            <v>0.41469600000000001</v>
          </cell>
          <cell r="BL33">
            <v>4.2215078999999999E-12</v>
          </cell>
          <cell r="BM33">
            <v>1.3854123E-9</v>
          </cell>
          <cell r="BN33">
            <v>1.9613994999999999E-2</v>
          </cell>
          <cell r="BO33">
            <v>3.0471131000000002E-3</v>
          </cell>
          <cell r="BP33">
            <v>1.3853015E-3</v>
          </cell>
          <cell r="BQ33">
            <v>0.23462332999999999</v>
          </cell>
          <cell r="BW33">
            <v>6.4</v>
          </cell>
          <cell r="BX33">
            <v>0.445602</v>
          </cell>
          <cell r="BY33">
            <v>4.5031251E-12</v>
          </cell>
          <cell r="BZ33">
            <v>2.6770230000000001E-9</v>
          </cell>
          <cell r="CA33">
            <v>3.5333435000000003E-2</v>
          </cell>
          <cell r="CB33">
            <v>1.6821392000000001E-3</v>
          </cell>
          <cell r="CC33">
            <v>5.4877544000000002E-3</v>
          </cell>
          <cell r="CD33">
            <v>0.25009198999999999</v>
          </cell>
        </row>
        <row r="34">
          <cell r="AG34">
            <v>77.458091797432814</v>
          </cell>
          <cell r="AX34">
            <v>4.83</v>
          </cell>
          <cell r="BJ34">
            <v>9</v>
          </cell>
          <cell r="BK34">
            <v>0.42899599999999999</v>
          </cell>
          <cell r="BL34">
            <v>3.2181705000000001E-12</v>
          </cell>
          <cell r="BM34">
            <v>1.2391286E-9</v>
          </cell>
          <cell r="BN34">
            <v>1.9613994999999999E-2</v>
          </cell>
          <cell r="BO34">
            <v>2.5971239000000001E-3</v>
          </cell>
          <cell r="BP34">
            <v>9.3843118999999999E-4</v>
          </cell>
          <cell r="BQ34">
            <v>0.23397018</v>
          </cell>
          <cell r="BW34">
            <v>6.6</v>
          </cell>
          <cell r="BX34">
            <v>0.45952700000000002</v>
          </cell>
          <cell r="BY34">
            <v>4.4082158E-12</v>
          </cell>
          <cell r="BZ34">
            <v>2.6305677E-9</v>
          </cell>
          <cell r="CA34">
            <v>3.5091346000000002E-2</v>
          </cell>
          <cell r="CB34">
            <v>1.675766E-3</v>
          </cell>
          <cell r="CC34">
            <v>5.4674846000000001E-3</v>
          </cell>
          <cell r="CD34">
            <v>0.24837846</v>
          </cell>
        </row>
        <row r="35">
          <cell r="AG35">
            <v>8684840155.4426498</v>
          </cell>
          <cell r="AO35">
            <v>0.22720573054057716</v>
          </cell>
          <cell r="BJ35">
            <v>9.3000000000000007</v>
          </cell>
          <cell r="BK35">
            <v>0.44329600000000002</v>
          </cell>
          <cell r="BL35">
            <v>4.7819083999999999E-15</v>
          </cell>
          <cell r="BM35">
            <v>8.5120391999999993E-12</v>
          </cell>
          <cell r="BN35">
            <v>1.9613994999999999E-2</v>
          </cell>
          <cell r="BO35">
            <v>5.6178176999999998E-4</v>
          </cell>
          <cell r="BP35">
            <v>7.3733879000000002E-4</v>
          </cell>
          <cell r="BQ35">
            <v>0.23320837</v>
          </cell>
          <cell r="BW35">
            <v>6.8</v>
          </cell>
          <cell r="BX35">
            <v>0.47345199999999998</v>
          </cell>
          <cell r="BY35">
            <v>4.2487639999999996E-12</v>
          </cell>
          <cell r="BZ35">
            <v>2.5476428000000002E-9</v>
          </cell>
          <cell r="CA35">
            <v>3.4776570999999999E-2</v>
          </cell>
          <cell r="CB35">
            <v>1.6677236000000001E-3</v>
          </cell>
          <cell r="CC35">
            <v>5.4401954000000002E-3</v>
          </cell>
          <cell r="CD35">
            <v>0.24615048</v>
          </cell>
        </row>
        <row r="36">
          <cell r="AG36">
            <v>2983745.8616422997</v>
          </cell>
          <cell r="AX36">
            <v>69911000</v>
          </cell>
          <cell r="BW36">
            <v>7</v>
          </cell>
          <cell r="BX36">
            <v>0.487377</v>
          </cell>
          <cell r="BY36">
            <v>4.6538338999999996E-12</v>
          </cell>
          <cell r="BZ36">
            <v>2.8068757E-9</v>
          </cell>
          <cell r="CA36">
            <v>3.4389113999999998E-2</v>
          </cell>
          <cell r="CB36">
            <v>1.6580121E-3</v>
          </cell>
          <cell r="CC36">
            <v>5.4058871999999999E-3</v>
          </cell>
          <cell r="CD36">
            <v>0.24340803</v>
          </cell>
        </row>
        <row r="37">
          <cell r="AG37">
            <v>1.8414903535109127E-2</v>
          </cell>
          <cell r="AX37">
            <v>149590000000</v>
          </cell>
          <cell r="BW37">
            <v>7.2</v>
          </cell>
          <cell r="BX37">
            <v>0.50130200000000003</v>
          </cell>
          <cell r="BY37">
            <v>5.2174673E-12</v>
          </cell>
          <cell r="BZ37">
            <v>3.1685701E-9</v>
          </cell>
          <cell r="CA37">
            <v>3.3928971000000002E-2</v>
          </cell>
          <cell r="CB37">
            <v>1.6466314999999999E-3</v>
          </cell>
          <cell r="CC37">
            <v>5.3645595000000003E-3</v>
          </cell>
          <cell r="CD37">
            <v>0.24015112</v>
          </cell>
        </row>
        <row r="38">
          <cell r="AX38">
            <v>3.0855152366503144E+16</v>
          </cell>
          <cell r="BJ38" t="str">
            <v>Achieved</v>
          </cell>
          <cell r="BW38">
            <v>7.4</v>
          </cell>
          <cell r="BX38">
            <v>0.51522699999999999</v>
          </cell>
          <cell r="BY38">
            <v>5.4110696000000001E-12</v>
          </cell>
          <cell r="BZ38">
            <v>3.3123959999999998E-9</v>
          </cell>
          <cell r="CA38">
            <v>3.3396146000000002E-2</v>
          </cell>
          <cell r="CB38">
            <v>1.6335817000000001E-3</v>
          </cell>
          <cell r="CC38">
            <v>5.3162128000000001E-3</v>
          </cell>
          <cell r="CD38">
            <v>0.23637975</v>
          </cell>
        </row>
        <row r="39">
          <cell r="AX39">
            <v>1392000000</v>
          </cell>
          <cell r="BJ39" t="str">
            <v>Design</v>
          </cell>
          <cell r="BW39">
            <v>7.6</v>
          </cell>
          <cell r="BX39">
            <v>0.52915199999999996</v>
          </cell>
          <cell r="BY39">
            <v>4.9947449000000002E-12</v>
          </cell>
          <cell r="BZ39">
            <v>3.0853417000000001E-9</v>
          </cell>
          <cell r="CA39">
            <v>3.2790636999999997E-2</v>
          </cell>
          <cell r="CB39">
            <v>1.6188628E-3</v>
          </cell>
          <cell r="CC39">
            <v>5.2608467999999999E-3</v>
          </cell>
          <cell r="CD39">
            <v>0.23209392000000001</v>
          </cell>
        </row>
        <row r="40">
          <cell r="BW40">
            <v>7.8</v>
          </cell>
          <cell r="BX40">
            <v>0.54307700000000003</v>
          </cell>
          <cell r="BY40">
            <v>4.6694647999999997E-12</v>
          </cell>
          <cell r="BZ40">
            <v>2.9139084999999999E-9</v>
          </cell>
          <cell r="CA40">
            <v>3.2112441999999998E-2</v>
          </cell>
          <cell r="CB40">
            <v>1.6024748000000001E-3</v>
          </cell>
          <cell r="CC40">
            <v>5.1984613999999998E-3</v>
          </cell>
          <cell r="CD40">
            <v>0.22729362</v>
          </cell>
        </row>
        <row r="41">
          <cell r="AG41">
            <v>1.7683601528737665E-5</v>
          </cell>
          <cell r="AX41">
            <v>4.8481368110953598E-6</v>
          </cell>
          <cell r="BW41">
            <v>8</v>
          </cell>
          <cell r="BX41">
            <v>0.557002</v>
          </cell>
          <cell r="BY41">
            <v>4.2744007E-12</v>
          </cell>
          <cell r="BZ41">
            <v>2.6977739999999999E-9</v>
          </cell>
          <cell r="CA41">
            <v>3.1361565000000001E-2</v>
          </cell>
          <cell r="CB41">
            <v>1.5844176000000001E-3</v>
          </cell>
          <cell r="CC41">
            <v>5.1290570000000002E-3</v>
          </cell>
          <cell r="CD41">
            <v>0.22197886999999999</v>
          </cell>
        </row>
        <row r="42">
          <cell r="AX42">
            <v>4.8481368110953602E-9</v>
          </cell>
          <cell r="BW42">
            <v>8.1999999999999993</v>
          </cell>
          <cell r="BX42">
            <v>0.57092699999999996</v>
          </cell>
          <cell r="BY42">
            <v>4.5633865E-12</v>
          </cell>
          <cell r="BZ42">
            <v>3.1020396000000001E-9</v>
          </cell>
          <cell r="CA42">
            <v>2.8432188000000001E-2</v>
          </cell>
          <cell r="CB42">
            <v>1.4710922999999999E-3</v>
          </cell>
          <cell r="CC42">
            <v>5.0067395999999998E-3</v>
          </cell>
          <cell r="CD42">
            <v>0.20124458000000001</v>
          </cell>
        </row>
        <row r="43">
          <cell r="BW43">
            <v>8.4</v>
          </cell>
          <cell r="BX43">
            <v>0.58485200000000004</v>
          </cell>
          <cell r="BY43">
            <v>6.1716808999999999E-12</v>
          </cell>
          <cell r="BZ43">
            <v>4.6088999999999997E-9</v>
          </cell>
          <cell r="CA43">
            <v>2.5047234000000002E-2</v>
          </cell>
          <cell r="CB43">
            <v>1.3390788999999999E-3</v>
          </cell>
          <cell r="CC43">
            <v>4.8690581000000004E-3</v>
          </cell>
          <cell r="CD43">
            <v>0.17728569</v>
          </cell>
        </row>
        <row r="44">
          <cell r="AO44" t="str">
            <v>IFS</v>
          </cell>
          <cell r="AP44" t="str">
            <v>Imaging</v>
          </cell>
          <cell r="AX44">
            <v>9.9999999999999995E-7</v>
          </cell>
          <cell r="BW44">
            <v>8.6</v>
          </cell>
          <cell r="BX44">
            <v>0.598777</v>
          </cell>
          <cell r="BY44">
            <v>9.2761410999999995E-12</v>
          </cell>
          <cell r="BZ44">
            <v>8.3426315000000007E-9</v>
          </cell>
          <cell r="CA44">
            <v>2.0952740000000001E-2</v>
          </cell>
          <cell r="CB44">
            <v>1.1118962999999999E-3</v>
          </cell>
          <cell r="CC44">
            <v>4.7479228000000002E-3</v>
          </cell>
          <cell r="CD44">
            <v>0.14830463999999999</v>
          </cell>
        </row>
        <row r="45">
          <cell r="AO45">
            <v>0.1111111111111111</v>
          </cell>
          <cell r="AP45">
            <v>1</v>
          </cell>
          <cell r="AX45">
            <v>1.0000000000000001E-9</v>
          </cell>
          <cell r="BW45">
            <v>8.8000000000000007</v>
          </cell>
          <cell r="BX45">
            <v>0.61270199999999997</v>
          </cell>
          <cell r="BY45">
            <v>1.2595295E-11</v>
          </cell>
          <cell r="BZ45">
            <v>1.5453628000000001E-8</v>
          </cell>
          <cell r="CA45">
            <v>1.6233356000000001E-2</v>
          </cell>
          <cell r="CB45">
            <v>8.1503806999999996E-4</v>
          </cell>
          <cell r="CC45">
            <v>4.6326965000000001E-3</v>
          </cell>
          <cell r="CD45">
            <v>0.11490058</v>
          </cell>
        </row>
        <row r="46">
          <cell r="AO46">
            <v>29.094582185491273</v>
          </cell>
          <cell r="AP46">
            <v>12.288669337819634</v>
          </cell>
          <cell r="BW46">
            <v>9</v>
          </cell>
          <cell r="BX46">
            <v>0.62662700000000005</v>
          </cell>
          <cell r="BY46">
            <v>1.5781341999999999E-11</v>
          </cell>
          <cell r="BZ46">
            <v>3.0038766E-8</v>
          </cell>
          <cell r="CA46">
            <v>1.1962502999999999E-2</v>
          </cell>
          <cell r="CB46">
            <v>5.2536586E-4</v>
          </cell>
          <cell r="CC46">
            <v>4.6090604999999996E-3</v>
          </cell>
          <cell r="CD46">
            <v>8.4671251000000003E-2</v>
          </cell>
        </row>
        <row r="47">
          <cell r="AO47">
            <v>6.6000000000000003E-7</v>
          </cell>
          <cell r="AP47">
            <v>4.4999999999999998E-7</v>
          </cell>
        </row>
        <row r="48">
          <cell r="AO48">
            <v>0.3707865168539326</v>
          </cell>
          <cell r="AP48">
            <v>0.2528089887640449</v>
          </cell>
        </row>
        <row r="49">
          <cell r="AG49">
            <v>5.8990150881633138E-5</v>
          </cell>
        </row>
        <row r="54">
          <cell r="AG54">
            <v>4.1025460363716076E-6</v>
          </cell>
        </row>
        <row r="57">
          <cell r="AG57">
            <v>360000</v>
          </cell>
        </row>
        <row r="60">
          <cell r="AG60">
            <v>1</v>
          </cell>
        </row>
        <row r="62">
          <cell r="AG62">
            <v>0.1111111111111111</v>
          </cell>
        </row>
        <row r="63">
          <cell r="AG63">
            <v>29.094582185491273</v>
          </cell>
        </row>
        <row r="81">
          <cell r="AG81">
            <v>8.62259379461126E-3</v>
          </cell>
        </row>
        <row r="82">
          <cell r="AG82">
            <v>0.10285665017208782</v>
          </cell>
        </row>
        <row r="83">
          <cell r="AG83">
            <v>0.2198071783594128</v>
          </cell>
        </row>
        <row r="88">
          <cell r="AG88">
            <v>2.37</v>
          </cell>
        </row>
        <row r="91">
          <cell r="AG91">
            <v>4.4115029439871272</v>
          </cell>
        </row>
      </sheetData>
      <sheetData sheetId="2">
        <row r="25">
          <cell r="AD25">
            <v>10</v>
          </cell>
          <cell r="AE25">
            <v>0.37318772560000002</v>
          </cell>
          <cell r="AF25">
            <v>10</v>
          </cell>
          <cell r="AG25">
            <v>0.98537014284737978</v>
          </cell>
        </row>
        <row r="26">
          <cell r="AD26">
            <v>15</v>
          </cell>
          <cell r="AE26">
            <v>0.35652759627500008</v>
          </cell>
          <cell r="AF26">
            <v>15</v>
          </cell>
          <cell r="AG26">
            <v>0.96781666822042667</v>
          </cell>
        </row>
        <row r="27">
          <cell r="AD27">
            <v>20</v>
          </cell>
          <cell r="AE27">
            <v>0.33925137920000004</v>
          </cell>
          <cell r="AF27">
            <v>20</v>
          </cell>
          <cell r="AG27">
            <v>0.94415072248203169</v>
          </cell>
        </row>
        <row r="28">
          <cell r="AD28">
            <v>25</v>
          </cell>
          <cell r="AE28">
            <v>0.32151695312500006</v>
          </cell>
          <cell r="AF28">
            <v>25</v>
          </cell>
          <cell r="AG28">
            <v>0.91495527629765538</v>
          </cell>
        </row>
        <row r="29">
          <cell r="AD29">
            <v>30</v>
          </cell>
          <cell r="AE29">
            <v>0.30347604080000001</v>
          </cell>
          <cell r="AF29">
            <v>30</v>
          </cell>
          <cell r="AG29">
            <v>0.88084277957892765</v>
          </cell>
        </row>
        <row r="30">
          <cell r="AD30">
            <v>35</v>
          </cell>
          <cell r="AE30">
            <v>0.28527377997499997</v>
          </cell>
          <cell r="AF30">
            <v>35</v>
          </cell>
          <cell r="AG30">
            <v>0.84244753029429353</v>
          </cell>
        </row>
        <row r="31">
          <cell r="AD31">
            <v>40</v>
          </cell>
          <cell r="AE31">
            <v>0.26704829440000005</v>
          </cell>
          <cell r="AF31">
            <v>40</v>
          </cell>
          <cell r="AG31">
            <v>0.80041799552776727</v>
          </cell>
        </row>
        <row r="32">
          <cell r="AD32">
            <v>45</v>
          </cell>
          <cell r="AE32">
            <v>0.248930264825</v>
          </cell>
          <cell r="AF32">
            <v>45</v>
          </cell>
          <cell r="AG32">
            <v>0.75540916492918719</v>
          </cell>
        </row>
        <row r="33">
          <cell r="AD33">
            <v>50</v>
          </cell>
          <cell r="AE33">
            <v>0.23104250000000001</v>
          </cell>
          <cell r="AF33">
            <v>50</v>
          </cell>
          <cell r="AG33">
            <v>0.70807501538564999</v>
          </cell>
        </row>
        <row r="34">
          <cell r="AD34">
            <v>55</v>
          </cell>
          <cell r="AE34">
            <v>0.21349950767500003</v>
          </cell>
          <cell r="AF34">
            <v>55</v>
          </cell>
          <cell r="AG34">
            <v>0.65906116367307499</v>
          </cell>
        </row>
        <row r="35">
          <cell r="AD35">
            <v>60</v>
          </cell>
          <cell r="AE35">
            <v>0.19640706560000004</v>
          </cell>
          <cell r="AF35">
            <v>60</v>
          </cell>
          <cell r="AG35">
            <v>0.60899778104422952</v>
          </cell>
        </row>
        <row r="36">
          <cell r="AD36">
            <v>65</v>
          </cell>
          <cell r="AE36">
            <v>0.17986179252500001</v>
          </cell>
          <cell r="AF36">
            <v>65</v>
          </cell>
          <cell r="AG36">
            <v>0.55849284020678835</v>
          </cell>
        </row>
        <row r="37">
          <cell r="AD37">
            <v>70</v>
          </cell>
          <cell r="AE37">
            <v>0.16395071920000001</v>
          </cell>
          <cell r="AF37">
            <v>70</v>
          </cell>
          <cell r="AG37">
            <v>0.50812576098024143</v>
          </cell>
        </row>
        <row r="38">
          <cell r="AD38">
            <v>75</v>
          </cell>
          <cell r="AE38">
            <v>0.14875085937499999</v>
          </cell>
          <cell r="AF38">
            <v>75</v>
          </cell>
          <cell r="AG38">
            <v>0.45844151613786105</v>
          </cell>
        </row>
        <row r="39">
          <cell r="AD39">
            <v>80</v>
          </cell>
          <cell r="AE39">
            <v>0.13432878079999999</v>
          </cell>
          <cell r="AF39">
            <v>80</v>
          </cell>
          <cell r="AG39">
            <v>0.40994525358919193</v>
          </cell>
        </row>
        <row r="40">
          <cell r="AD40">
            <v>85</v>
          </cell>
          <cell r="AE40">
            <v>0.12074017622499998</v>
          </cell>
          <cell r="AF40">
            <v>85</v>
          </cell>
          <cell r="AG40">
            <v>0.36309748519440987</v>
          </cell>
        </row>
        <row r="41">
          <cell r="AD41">
            <v>90</v>
          </cell>
          <cell r="AE41">
            <v>0.10802943439999996</v>
          </cell>
          <cell r="AF41">
            <v>90</v>
          </cell>
          <cell r="AG41">
            <v>0.31830988618379069</v>
          </cell>
        </row>
        <row r="42">
          <cell r="AD42">
            <v>95</v>
          </cell>
          <cell r="AE42">
            <v>9.6229211075000015E-2</v>
          </cell>
          <cell r="AF42">
            <v>95</v>
          </cell>
          <cell r="AG42">
            <v>0.27594174244675179</v>
          </cell>
        </row>
        <row r="43">
          <cell r="AD43">
            <v>100</v>
          </cell>
          <cell r="AE43">
            <v>8.5359999999999978E-2</v>
          </cell>
          <cell r="AF43">
            <v>100</v>
          </cell>
          <cell r="AG43">
            <v>0.23629707592226157</v>
          </cell>
        </row>
      </sheetData>
      <sheetData sheetId="3">
        <row r="8">
          <cell r="D8">
            <v>2</v>
          </cell>
          <cell r="E8">
            <v>3</v>
          </cell>
          <cell r="F8">
            <v>4</v>
          </cell>
          <cell r="G8">
            <v>5</v>
          </cell>
          <cell r="H8">
            <v>6</v>
          </cell>
          <cell r="I8">
            <v>7</v>
          </cell>
          <cell r="J8">
            <v>8</v>
          </cell>
        </row>
        <row r="9">
          <cell r="D9" t="str">
            <v>Basic Multi2 DD</v>
          </cell>
          <cell r="E9" t="str">
            <v xml:space="preserve"> Astro Multi2 DD</v>
          </cell>
          <cell r="F9" t="str">
            <v>Astro Multi2 std Si</v>
          </cell>
          <cell r="G9" t="str">
            <v>Basic Multi2 std Si</v>
          </cell>
          <cell r="H9" t="str">
            <v>Astro Midband DD</v>
          </cell>
          <cell r="I9" t="str">
            <v>Basic NIR DD</v>
          </cell>
          <cell r="J9" t="str">
            <v>Basic Midband Std Si</v>
          </cell>
        </row>
        <row r="10">
          <cell r="C10">
            <v>300</v>
          </cell>
          <cell r="D10">
            <v>6.3214366698992983E-2</v>
          </cell>
          <cell r="E10">
            <v>0.18976940252794597</v>
          </cell>
          <cell r="F10">
            <v>0.18976940252794597</v>
          </cell>
          <cell r="G10">
            <v>6.3214366698992983E-2</v>
          </cell>
          <cell r="H10">
            <v>0.29623325373865667</v>
          </cell>
          <cell r="I10">
            <v>0.17538601201928181</v>
          </cell>
          <cell r="J10">
            <v>8.9373833639778771E-2</v>
          </cell>
        </row>
        <row r="11">
          <cell r="C11">
            <v>310</v>
          </cell>
          <cell r="D11">
            <v>9.3186255238026997E-2</v>
          </cell>
          <cell r="E11">
            <v>0.26100779823614034</v>
          </cell>
          <cell r="F11">
            <v>0.26100779823614034</v>
          </cell>
          <cell r="G11">
            <v>9.3186255238026997E-2</v>
          </cell>
          <cell r="H11">
            <v>0.29408918717564342</v>
          </cell>
          <cell r="I11">
            <v>0.21346726352381448</v>
          </cell>
          <cell r="J11">
            <v>9.9237904303159721E-2</v>
          </cell>
        </row>
        <row r="12">
          <cell r="C12">
            <v>320</v>
          </cell>
          <cell r="D12">
            <v>0.12257571845667591</v>
          </cell>
          <cell r="E12">
            <v>0.31790471198372589</v>
          </cell>
          <cell r="F12">
            <v>0.31790471198372589</v>
          </cell>
          <cell r="G12">
            <v>0.12257571845667591</v>
          </cell>
          <cell r="H12">
            <v>0.29698006805778787</v>
          </cell>
          <cell r="I12">
            <v>0.23914033823703626</v>
          </cell>
          <cell r="J12">
            <v>0.11209793941702839</v>
          </cell>
        </row>
        <row r="13">
          <cell r="C13">
            <v>330</v>
          </cell>
          <cell r="D13">
            <v>0.15598303147399026</v>
          </cell>
          <cell r="E13">
            <v>0.36617967754564784</v>
          </cell>
          <cell r="F13">
            <v>0.3661796775456479</v>
          </cell>
          <cell r="G13">
            <v>0.15598303147399026</v>
          </cell>
          <cell r="H13">
            <v>0.29843251182438524</v>
          </cell>
          <cell r="I13">
            <v>0.25477962290907652</v>
          </cell>
          <cell r="J13">
            <v>0.12814643980589793</v>
          </cell>
        </row>
        <row r="14">
          <cell r="C14">
            <v>340</v>
          </cell>
          <cell r="D14">
            <v>0.20127054103104247</v>
          </cell>
          <cell r="E14">
            <v>0.42134256405356002</v>
          </cell>
          <cell r="F14">
            <v>0.42134256405355996</v>
          </cell>
          <cell r="G14">
            <v>0.20127054103104247</v>
          </cell>
          <cell r="H14">
            <v>0.30267722711147771</v>
          </cell>
          <cell r="I14">
            <v>0.2648050361137782</v>
          </cell>
          <cell r="J14">
            <v>0.14946334713675347</v>
          </cell>
        </row>
        <row r="15">
          <cell r="C15">
            <v>350</v>
          </cell>
          <cell r="D15">
            <v>0.25986764381769767</v>
          </cell>
          <cell r="E15">
            <v>0.48609446438583587</v>
          </cell>
          <cell r="F15">
            <v>0.48609446438583587</v>
          </cell>
          <cell r="G15">
            <v>0.25986764381769767</v>
          </cell>
          <cell r="H15">
            <v>0.30629482389284884</v>
          </cell>
          <cell r="I15">
            <v>0.26788085521375082</v>
          </cell>
          <cell r="J15">
            <v>0.17309430293428779</v>
          </cell>
        </row>
        <row r="16">
          <cell r="C16">
            <v>360</v>
          </cell>
          <cell r="D16">
            <v>0.32973579992312962</v>
          </cell>
          <cell r="E16">
            <v>0.55259590779014356</v>
          </cell>
          <cell r="F16">
            <v>0.55259590779014356</v>
          </cell>
          <cell r="G16">
            <v>0.32973579992312962</v>
          </cell>
          <cell r="H16">
            <v>0.31988925650265387</v>
          </cell>
          <cell r="I16">
            <v>0.27454194129205128</v>
          </cell>
          <cell r="J16">
            <v>0.20637532855480126</v>
          </cell>
        </row>
        <row r="17">
          <cell r="C17">
            <v>370</v>
          </cell>
          <cell r="D17">
            <v>0.4325534724014593</v>
          </cell>
          <cell r="E17">
            <v>0.65807804447564322</v>
          </cell>
          <cell r="F17">
            <v>0.65807804447564322</v>
          </cell>
          <cell r="G17">
            <v>0.4325534724014593</v>
          </cell>
          <cell r="H17">
            <v>0.3500650058670855</v>
          </cell>
          <cell r="I17">
            <v>0.27619901231503191</v>
          </cell>
          <cell r="J17">
            <v>0.25514173556415409</v>
          </cell>
        </row>
        <row r="18">
          <cell r="C18">
            <v>380</v>
          </cell>
          <cell r="D18">
            <v>0.55556259068304958</v>
          </cell>
          <cell r="E18">
            <v>0.77809886650287052</v>
          </cell>
          <cell r="F18">
            <v>0.77809886650287052</v>
          </cell>
          <cell r="G18">
            <v>0.55556259068304958</v>
          </cell>
          <cell r="H18">
            <v>0.41539581141383464</v>
          </cell>
          <cell r="I18">
            <v>0.30634598901998567</v>
          </cell>
          <cell r="J18">
            <v>0.33182195697838057</v>
          </cell>
        </row>
        <row r="19">
          <cell r="C19">
            <v>390</v>
          </cell>
          <cell r="D19">
            <v>0.65669504100120479</v>
          </cell>
          <cell r="E19">
            <v>0.85513966571727462</v>
          </cell>
          <cell r="F19">
            <v>0.85513966571727473</v>
          </cell>
          <cell r="G19">
            <v>0.65669504100120479</v>
          </cell>
          <cell r="H19">
            <v>0.47217264895892946</v>
          </cell>
          <cell r="I19">
            <v>0.3334487985166425</v>
          </cell>
          <cell r="J19">
            <v>0.40743932854243869</v>
          </cell>
        </row>
        <row r="20">
          <cell r="C20">
            <v>400</v>
          </cell>
          <cell r="D20">
            <v>0.72540286483527272</v>
          </cell>
          <cell r="E20">
            <v>0.89286605888390869</v>
          </cell>
          <cell r="F20">
            <v>0.89286605888390869</v>
          </cell>
          <cell r="G20">
            <v>0.72540286483527272</v>
          </cell>
          <cell r="H20">
            <v>0.52450775404175465</v>
          </cell>
          <cell r="I20">
            <v>0.36982624846987366</v>
          </cell>
          <cell r="J20">
            <v>0.4765058524341394</v>
          </cell>
        </row>
        <row r="21">
          <cell r="C21">
            <v>410</v>
          </cell>
          <cell r="D21">
            <v>0.77962826775307625</v>
          </cell>
          <cell r="E21">
            <v>0.91949744032164005</v>
          </cell>
          <cell r="F21">
            <v>0.91949744032164005</v>
          </cell>
          <cell r="G21">
            <v>0.77962826775307625</v>
          </cell>
          <cell r="H21">
            <v>0.58109611668050232</v>
          </cell>
          <cell r="I21">
            <v>0.40414610444941229</v>
          </cell>
          <cell r="J21">
            <v>0.54758044060104383</v>
          </cell>
        </row>
        <row r="22">
          <cell r="C22">
            <v>420</v>
          </cell>
          <cell r="D22">
            <v>0.80856801234220965</v>
          </cell>
          <cell r="E22">
            <v>0.92423680529390129</v>
          </cell>
          <cell r="F22">
            <v>0.92423680529389518</v>
          </cell>
          <cell r="G22">
            <v>0.80856801234220421</v>
          </cell>
          <cell r="H22">
            <v>0.61619646700676822</v>
          </cell>
          <cell r="I22">
            <v>0.42059354676525224</v>
          </cell>
          <cell r="J22">
            <v>0.5976817599995512</v>
          </cell>
        </row>
        <row r="23">
          <cell r="C23">
            <v>430</v>
          </cell>
          <cell r="D23">
            <v>0.8261489181247974</v>
          </cell>
          <cell r="E23">
            <v>0.92474167741624369</v>
          </cell>
          <cell r="F23">
            <v>0.9247416774154279</v>
          </cell>
          <cell r="G23">
            <v>0.82614891812406854</v>
          </cell>
          <cell r="H23">
            <v>0.65509263404529017</v>
          </cell>
          <cell r="I23">
            <v>0.44135806606655026</v>
          </cell>
          <cell r="J23">
            <v>0.64497216056343154</v>
          </cell>
        </row>
        <row r="24">
          <cell r="C24">
            <v>440</v>
          </cell>
          <cell r="D24">
            <v>0.83740324569596647</v>
          </cell>
          <cell r="E24">
            <v>0.92045150146746724</v>
          </cell>
          <cell r="F24">
            <v>0.92045150146746657</v>
          </cell>
          <cell r="G24">
            <v>0.83740324569596591</v>
          </cell>
          <cell r="H24">
            <v>0.68872898035010477</v>
          </cell>
          <cell r="I24">
            <v>0.46140107993828222</v>
          </cell>
          <cell r="J24">
            <v>0.68605893711800636</v>
          </cell>
        </row>
        <row r="25">
          <cell r="C25">
            <v>450</v>
          </cell>
          <cell r="D25">
            <v>0.84571277924507116</v>
          </cell>
          <cell r="E25">
            <v>0.91298538668501994</v>
          </cell>
          <cell r="F25">
            <v>0.91298537158814375</v>
          </cell>
          <cell r="G25">
            <v>0.84571276526059624</v>
          </cell>
          <cell r="H25">
            <v>0.72083429988061354</v>
          </cell>
          <cell r="I25">
            <v>0.48045746383733218</v>
          </cell>
          <cell r="J25">
            <v>0.72631906701625781</v>
          </cell>
        </row>
        <row r="26">
          <cell r="C26">
            <v>460</v>
          </cell>
          <cell r="D26">
            <v>0.85434754416029024</v>
          </cell>
          <cell r="E26">
            <v>0.90598168851314476</v>
          </cell>
          <cell r="F26">
            <v>0.90598155581086615</v>
          </cell>
          <cell r="G26">
            <v>0.85434741902104372</v>
          </cell>
          <cell r="H26">
            <v>0.74886417045607756</v>
          </cell>
          <cell r="I26">
            <v>0.50083022532697818</v>
          </cell>
          <cell r="J26">
            <v>0.762988022326061</v>
          </cell>
        </row>
        <row r="27">
          <cell r="C27">
            <v>470</v>
          </cell>
          <cell r="D27">
            <v>0.86389784190059771</v>
          </cell>
          <cell r="E27">
            <v>0.89975264661534438</v>
          </cell>
          <cell r="F27">
            <v>0.89975146086725744</v>
          </cell>
          <cell r="G27">
            <v>0.86389670340412617</v>
          </cell>
          <cell r="H27">
            <v>0.77507511397693396</v>
          </cell>
          <cell r="I27">
            <v>0.52340520584463357</v>
          </cell>
          <cell r="J27">
            <v>0.79829983712831687</v>
          </cell>
        </row>
        <row r="28">
          <cell r="C28">
            <v>480</v>
          </cell>
          <cell r="D28">
            <v>0.87319232335391705</v>
          </cell>
          <cell r="E28">
            <v>0.89582365786848928</v>
          </cell>
          <cell r="F28">
            <v>0.89581866435877366</v>
          </cell>
          <cell r="G28">
            <v>0.87318745599602576</v>
          </cell>
          <cell r="H28">
            <v>0.79994779770400049</v>
          </cell>
          <cell r="I28">
            <v>0.54784917544607237</v>
          </cell>
          <cell r="J28">
            <v>0.8300017916647584</v>
          </cell>
        </row>
        <row r="29">
          <cell r="C29">
            <v>490</v>
          </cell>
          <cell r="D29">
            <v>0.88168163071002581</v>
          </cell>
          <cell r="E29">
            <v>0.89350546239281792</v>
          </cell>
          <cell r="F29">
            <v>0.89349518540919171</v>
          </cell>
          <cell r="G29">
            <v>0.88167148972257403</v>
          </cell>
          <cell r="H29">
            <v>0.82237974975538219</v>
          </cell>
          <cell r="I29">
            <v>0.5724896499728781</v>
          </cell>
          <cell r="J29">
            <v>0.85720374199405713</v>
          </cell>
        </row>
        <row r="30">
          <cell r="C30">
            <v>500</v>
          </cell>
          <cell r="D30">
            <v>0.88695980365785987</v>
          </cell>
          <cell r="E30">
            <v>0.89017245613111495</v>
          </cell>
          <cell r="F30">
            <v>0.89014608013522345</v>
          </cell>
          <cell r="G30">
            <v>0.88693352285353244</v>
          </cell>
          <cell r="H30">
            <v>0.84087527961225206</v>
          </cell>
          <cell r="I30">
            <v>0.59324942158476524</v>
          </cell>
          <cell r="J30">
            <v>0.87906566174763767</v>
          </cell>
        </row>
        <row r="31">
          <cell r="C31">
            <v>510</v>
          </cell>
          <cell r="D31">
            <v>0.88902131516925542</v>
          </cell>
          <cell r="E31">
            <v>0.88582435509073243</v>
          </cell>
          <cell r="F31">
            <v>0.88572801322575367</v>
          </cell>
          <cell r="G31">
            <v>0.88892462560431296</v>
          </cell>
          <cell r="H31">
            <v>0.85603350585181037</v>
          </cell>
          <cell r="I31">
            <v>0.6097559881839093</v>
          </cell>
          <cell r="J31">
            <v>0.89598977408670522</v>
          </cell>
        </row>
        <row r="32">
          <cell r="C32">
            <v>520</v>
          </cell>
          <cell r="D32">
            <v>0.89255649340622634</v>
          </cell>
          <cell r="E32">
            <v>0.88523500091743557</v>
          </cell>
          <cell r="F32">
            <v>0.88503435745876047</v>
          </cell>
          <cell r="G32">
            <v>0.89235419049037423</v>
          </cell>
          <cell r="H32">
            <v>0.87073190765193764</v>
          </cell>
          <cell r="I32">
            <v>0.62937655775181744</v>
          </cell>
          <cell r="J32">
            <v>0.9096479793586697</v>
          </cell>
        </row>
        <row r="33">
          <cell r="C33">
            <v>530</v>
          </cell>
          <cell r="D33">
            <v>0.89245377180286189</v>
          </cell>
          <cell r="E33">
            <v>0.88302597567163099</v>
          </cell>
          <cell r="F33">
            <v>0.88261984252613568</v>
          </cell>
          <cell r="G33">
            <v>0.89204330249897112</v>
          </cell>
          <cell r="H33">
            <v>0.882446845491617</v>
          </cell>
          <cell r="I33">
            <v>0.64435464611223181</v>
          </cell>
          <cell r="J33">
            <v>0.91871716263048475</v>
          </cell>
        </row>
        <row r="34">
          <cell r="C34">
            <v>540</v>
          </cell>
          <cell r="D34">
            <v>0.8966082925843667</v>
          </cell>
          <cell r="E34">
            <v>0.88740067654205079</v>
          </cell>
          <cell r="F34">
            <v>0.88539916965639431</v>
          </cell>
          <cell r="G34">
            <v>0.89458601818365602</v>
          </cell>
          <cell r="H34">
            <v>0.89456439971058299</v>
          </cell>
          <cell r="I34">
            <v>0.66579236703000699</v>
          </cell>
          <cell r="J34">
            <v>0.92402103989234186</v>
          </cell>
        </row>
        <row r="35">
          <cell r="C35">
            <v>550</v>
          </cell>
          <cell r="D35">
            <v>0.89627735105344097</v>
          </cell>
          <cell r="E35">
            <v>0.88707313357722617</v>
          </cell>
          <cell r="F35">
            <v>0.88408564959678304</v>
          </cell>
          <cell r="G35">
            <v>0.89325886911891494</v>
          </cell>
          <cell r="H35">
            <v>0.90300043393790475</v>
          </cell>
          <cell r="I35">
            <v>0.67988155610742917</v>
          </cell>
          <cell r="J35">
            <v>0.92723389938605194</v>
          </cell>
        </row>
        <row r="36">
          <cell r="C36">
            <v>560</v>
          </cell>
          <cell r="D36">
            <v>0.89949036971652341</v>
          </cell>
          <cell r="E36">
            <v>0.89025315651360049</v>
          </cell>
          <cell r="F36">
            <v>0.88603530269699438</v>
          </cell>
          <cell r="G36">
            <v>0.89522875170242167</v>
          </cell>
          <cell r="H36">
            <v>0.91070618298317929</v>
          </cell>
          <cell r="I36">
            <v>0.69781134338192685</v>
          </cell>
          <cell r="J36">
            <v>0.92944950334491361</v>
          </cell>
        </row>
        <row r="37">
          <cell r="C37">
            <v>570</v>
          </cell>
          <cell r="D37">
            <v>0.90027368232461058</v>
          </cell>
          <cell r="E37">
            <v>0.89129373045387228</v>
          </cell>
          <cell r="F37">
            <v>0.88548156394683508</v>
          </cell>
          <cell r="G37">
            <v>0.89440295714750251</v>
          </cell>
          <cell r="H37">
            <v>0.91639475959023065</v>
          </cell>
          <cell r="I37">
            <v>0.71192957253592104</v>
          </cell>
          <cell r="J37">
            <v>0.92947891882194034</v>
          </cell>
        </row>
        <row r="38">
          <cell r="C38">
            <v>580</v>
          </cell>
          <cell r="D38">
            <v>0.90455130379955373</v>
          </cell>
          <cell r="E38">
            <v>0.8955286839760358</v>
          </cell>
          <cell r="F38">
            <v>0.88764712000234447</v>
          </cell>
          <cell r="G38">
            <v>0.89659033158733037</v>
          </cell>
          <cell r="H38">
            <v>0.9213601209760599</v>
          </cell>
          <cell r="I38">
            <v>0.72966298721072242</v>
          </cell>
          <cell r="J38">
            <v>0.92882666289772797</v>
          </cell>
        </row>
        <row r="39">
          <cell r="C39">
            <v>590</v>
          </cell>
          <cell r="D39">
            <v>0.90665589689465664</v>
          </cell>
          <cell r="E39">
            <v>0.8974786713827726</v>
          </cell>
          <cell r="F39">
            <v>0.88700813877346907</v>
          </cell>
          <cell r="G39">
            <v>0.89607829718498733</v>
          </cell>
          <cell r="H39">
            <v>0.9247110851542315</v>
          </cell>
          <cell r="I39">
            <v>0.74393439174688358</v>
          </cell>
          <cell r="J39">
            <v>0.92656768595473826</v>
          </cell>
        </row>
        <row r="40">
          <cell r="C40">
            <v>600</v>
          </cell>
          <cell r="D40">
            <v>0.91152082772456611</v>
          </cell>
          <cell r="E40">
            <v>0.90229435909025957</v>
          </cell>
          <cell r="F40">
            <v>0.88856202205280843</v>
          </cell>
          <cell r="G40">
            <v>0.89764806979710809</v>
          </cell>
          <cell r="H40">
            <v>0.92741351343291212</v>
          </cell>
          <cell r="I40">
            <v>0.76103597627394848</v>
          </cell>
          <cell r="J40">
            <v>0.92329635842072066</v>
          </cell>
        </row>
        <row r="41">
          <cell r="C41">
            <v>610</v>
          </cell>
          <cell r="D41">
            <v>0.91401629464757861</v>
          </cell>
          <cell r="E41">
            <v>0.90476456674700756</v>
          </cell>
          <cell r="F41">
            <v>0.88706687507652238</v>
          </cell>
          <cell r="G41">
            <v>0.89613763409986125</v>
          </cell>
          <cell r="H41">
            <v>0.92883666696160205</v>
          </cell>
          <cell r="I41">
            <v>0.77466864933145207</v>
          </cell>
          <cell r="J41">
            <v>0.91832904282662275</v>
          </cell>
        </row>
        <row r="42">
          <cell r="C42">
            <v>620</v>
          </cell>
          <cell r="D42">
            <v>0.91865325591456382</v>
          </cell>
          <cell r="E42">
            <v>0.90976085656468342</v>
          </cell>
          <cell r="F42">
            <v>0.88718963068070278</v>
          </cell>
          <cell r="G42">
            <v>0.8958614090257021</v>
          </cell>
          <cell r="H42">
            <v>0.92973113817839537</v>
          </cell>
          <cell r="I42">
            <v>0.79039630641035763</v>
          </cell>
          <cell r="J42">
            <v>0.91214288583172509</v>
          </cell>
        </row>
        <row r="43">
          <cell r="C43">
            <v>630</v>
          </cell>
          <cell r="D43">
            <v>0.92269629832549793</v>
          </cell>
          <cell r="E43">
            <v>0.91376476304758913</v>
          </cell>
          <cell r="F43">
            <v>0.88536534982322335</v>
          </cell>
          <cell r="G43">
            <v>0.89401929685157078</v>
          </cell>
          <cell r="H43">
            <v>0.92975945456878428</v>
          </cell>
          <cell r="I43">
            <v>0.80471585682762214</v>
          </cell>
          <cell r="J43">
            <v>0.90492503934309698</v>
          </cell>
        </row>
        <row r="44">
          <cell r="C44">
            <v>640</v>
          </cell>
          <cell r="D44">
            <v>0.92649261848807629</v>
          </cell>
          <cell r="E44">
            <v>0.91725114082860015</v>
          </cell>
          <cell r="F44">
            <v>0.88194825445745106</v>
          </cell>
          <cell r="G44">
            <v>0.89083404890085693</v>
          </cell>
          <cell r="H44">
            <v>0.92908190157891113</v>
          </cell>
          <cell r="I44">
            <v>0.81814648485609853</v>
          </cell>
          <cell r="J44">
            <v>0.89658659898330262</v>
          </cell>
        </row>
        <row r="45">
          <cell r="C45">
            <v>650</v>
          </cell>
          <cell r="D45">
            <v>0.92906070362307758</v>
          </cell>
          <cell r="E45">
            <v>0.91979361010770666</v>
          </cell>
          <cell r="F45">
            <v>0.87642884507918961</v>
          </cell>
          <cell r="G45">
            <v>0.88525903043562659</v>
          </cell>
          <cell r="H45">
            <v>0.92770492480362243</v>
          </cell>
          <cell r="I45">
            <v>0.82981225126748259</v>
          </cell>
          <cell r="J45">
            <v>0.88640724680471261</v>
          </cell>
        </row>
        <row r="46">
          <cell r="C46">
            <v>660</v>
          </cell>
          <cell r="D46">
            <v>0.93230479415755074</v>
          </cell>
          <cell r="E46">
            <v>0.92300534184125549</v>
          </cell>
          <cell r="F46">
            <v>0.87023028026027327</v>
          </cell>
          <cell r="G46">
            <v>0.87899801391101573</v>
          </cell>
          <cell r="H46">
            <v>0.9254513116073706</v>
          </cell>
          <cell r="I46">
            <v>0.84131163926132224</v>
          </cell>
          <cell r="J46">
            <v>0.87465468113338318</v>
          </cell>
        </row>
        <row r="47">
          <cell r="C47">
            <v>670</v>
          </cell>
          <cell r="D47">
            <v>0.93448920613307829</v>
          </cell>
          <cell r="E47">
            <v>0.9255813554937401</v>
          </cell>
          <cell r="F47">
            <v>0.86202173751085875</v>
          </cell>
          <cell r="G47">
            <v>0.87031788656359466</v>
          </cell>
          <cell r="H47">
            <v>0.92267441948866935</v>
          </cell>
          <cell r="I47">
            <v>0.85131707783642341</v>
          </cell>
          <cell r="J47">
            <v>0.86100837781338502</v>
          </cell>
        </row>
        <row r="48">
          <cell r="C48">
            <v>680</v>
          </cell>
          <cell r="D48">
            <v>0.93686511212116141</v>
          </cell>
          <cell r="E48">
            <v>0.92793461358440921</v>
          </cell>
          <cell r="F48">
            <v>0.85211282242023367</v>
          </cell>
          <cell r="G48">
            <v>0.86031360747811259</v>
          </cell>
          <cell r="H48">
            <v>0.91946412440963177</v>
          </cell>
          <cell r="I48">
            <v>0.86103010394896573</v>
          </cell>
          <cell r="J48">
            <v>0.8463539713004935</v>
          </cell>
        </row>
        <row r="49">
          <cell r="C49">
            <v>690</v>
          </cell>
          <cell r="D49">
            <v>0.9392621104520732</v>
          </cell>
          <cell r="E49">
            <v>0.92989326105497794</v>
          </cell>
          <cell r="F49">
            <v>0.84029215767641363</v>
          </cell>
          <cell r="G49">
            <v>0.84875825911465719</v>
          </cell>
          <cell r="H49">
            <v>0.91580320386156044</v>
          </cell>
          <cell r="I49">
            <v>0.87029757727838841</v>
          </cell>
          <cell r="J49">
            <v>0.83059897247880021</v>
          </cell>
        </row>
        <row r="50">
          <cell r="C50">
            <v>700</v>
          </cell>
          <cell r="D50">
            <v>0.94073681993483382</v>
          </cell>
          <cell r="E50">
            <v>0.93135326076621194</v>
          </cell>
          <cell r="F50">
            <v>0.82644664609070939</v>
          </cell>
          <cell r="G50">
            <v>0.83477325139718717</v>
          </cell>
          <cell r="H50">
            <v>0.91166686269965724</v>
          </cell>
          <cell r="I50">
            <v>0.87825355126767424</v>
          </cell>
          <cell r="J50">
            <v>0.81295419287805726</v>
          </cell>
        </row>
        <row r="51">
          <cell r="C51">
            <v>710</v>
          </cell>
          <cell r="D51">
            <v>0.94162248033510887</v>
          </cell>
          <cell r="E51">
            <v>0.93223008697759024</v>
          </cell>
          <cell r="F51">
            <v>0.81052027119328673</v>
          </cell>
          <cell r="G51">
            <v>0.81868641527899355</v>
          </cell>
          <cell r="H51">
            <v>0.90701992057085301</v>
          </cell>
          <cell r="I51">
            <v>0.88520601036760671</v>
          </cell>
          <cell r="J51">
            <v>0.7937875644297081</v>
          </cell>
        </row>
        <row r="52">
          <cell r="C52">
            <v>720</v>
          </cell>
          <cell r="D52">
            <v>0.94135079926295029</v>
          </cell>
          <cell r="E52">
            <v>0.932377541718591</v>
          </cell>
          <cell r="F52">
            <v>0.79245050147273144</v>
          </cell>
          <cell r="G52">
            <v>0.80007709276510053</v>
          </cell>
          <cell r="H52">
            <v>0.90178985727076211</v>
          </cell>
          <cell r="I52">
            <v>0.89063152632463705</v>
          </cell>
          <cell r="J52">
            <v>0.77273267882897734</v>
          </cell>
        </row>
        <row r="53">
          <cell r="C53">
            <v>730</v>
          </cell>
          <cell r="D53">
            <v>0.94066126506723813</v>
          </cell>
          <cell r="E53">
            <v>0.93169458038384478</v>
          </cell>
          <cell r="F53">
            <v>0.77226245118780235</v>
          </cell>
          <cell r="G53">
            <v>0.77969475146991052</v>
          </cell>
          <cell r="H53">
            <v>0.89590708663314489</v>
          </cell>
          <cell r="I53">
            <v>0.89522829036382445</v>
          </cell>
          <cell r="J53">
            <v>0.75052611937720126</v>
          </cell>
        </row>
        <row r="54">
          <cell r="C54">
            <v>740</v>
          </cell>
          <cell r="D54">
            <v>0.9393852166989064</v>
          </cell>
          <cell r="E54">
            <v>0.93001513935502866</v>
          </cell>
          <cell r="F54">
            <v>0.74998139035872136</v>
          </cell>
          <cell r="G54">
            <v>0.7575375938405311</v>
          </cell>
          <cell r="H54">
            <v>0.88926161508929724</v>
          </cell>
          <cell r="I54">
            <v>0.8988557034780803</v>
          </cell>
          <cell r="J54">
            <v>0.72716661444709541</v>
          </cell>
        </row>
        <row r="55">
          <cell r="C55">
            <v>750</v>
          </cell>
          <cell r="D55">
            <v>0.93652254819405167</v>
          </cell>
          <cell r="E55">
            <v>0.92718102508418099</v>
          </cell>
          <cell r="F55">
            <v>0.72569367289573339</v>
          </cell>
          <cell r="G55">
            <v>0.73300517305874302</v>
          </cell>
          <cell r="H55">
            <v>0.88173546853139506</v>
          </cell>
          <cell r="I55">
            <v>0.9005604183846716</v>
          </cell>
          <cell r="J55">
            <v>0.70206397151833877</v>
          </cell>
        </row>
        <row r="56">
          <cell r="C56">
            <v>760</v>
          </cell>
          <cell r="D56">
            <v>0.93222844897163659</v>
          </cell>
          <cell r="E56">
            <v>0.92292975817498635</v>
          </cell>
          <cell r="F56">
            <v>0.69946663170785195</v>
          </cell>
          <cell r="G56">
            <v>0.70651388950099869</v>
          </cell>
          <cell r="H56">
            <v>0.87312410460541134</v>
          </cell>
          <cell r="I56">
            <v>0.90053005358009031</v>
          </cell>
          <cell r="J56">
            <v>0.67557184374402779</v>
          </cell>
        </row>
        <row r="57">
          <cell r="C57">
            <v>770</v>
          </cell>
          <cell r="D57">
            <v>0.92593703594351762</v>
          </cell>
          <cell r="E57">
            <v>0.91711070733160449</v>
          </cell>
          <cell r="F57">
            <v>0.67149932254964129</v>
          </cell>
          <cell r="G57">
            <v>0.67796187242079575</v>
          </cell>
          <cell r="H57">
            <v>0.86330099843895902</v>
          </cell>
          <cell r="I57">
            <v>0.89819146229681668</v>
          </cell>
          <cell r="J57">
            <v>0.6475638441502467</v>
          </cell>
        </row>
        <row r="58">
          <cell r="C58">
            <v>780</v>
          </cell>
          <cell r="D58">
            <v>0.91823766626858672</v>
          </cell>
          <cell r="E58">
            <v>0.9094847305162499</v>
          </cell>
          <cell r="F58">
            <v>0.64197364767068466</v>
          </cell>
          <cell r="G58">
            <v>0.64815204067082355</v>
          </cell>
          <cell r="H58">
            <v>0.85208200390174105</v>
          </cell>
          <cell r="I58">
            <v>0.89411436067124561</v>
          </cell>
          <cell r="J58">
            <v>0.61876405069374318</v>
          </cell>
        </row>
        <row r="59">
          <cell r="C59">
            <v>790</v>
          </cell>
          <cell r="D59">
            <v>0.90884753960144216</v>
          </cell>
          <cell r="E59">
            <v>0.89978206615298351</v>
          </cell>
          <cell r="F59">
            <v>0.6110923320020194</v>
          </cell>
          <cell r="G59">
            <v>0.61724920211391943</v>
          </cell>
          <cell r="H59">
            <v>0.83925311689070692</v>
          </cell>
          <cell r="I59">
            <v>0.88803000529922671</v>
          </cell>
          <cell r="J59">
            <v>0.58927076281297608</v>
          </cell>
        </row>
        <row r="60">
          <cell r="C60">
            <v>800</v>
          </cell>
          <cell r="D60">
            <v>0.89673653650056639</v>
          </cell>
          <cell r="E60">
            <v>0.88779186656673614</v>
          </cell>
          <cell r="F60">
            <v>0.5791197875629005</v>
          </cell>
          <cell r="G60">
            <v>0.58495452827969963</v>
          </cell>
          <cell r="H60">
            <v>0.82469209630159135</v>
          </cell>
          <cell r="I60">
            <v>0.87887256927562951</v>
          </cell>
          <cell r="J60">
            <v>0.55878410634771414</v>
          </cell>
        </row>
        <row r="61">
          <cell r="C61">
            <v>810</v>
          </cell>
          <cell r="D61">
            <v>0.88187412411573429</v>
          </cell>
          <cell r="E61">
            <v>0.8730777021541809</v>
          </cell>
          <cell r="F61">
            <v>0.54621720753888603</v>
          </cell>
          <cell r="G61">
            <v>0.55172044857724767</v>
          </cell>
          <cell r="H61">
            <v>0.80797434376283361</v>
          </cell>
          <cell r="I61">
            <v>0.86672979624890845</v>
          </cell>
          <cell r="J61">
            <v>0.52757732571430616</v>
          </cell>
        </row>
        <row r="62">
          <cell r="C62">
            <v>820</v>
          </cell>
          <cell r="D62">
            <v>0.86365247568034298</v>
          </cell>
          <cell r="E62">
            <v>0.85541986346057208</v>
          </cell>
          <cell r="F62">
            <v>0.5126732952255233</v>
          </cell>
          <cell r="G62">
            <v>0.51760729385626514</v>
          </cell>
          <cell r="H62">
            <v>0.7889489683938945</v>
          </cell>
          <cell r="I62">
            <v>0.85095741797879165</v>
          </cell>
          <cell r="J62">
            <v>0.49567503583166111</v>
          </cell>
        </row>
        <row r="63">
          <cell r="C63">
            <v>830</v>
          </cell>
          <cell r="D63">
            <v>0.84262734604586187</v>
          </cell>
          <cell r="E63">
            <v>0.83459515210083135</v>
          </cell>
          <cell r="F63">
            <v>0.47876105315775064</v>
          </cell>
          <cell r="G63">
            <v>0.48336867833099811</v>
          </cell>
          <cell r="H63">
            <v>0.76746410482985339</v>
          </cell>
          <cell r="I63">
            <v>0.83207080064844452</v>
          </cell>
          <cell r="J63">
            <v>0.46375681443688338</v>
          </cell>
        </row>
        <row r="64">
          <cell r="C64">
            <v>840</v>
          </cell>
          <cell r="D64">
            <v>0.81852732969846165</v>
          </cell>
          <cell r="E64">
            <v>0.81036277244227628</v>
          </cell>
          <cell r="F64">
            <v>0.44472400552761032</v>
          </cell>
          <cell r="G64">
            <v>0.44920468347803888</v>
          </cell>
          <cell r="H64">
            <v>0.74329879227484474</v>
          </cell>
          <cell r="I64">
            <v>0.80983459362116195</v>
          </cell>
          <cell r="J64">
            <v>0.43193274322644709</v>
          </cell>
        </row>
        <row r="65">
          <cell r="C65">
            <v>850</v>
          </cell>
          <cell r="D65">
            <v>0.79047487307291331</v>
          </cell>
          <cell r="E65">
            <v>0.78259013040566827</v>
          </cell>
          <cell r="F65">
            <v>0.41082059154125827</v>
          </cell>
          <cell r="G65">
            <v>0.41495968622295215</v>
          </cell>
          <cell r="H65">
            <v>0.71635661332427747</v>
          </cell>
          <cell r="I65">
            <v>0.78337070567635969</v>
          </cell>
          <cell r="J65">
            <v>0.40001104371924695</v>
          </cell>
        </row>
        <row r="66">
          <cell r="C66">
            <v>860</v>
          </cell>
          <cell r="D66">
            <v>0.75878048496250061</v>
          </cell>
          <cell r="E66">
            <v>0.75121188402570027</v>
          </cell>
          <cell r="F66">
            <v>0.37729269240456464</v>
          </cell>
          <cell r="G66">
            <v>0.38109398720021964</v>
          </cell>
          <cell r="H66">
            <v>0.68657604934557215</v>
          </cell>
          <cell r="I66">
            <v>0.75299499894370903</v>
          </cell>
          <cell r="J66">
            <v>0.36838758012037903</v>
          </cell>
        </row>
        <row r="67">
          <cell r="C67">
            <v>870</v>
          </cell>
          <cell r="D67">
            <v>0.72316567994292003</v>
          </cell>
          <cell r="E67">
            <v>0.716272232889547</v>
          </cell>
          <cell r="F67">
            <v>0.34437305715294131</v>
          </cell>
          <cell r="G67">
            <v>0.34768732416915005</v>
          </cell>
          <cell r="H67">
            <v>0.65399312572426604</v>
          </cell>
          <cell r="I67">
            <v>0.71843385174638297</v>
          </cell>
          <cell r="J67">
            <v>0.33710941488454332</v>
          </cell>
        </row>
        <row r="68">
          <cell r="C68">
            <v>880</v>
          </cell>
          <cell r="D68">
            <v>0.68441564129298271</v>
          </cell>
          <cell r="E68">
            <v>0.67789157202834893</v>
          </cell>
          <cell r="F68">
            <v>0.31226713040367288</v>
          </cell>
          <cell r="G68">
            <v>0.31527240804966311</v>
          </cell>
          <cell r="H68">
            <v>0.61864795993264576</v>
          </cell>
          <cell r="I68">
            <v>0.68051434718952419</v>
          </cell>
          <cell r="J68">
            <v>0.30664364568614305</v>
          </cell>
        </row>
        <row r="69">
          <cell r="C69">
            <v>890</v>
          </cell>
          <cell r="D69">
            <v>0.64275035855190055</v>
          </cell>
          <cell r="E69">
            <v>0.6363391222822895</v>
          </cell>
          <cell r="F69">
            <v>0.28117427945787515</v>
          </cell>
          <cell r="G69">
            <v>0.28400716317572144</v>
          </cell>
          <cell r="H69">
            <v>0.58074556805531585</v>
          </cell>
          <cell r="I69">
            <v>0.63947228766186737</v>
          </cell>
          <cell r="J69">
            <v>0.27713450384806265</v>
          </cell>
        </row>
        <row r="70">
          <cell r="C70">
            <v>900</v>
          </cell>
          <cell r="D70">
            <v>0.59796118366798157</v>
          </cell>
          <cell r="E70">
            <v>0.59199670558167006</v>
          </cell>
          <cell r="F70">
            <v>0.25127313338262353</v>
          </cell>
          <cell r="G70">
            <v>0.25380475743324543</v>
          </cell>
          <cell r="H70">
            <v>0.54057628961713033</v>
          </cell>
          <cell r="I70">
            <v>0.59512471687595225</v>
          </cell>
          <cell r="J70">
            <v>0.24849211521937986</v>
          </cell>
        </row>
        <row r="71">
          <cell r="C71">
            <v>910</v>
          </cell>
          <cell r="D71">
            <v>0.55082169590670516</v>
          </cell>
          <cell r="E71">
            <v>0.54532741964859155</v>
          </cell>
          <cell r="F71">
            <v>0.22271411836099661</v>
          </cell>
          <cell r="G71">
            <v>0.22495800496703972</v>
          </cell>
          <cell r="H71">
            <v>0.49845153682762655</v>
          </cell>
          <cell r="I71">
            <v>0.54829919194170462</v>
          </cell>
          <cell r="J71">
            <v>0.22098402244128942</v>
          </cell>
        </row>
        <row r="72">
          <cell r="C72">
            <v>920</v>
          </cell>
          <cell r="D72">
            <v>0.5016994251365765</v>
          </cell>
          <cell r="E72">
            <v>0.49691706540932884</v>
          </cell>
          <cell r="F72">
            <v>0.19563517797432589</v>
          </cell>
          <cell r="G72">
            <v>0.19751798269468029</v>
          </cell>
          <cell r="H72">
            <v>0.45483453127189954</v>
          </cell>
          <cell r="I72">
            <v>0.49939110450452812</v>
          </cell>
          <cell r="J72">
            <v>0.19467097537285061</v>
          </cell>
        </row>
        <row r="73">
          <cell r="C73">
            <v>930</v>
          </cell>
          <cell r="D73">
            <v>0.45172688394986016</v>
          </cell>
          <cell r="E73">
            <v>0.44742087850261691</v>
          </cell>
          <cell r="F73">
            <v>0.17015090895020721</v>
          </cell>
          <cell r="G73">
            <v>0.17178845153258515</v>
          </cell>
          <cell r="H73">
            <v>0.41023978846242903</v>
          </cell>
          <cell r="I73">
            <v>0.44956660134195275</v>
          </cell>
          <cell r="J73">
            <v>0.16986161753917658</v>
          </cell>
        </row>
        <row r="74">
          <cell r="C74">
            <v>940</v>
          </cell>
          <cell r="D74">
            <v>0.40155736786419333</v>
          </cell>
          <cell r="E74">
            <v>0.39755195716791508</v>
          </cell>
          <cell r="F74">
            <v>0.14635577376007269</v>
          </cell>
          <cell r="G74">
            <v>0.14783033569118922</v>
          </cell>
          <cell r="H74">
            <v>0.36524439369951284</v>
          </cell>
          <cell r="I74">
            <v>0.39951124331469529</v>
          </cell>
          <cell r="J74">
            <v>0.14663163726298206</v>
          </cell>
        </row>
        <row r="75">
          <cell r="C75">
            <v>950</v>
          </cell>
          <cell r="D75">
            <v>0.35156475615026078</v>
          </cell>
          <cell r="E75">
            <v>0.34805800631222777</v>
          </cell>
          <cell r="F75">
            <v>0.12432472370329477</v>
          </cell>
          <cell r="G75">
            <v>0.12557731866391444</v>
          </cell>
          <cell r="H75">
            <v>0.3204729882149725</v>
          </cell>
          <cell r="I75">
            <v>0.34962755043608756</v>
          </cell>
          <cell r="J75">
            <v>0.1249340338554286</v>
          </cell>
        </row>
        <row r="76">
          <cell r="C76">
            <v>960</v>
          </cell>
          <cell r="D76">
            <v>0.30271054646275836</v>
          </cell>
          <cell r="E76">
            <v>0.29969110227442952</v>
          </cell>
          <cell r="F76">
            <v>0.10411246154717098</v>
          </cell>
          <cell r="G76">
            <v>0.10516141416727029</v>
          </cell>
          <cell r="H76">
            <v>0.2765589178539532</v>
          </cell>
          <cell r="I76">
            <v>0.30090203923146713</v>
          </cell>
          <cell r="J76">
            <v>0.10491569932203401</v>
          </cell>
        </row>
        <row r="77">
          <cell r="C77">
            <v>970</v>
          </cell>
          <cell r="D77">
            <v>0.25564639629813107</v>
          </cell>
          <cell r="E77">
            <v>0.25320949290774081</v>
          </cell>
          <cell r="F77">
            <v>8.5761194114456485E-2</v>
          </cell>
          <cell r="G77">
            <v>8.6586565005182081E-2</v>
          </cell>
          <cell r="H77">
            <v>0.23419608749807486</v>
          </cell>
          <cell r="I77">
            <v>0.25398870348537833</v>
          </cell>
          <cell r="J77">
            <v>8.6610391532522396E-2</v>
          </cell>
        </row>
        <row r="78">
          <cell r="C78">
            <v>980</v>
          </cell>
          <cell r="D78">
            <v>0.21134493194475062</v>
          </cell>
          <cell r="E78">
            <v>0.20933032431227161</v>
          </cell>
          <cell r="F78">
            <v>6.9295335579313722E-2</v>
          </cell>
          <cell r="G78">
            <v>6.9962238057069526E-2</v>
          </cell>
          <cell r="H78">
            <v>0.19404702559257572</v>
          </cell>
          <cell r="I78">
            <v>0.20986076941215961</v>
          </cell>
          <cell r="J78">
            <v>7.0152142143640725E-2</v>
          </cell>
        </row>
        <row r="79">
          <cell r="C79">
            <v>990</v>
          </cell>
          <cell r="D79">
            <v>0.17041006131389</v>
          </cell>
          <cell r="E79">
            <v>0.16871027359496329</v>
          </cell>
          <cell r="F79">
            <v>5.472300954264131E-2</v>
          </cell>
          <cell r="G79">
            <v>5.5274354150063411E-2</v>
          </cell>
          <cell r="H79">
            <v>0.15672147318678897</v>
          </cell>
          <cell r="I79">
            <v>0.1691246638416587</v>
          </cell>
          <cell r="J79">
            <v>5.5546038598075283E-2</v>
          </cell>
        </row>
        <row r="80">
          <cell r="C80">
            <v>1000</v>
          </cell>
          <cell r="D80">
            <v>0.13327634370970631</v>
          </cell>
          <cell r="E80">
            <v>0.13194695335261977</v>
          </cell>
          <cell r="F80">
            <v>4.2042370548058379E-2</v>
          </cell>
          <cell r="G80">
            <v>4.2465955334031295E-2</v>
          </cell>
          <cell r="H80">
            <v>0.12280602396171264</v>
          </cell>
          <cell r="I80">
            <v>0.13220555614341617</v>
          </cell>
          <cell r="J80">
            <v>4.275840718319731E-2</v>
          </cell>
        </row>
        <row r="81">
          <cell r="C81">
            <v>1010</v>
          </cell>
          <cell r="D81">
            <v>0.10055818656687217</v>
          </cell>
          <cell r="E81">
            <v>9.9555149720068473E-2</v>
          </cell>
          <cell r="F81">
            <v>3.1240432653671848E-2</v>
          </cell>
          <cell r="G81">
            <v>3.1555185884919366E-2</v>
          </cell>
          <cell r="H81">
            <v>9.2815662905144855E-2</v>
          </cell>
          <cell r="I81">
            <v>9.9705239299375081E-2</v>
          </cell>
          <cell r="J81">
            <v>3.1827454781953479E-2</v>
          </cell>
        </row>
        <row r="82">
          <cell r="C82">
            <v>1020</v>
          </cell>
          <cell r="D82">
            <v>7.2683823320237012E-2</v>
          </cell>
          <cell r="E82">
            <v>7.1958824635935115E-2</v>
          </cell>
          <cell r="F82">
            <v>2.2295072983894704E-2</v>
          </cell>
          <cell r="G82">
            <v>2.2519700035010637E-2</v>
          </cell>
          <cell r="H82">
            <v>6.7183007710251125E-2</v>
          </cell>
          <cell r="I82">
            <v>7.203934689254804E-2</v>
          </cell>
          <cell r="J82">
            <v>2.2747588062323961E-2</v>
          </cell>
        </row>
        <row r="83">
          <cell r="C83">
            <v>1030</v>
          </cell>
          <cell r="D83">
            <v>4.9984069155819454E-2</v>
          </cell>
          <cell r="E83">
            <v>4.9485493506952416E-2</v>
          </cell>
          <cell r="F83">
            <v>1.5176658594209465E-2</v>
          </cell>
          <cell r="G83">
            <v>1.5329566282301501E-2</v>
          </cell>
          <cell r="H83">
            <v>4.6252293040768978E-2</v>
          </cell>
          <cell r="I83">
            <v>4.9525528210196665E-2</v>
          </cell>
          <cell r="J83">
            <v>1.5503450145367241E-2</v>
          </cell>
        </row>
        <row r="84">
          <cell r="C84">
            <v>1040</v>
          </cell>
          <cell r="D84">
            <v>3.2552494188295533E-2</v>
          </cell>
          <cell r="E84">
            <v>3.221340570716745E-2</v>
          </cell>
          <cell r="F84">
            <v>9.8033172311239036E-3</v>
          </cell>
          <cell r="G84">
            <v>9.9065100440831038E-3</v>
          </cell>
          <cell r="H84">
            <v>3.0132490137142739E-2</v>
          </cell>
          <cell r="I84">
            <v>3.2246429324666703E-2</v>
          </cell>
          <cell r="J84">
            <v>1.0028503842749987E-2</v>
          </cell>
        </row>
        <row r="85">
          <cell r="C85">
            <v>1050</v>
          </cell>
          <cell r="D85">
            <v>1.9294818564419228E-2</v>
          </cell>
          <cell r="E85">
            <v>1.9093830871039861E-2</v>
          </cell>
          <cell r="F85">
            <v>5.776889325343741E-3</v>
          </cell>
          <cell r="G85">
            <v>5.8376986866631496E-3</v>
          </cell>
          <cell r="H85">
            <v>1.7869695070177091E-2</v>
          </cell>
          <cell r="I85">
            <v>1.9110326624403439E-2</v>
          </cell>
          <cell r="J85">
            <v>5.9140253583352589E-3</v>
          </cell>
        </row>
        <row r="86">
          <cell r="C86">
            <v>1060</v>
          </cell>
          <cell r="D86">
            <v>1.0031598338514015E-2</v>
          </cell>
          <cell r="E86">
            <v>9.9271025224878257E-3</v>
          </cell>
          <cell r="F86">
            <v>2.9912861913663222E-3</v>
          </cell>
          <cell r="G86">
            <v>3.0227734144333365E-3</v>
          </cell>
          <cell r="H86">
            <v>9.2935440205274677E-3</v>
          </cell>
          <cell r="I86">
            <v>9.9346023062775665E-3</v>
          </cell>
          <cell r="J86">
            <v>3.0641233829380794E-3</v>
          </cell>
        </row>
        <row r="87">
          <cell r="C87">
            <v>1070</v>
          </cell>
          <cell r="D87">
            <v>4.7530166602745162E-3</v>
          </cell>
          <cell r="E87">
            <v>4.7035060700633229E-3</v>
          </cell>
          <cell r="F87">
            <v>1.4140083536167099E-3</v>
          </cell>
          <cell r="G87">
            <v>1.4288926520758334E-3</v>
          </cell>
          <cell r="H87">
            <v>4.4037009028545229E-3</v>
          </cell>
          <cell r="I87">
            <v>4.7068576060243792E-3</v>
          </cell>
          <cell r="J87">
            <v>1.4490581513523556E-3</v>
          </cell>
        </row>
        <row r="88">
          <cell r="C88">
            <v>1080</v>
          </cell>
          <cell r="D88">
            <v>2.1283359968486534E-3</v>
          </cell>
          <cell r="E88">
            <v>2.1061658302148132E-3</v>
          </cell>
          <cell r="F88">
            <v>6.3244426069142008E-4</v>
          </cell>
          <cell r="G88">
            <v>6.3910156869869815E-4</v>
          </cell>
          <cell r="H88">
            <v>1.9717557952172687E-3</v>
          </cell>
          <cell r="I88">
            <v>2.1076681732903925E-3</v>
          </cell>
          <cell r="J88">
            <v>6.4831541439097997E-4</v>
          </cell>
        </row>
        <row r="89">
          <cell r="C89">
            <v>1090</v>
          </cell>
          <cell r="D89">
            <v>6.0222660159116293E-4</v>
          </cell>
          <cell r="E89">
            <v>5.9595340782458831E-4</v>
          </cell>
          <cell r="F89">
            <v>1.7883378985109001E-4</v>
          </cell>
          <cell r="G89">
            <v>1.8071625079689094E-4</v>
          </cell>
          <cell r="H89">
            <v>5.5785325127586955E-4</v>
          </cell>
          <cell r="I89">
            <v>5.9638494793707491E-4</v>
          </cell>
          <cell r="J89">
            <v>1.833718804986255E-4</v>
          </cell>
        </row>
        <row r="90">
          <cell r="C90">
            <v>1100</v>
          </cell>
          <cell r="D90">
            <v>5.0534528732088339E-5</v>
          </cell>
          <cell r="E90">
            <v>5.0008127391129085E-5</v>
          </cell>
          <cell r="F90">
            <v>1.5002775957711261E-5</v>
          </cell>
          <cell r="G90">
            <v>1.5160699915160852E-5</v>
          </cell>
          <cell r="H90">
            <v>4.6803826546344754E-5</v>
          </cell>
          <cell r="I90">
            <v>5.0045295755196544E-5</v>
          </cell>
          <cell r="J90">
            <v>1.5387377108887872E-5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ot"/>
      <sheetName val="Multi Plot Params"/>
      <sheetName val="Source Data"/>
      <sheetName val="Single p-waves"/>
      <sheetName val="Single s-waves"/>
      <sheetName val="Single s-waves (Orig)"/>
      <sheetName val="Single p-waves (Interference)"/>
      <sheetName val="Temp Dep"/>
      <sheetName val="New Temp Dep"/>
      <sheetName val="TempDepParam"/>
      <sheetName val="TempDepParam (2)"/>
      <sheetName val="Inverse T Dep"/>
      <sheetName val="QEMult"/>
      <sheetName val="ProcessFactor"/>
      <sheetName val="Constants"/>
      <sheetName val="None"/>
      <sheetName val="Silicon"/>
      <sheetName val="SiO2"/>
      <sheetName val="HafOx"/>
      <sheetName val="MgF"/>
      <sheetName val="AmorphSi"/>
      <sheetName val="SiN"/>
      <sheetName val="Al2O3"/>
      <sheetName val="TiO2"/>
      <sheetName val="Ta2O5"/>
      <sheetName val="Nb2O5"/>
      <sheetName val="SINI1"/>
      <sheetName val="AR1"/>
      <sheetName val="AR2"/>
      <sheetName val="ScratchPad"/>
      <sheetName val="ChangeLog"/>
    </sheetNames>
    <sheetDataSet>
      <sheetData sheetId="0" refreshError="1"/>
      <sheetData sheetId="1">
        <row r="7">
          <cell r="D7">
            <v>0</v>
          </cell>
        </row>
        <row r="11">
          <cell r="D11">
            <v>40</v>
          </cell>
        </row>
        <row r="12">
          <cell r="D12">
            <v>2</v>
          </cell>
        </row>
        <row r="13">
          <cell r="D13">
            <v>10</v>
          </cell>
        </row>
        <row r="18">
          <cell r="D18">
            <v>2</v>
          </cell>
        </row>
        <row r="19">
          <cell r="D19" t="str">
            <v>p</v>
          </cell>
        </row>
        <row r="20">
          <cell r="D20">
            <v>0.65</v>
          </cell>
        </row>
        <row r="26">
          <cell r="G26">
            <v>300</v>
          </cell>
        </row>
        <row r="35">
          <cell r="D35">
            <v>44</v>
          </cell>
        </row>
        <row r="36">
          <cell r="D36">
            <v>94</v>
          </cell>
        </row>
      </sheetData>
      <sheetData sheetId="2">
        <row r="43">
          <cell r="B43">
            <v>3</v>
          </cell>
        </row>
      </sheetData>
      <sheetData sheetId="3" refreshError="1"/>
      <sheetData sheetId="4">
        <row r="5">
          <cell r="C5">
            <v>0.65</v>
          </cell>
        </row>
        <row r="9">
          <cell r="C9">
            <v>40000</v>
          </cell>
        </row>
        <row r="22">
          <cell r="H22">
            <v>1</v>
          </cell>
          <cell r="P22" t="str">
            <v>0</v>
          </cell>
        </row>
        <row r="26">
          <cell r="G26">
            <v>5</v>
          </cell>
        </row>
        <row r="27">
          <cell r="G27">
            <v>10</v>
          </cell>
        </row>
        <row r="28">
          <cell r="N28">
            <v>6.9478709822029153E-2</v>
          </cell>
        </row>
        <row r="29">
          <cell r="N29">
            <v>0.93052129017797458</v>
          </cell>
        </row>
        <row r="42">
          <cell r="C42">
            <v>1.090335232748596E-3</v>
          </cell>
        </row>
        <row r="43">
          <cell r="C43">
            <v>1.0145801475037258E-3</v>
          </cell>
        </row>
        <row r="44">
          <cell r="C44">
            <v>6.5875804476459585E-4</v>
          </cell>
        </row>
        <row r="45">
          <cell r="C45">
            <v>4.5719754763289757E-5</v>
          </cell>
        </row>
        <row r="46">
          <cell r="C46">
            <v>2.9685438187495167E-5</v>
          </cell>
        </row>
        <row r="53">
          <cell r="C53">
            <v>0.9989096647672514</v>
          </cell>
        </row>
        <row r="94">
          <cell r="C94">
            <v>1100</v>
          </cell>
        </row>
      </sheetData>
      <sheetData sheetId="5" refreshError="1"/>
      <sheetData sheetId="6" refreshError="1"/>
      <sheetData sheetId="7">
        <row r="9">
          <cell r="I9" t="str">
            <v>1.5</v>
          </cell>
        </row>
      </sheetData>
      <sheetData sheetId="8">
        <row r="6">
          <cell r="C6">
            <v>-200</v>
          </cell>
        </row>
        <row r="7">
          <cell r="B7">
            <v>90</v>
          </cell>
        </row>
      </sheetData>
      <sheetData sheetId="9">
        <row r="7">
          <cell r="B7">
            <v>200</v>
          </cell>
        </row>
      </sheetData>
      <sheetData sheetId="10">
        <row r="6">
          <cell r="C6">
            <v>8.6169999999999997E-5</v>
          </cell>
        </row>
        <row r="7">
          <cell r="C7">
            <v>1108</v>
          </cell>
        </row>
        <row r="8">
          <cell r="C8">
            <v>1.1556999999999999</v>
          </cell>
        </row>
        <row r="9">
          <cell r="C9">
            <v>2.5</v>
          </cell>
        </row>
        <row r="10">
          <cell r="C10">
            <v>3.2</v>
          </cell>
        </row>
        <row r="11">
          <cell r="C11">
            <v>1.8270000000000002E-2</v>
          </cell>
        </row>
        <row r="12">
          <cell r="C12">
            <v>5.7729999999999997E-2</v>
          </cell>
        </row>
        <row r="13">
          <cell r="C13">
            <v>5.5</v>
          </cell>
        </row>
        <row r="14">
          <cell r="C14">
            <v>4</v>
          </cell>
        </row>
        <row r="15">
          <cell r="C15">
            <v>323.10000000000002</v>
          </cell>
        </row>
        <row r="16">
          <cell r="C16">
            <v>7237</v>
          </cell>
        </row>
        <row r="17">
          <cell r="C17">
            <v>1052000</v>
          </cell>
        </row>
        <row r="19">
          <cell r="C19">
            <v>298</v>
          </cell>
        </row>
        <row r="20">
          <cell r="C20">
            <v>293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>
        <row r="3">
          <cell r="C3">
            <v>1</v>
          </cell>
        </row>
        <row r="4">
          <cell r="C4" t="str">
            <v>i</v>
          </cell>
        </row>
        <row r="5">
          <cell r="C5" t="str">
            <v>1</v>
          </cell>
        </row>
        <row r="7">
          <cell r="C7">
            <v>3.1419999999999999</v>
          </cell>
        </row>
        <row r="13">
          <cell r="B13" t="str">
            <v>None</v>
          </cell>
        </row>
        <row r="14">
          <cell r="B14" t="str">
            <v>HafOx</v>
          </cell>
        </row>
        <row r="15">
          <cell r="B15" t="str">
            <v>SiO2</v>
          </cell>
        </row>
        <row r="16">
          <cell r="B16" t="str">
            <v>MgF</v>
          </cell>
        </row>
        <row r="17">
          <cell r="B17" t="str">
            <v>AmorphSi</v>
          </cell>
        </row>
        <row r="18">
          <cell r="B18" t="str">
            <v>SiN</v>
          </cell>
        </row>
        <row r="19">
          <cell r="B19" t="str">
            <v>SINI1</v>
          </cell>
        </row>
        <row r="20">
          <cell r="B20" t="str">
            <v>Silicon</v>
          </cell>
        </row>
        <row r="21">
          <cell r="B21" t="str">
            <v>Ta2O5</v>
          </cell>
        </row>
        <row r="22">
          <cell r="B22" t="str">
            <v>Nb2O5</v>
          </cell>
        </row>
        <row r="23">
          <cell r="B23" t="str">
            <v>TiO2</v>
          </cell>
        </row>
        <row r="24">
          <cell r="B24" t="str">
            <v>Al2O3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6">
          <cell r="I16">
            <v>100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zoomScale="85" zoomScaleNormal="85" zoomScalePageLayoutView="150" workbookViewId="0">
      <pane xSplit="4" ySplit="2" topLeftCell="E3" activePane="bottomRight" state="frozenSplit"/>
      <selection pane="topRight" activeCell="D1" sqref="D1"/>
      <selection pane="bottomLeft" activeCell="A4" sqref="A4"/>
      <selection pane="bottomRight" activeCell="E51" sqref="E51"/>
    </sheetView>
  </sheetViews>
  <sheetFormatPr defaultColWidth="8.85546875" defaultRowHeight="15"/>
  <cols>
    <col min="1" max="1" width="5.140625" customWidth="1"/>
    <col min="2" max="2" width="11.28515625" customWidth="1"/>
    <col min="3" max="3" width="15.140625" customWidth="1"/>
    <col min="4" max="4" width="19.42578125" customWidth="1"/>
    <col min="5" max="5" width="14.42578125" bestFit="1" customWidth="1"/>
    <col min="6" max="6" width="9.42578125" customWidth="1"/>
    <col min="7" max="7" width="17.28515625" customWidth="1"/>
    <col min="8" max="8" width="14.28515625" customWidth="1"/>
    <col min="9" max="9" width="7.42578125" customWidth="1"/>
    <col min="10" max="11" width="13.28515625" customWidth="1"/>
    <col min="12" max="14" width="9.42578125" customWidth="1"/>
    <col min="15" max="15" width="7.42578125" customWidth="1"/>
    <col min="16" max="16" width="13" customWidth="1"/>
    <col min="17" max="20" width="8.140625" customWidth="1"/>
    <col min="21" max="21" width="8.140625" style="12" customWidth="1"/>
    <col min="22" max="22" width="10.28515625" style="12" customWidth="1"/>
    <col min="23" max="23" width="39.28515625" customWidth="1"/>
    <col min="24" max="24" width="39.5703125" customWidth="1"/>
    <col min="25" max="25" width="53.85546875" style="12" customWidth="1"/>
  </cols>
  <sheetData>
    <row r="1" spans="1:25">
      <c r="J1" s="28" t="s">
        <v>99</v>
      </c>
      <c r="K1" s="28" t="s">
        <v>98</v>
      </c>
      <c r="P1" s="30" t="s">
        <v>107</v>
      </c>
    </row>
    <row r="2" spans="1:25">
      <c r="B2" s="9" t="s">
        <v>56</v>
      </c>
      <c r="C2" s="11" t="s">
        <v>70</v>
      </c>
      <c r="D2" s="11" t="s">
        <v>5</v>
      </c>
      <c r="E2" s="11" t="s">
        <v>0</v>
      </c>
      <c r="F2" s="11" t="s">
        <v>88</v>
      </c>
      <c r="G2" s="11" t="s">
        <v>30</v>
      </c>
      <c r="H2" s="11" t="s">
        <v>39</v>
      </c>
      <c r="I2" s="11" t="s">
        <v>31</v>
      </c>
      <c r="J2" s="11" t="s">
        <v>106</v>
      </c>
      <c r="K2" s="11" t="s">
        <v>106</v>
      </c>
      <c r="L2" s="11" t="s">
        <v>12</v>
      </c>
      <c r="M2" s="11" t="s">
        <v>105</v>
      </c>
      <c r="N2" s="11" t="s">
        <v>69</v>
      </c>
      <c r="O2" s="11" t="s">
        <v>65</v>
      </c>
      <c r="P2" s="31" t="s">
        <v>108</v>
      </c>
      <c r="Q2" s="11" t="s">
        <v>2</v>
      </c>
      <c r="R2" s="11" t="s">
        <v>97</v>
      </c>
      <c r="S2" s="11" t="s">
        <v>3</v>
      </c>
      <c r="T2" s="11" t="s">
        <v>100</v>
      </c>
      <c r="U2" s="1" t="s">
        <v>4</v>
      </c>
      <c r="V2" s="1" t="s">
        <v>112</v>
      </c>
      <c r="W2" s="1" t="s">
        <v>6</v>
      </c>
      <c r="X2" s="10" t="s">
        <v>9</v>
      </c>
      <c r="Y2" s="10" t="s">
        <v>45</v>
      </c>
    </row>
    <row r="3" spans="1:25">
      <c r="B3" s="19" t="s">
        <v>40</v>
      </c>
      <c r="C3" s="2" t="s">
        <v>75</v>
      </c>
      <c r="D3" s="2" t="s">
        <v>55</v>
      </c>
      <c r="E3" s="2" t="s">
        <v>51</v>
      </c>
      <c r="F3" s="2">
        <v>18</v>
      </c>
      <c r="G3" s="2" t="s">
        <v>34</v>
      </c>
      <c r="H3" s="2" t="s">
        <v>52</v>
      </c>
      <c r="I3" s="5">
        <v>6</v>
      </c>
      <c r="J3" s="8">
        <v>1E-3</v>
      </c>
      <c r="K3" s="8">
        <v>1E-3</v>
      </c>
      <c r="L3" s="5">
        <v>150</v>
      </c>
      <c r="M3" s="5">
        <v>5</v>
      </c>
      <c r="N3" s="20">
        <v>1</v>
      </c>
      <c r="O3" s="20">
        <v>1</v>
      </c>
      <c r="P3" s="3">
        <v>0</v>
      </c>
      <c r="Q3" s="5">
        <v>80</v>
      </c>
      <c r="R3" s="32">
        <f>(Q3+S3)/2</f>
        <v>85</v>
      </c>
      <c r="S3" s="5">
        <v>90</v>
      </c>
      <c r="T3" s="32">
        <f>(S3+U3)/2</f>
        <v>80</v>
      </c>
      <c r="U3" s="5">
        <v>70</v>
      </c>
      <c r="V3" s="36">
        <v>500</v>
      </c>
      <c r="W3" s="12"/>
      <c r="X3" t="s">
        <v>78</v>
      </c>
    </row>
    <row r="4" spans="1:25" s="4" customFormat="1" ht="30">
      <c r="B4" t="s">
        <v>41</v>
      </c>
      <c r="C4" s="7" t="s">
        <v>76</v>
      </c>
      <c r="D4" s="7" t="s">
        <v>68</v>
      </c>
      <c r="E4" s="6" t="s">
        <v>36</v>
      </c>
      <c r="F4" s="5">
        <v>6.5</v>
      </c>
      <c r="G4" s="5" t="s">
        <v>37</v>
      </c>
      <c r="H4" s="7" t="s">
        <v>66</v>
      </c>
      <c r="I4" s="5">
        <v>4</v>
      </c>
      <c r="J4" s="8">
        <v>7.0000000000000001E-3</v>
      </c>
      <c r="K4" s="8">
        <v>7.0000000000000001E-3</v>
      </c>
      <c r="L4" s="5">
        <v>233.15</v>
      </c>
      <c r="M4" s="5">
        <v>1.5</v>
      </c>
      <c r="N4" s="20">
        <v>1</v>
      </c>
      <c r="O4" s="20">
        <v>1</v>
      </c>
      <c r="P4" s="3">
        <v>0</v>
      </c>
      <c r="Q4" s="5">
        <v>57</v>
      </c>
      <c r="R4" s="32">
        <f t="shared" ref="R4:R9" si="0">(Q4+S4)/2</f>
        <v>56</v>
      </c>
      <c r="S4" s="5">
        <v>55</v>
      </c>
      <c r="T4" s="32">
        <f t="shared" ref="T4:T9" si="1">(S4+U4)/2</f>
        <v>31.5</v>
      </c>
      <c r="U4" s="5">
        <v>8</v>
      </c>
      <c r="V4" s="36">
        <v>500</v>
      </c>
      <c r="W4" s="4" t="s">
        <v>38</v>
      </c>
      <c r="X4" s="4" t="s">
        <v>50</v>
      </c>
      <c r="Y4" s="22"/>
    </row>
    <row r="5" spans="1:25">
      <c r="B5" t="s">
        <v>41</v>
      </c>
      <c r="C5" s="2" t="s">
        <v>44</v>
      </c>
      <c r="D5" s="2" t="s">
        <v>44</v>
      </c>
      <c r="E5" s="2" t="s">
        <v>1</v>
      </c>
      <c r="F5" s="2">
        <v>12</v>
      </c>
      <c r="G5" s="2" t="s">
        <v>11</v>
      </c>
      <c r="H5" s="2" t="s">
        <v>23</v>
      </c>
      <c r="I5" s="2">
        <v>6</v>
      </c>
      <c r="J5" s="3">
        <v>5.5000000000000003E-4</v>
      </c>
      <c r="K5" s="3">
        <v>5.5000000000000003E-4</v>
      </c>
      <c r="L5" s="17">
        <v>153.15</v>
      </c>
      <c r="M5" s="2">
        <v>3.6</v>
      </c>
      <c r="N5" s="20">
        <v>1</v>
      </c>
      <c r="O5" s="20">
        <v>1</v>
      </c>
      <c r="P5" s="3">
        <v>3.0000000000000001E-3</v>
      </c>
      <c r="Q5" s="2">
        <v>83</v>
      </c>
      <c r="R5" s="32">
        <f t="shared" si="0"/>
        <v>83</v>
      </c>
      <c r="S5" s="2">
        <v>83</v>
      </c>
      <c r="T5" s="32">
        <f t="shared" si="1"/>
        <v>53</v>
      </c>
      <c r="U5" s="2">
        <v>23</v>
      </c>
      <c r="V5" s="37">
        <v>500</v>
      </c>
      <c r="W5" s="12" t="s">
        <v>22</v>
      </c>
      <c r="X5" s="12" t="s">
        <v>8</v>
      </c>
    </row>
    <row r="6" spans="1:25">
      <c r="A6" t="s">
        <v>77</v>
      </c>
      <c r="B6" t="s">
        <v>41</v>
      </c>
      <c r="C6" s="2" t="s">
        <v>43</v>
      </c>
      <c r="D6" s="2" t="s">
        <v>43</v>
      </c>
      <c r="E6" s="2" t="s">
        <v>7</v>
      </c>
      <c r="F6" s="2">
        <v>10</v>
      </c>
      <c r="G6" s="2" t="s">
        <v>10</v>
      </c>
      <c r="H6" s="2" t="s">
        <v>23</v>
      </c>
      <c r="I6" s="2">
        <v>9</v>
      </c>
      <c r="J6" s="3">
        <v>1E-3</v>
      </c>
      <c r="K6" s="3">
        <v>1E-3</v>
      </c>
      <c r="L6" s="17">
        <v>158.15</v>
      </c>
      <c r="M6" s="2">
        <v>4.5999999999999996</v>
      </c>
      <c r="N6" s="20">
        <v>1</v>
      </c>
      <c r="O6" s="20">
        <v>1</v>
      </c>
      <c r="P6" s="3">
        <v>3.0000000000000001E-3</v>
      </c>
      <c r="Q6" s="2">
        <v>90</v>
      </c>
      <c r="R6" s="32">
        <f t="shared" si="0"/>
        <v>81</v>
      </c>
      <c r="S6" s="2">
        <v>72</v>
      </c>
      <c r="T6" s="32">
        <f t="shared" si="1"/>
        <v>43</v>
      </c>
      <c r="U6" s="2">
        <v>14</v>
      </c>
      <c r="V6" s="37">
        <v>500</v>
      </c>
      <c r="W6" s="13" t="s">
        <v>46</v>
      </c>
      <c r="X6" s="12" t="s">
        <v>18</v>
      </c>
      <c r="Y6" s="12" t="s">
        <v>89</v>
      </c>
    </row>
    <row r="7" spans="1:25">
      <c r="B7" t="s">
        <v>41</v>
      </c>
      <c r="C7" s="2" t="s">
        <v>14</v>
      </c>
      <c r="D7" s="2" t="s">
        <v>14</v>
      </c>
      <c r="E7" s="2" t="s">
        <v>13</v>
      </c>
      <c r="F7" s="2">
        <v>18</v>
      </c>
      <c r="G7" s="2" t="s">
        <v>15</v>
      </c>
      <c r="H7" s="2" t="s">
        <v>23</v>
      </c>
      <c r="I7" s="2">
        <v>4</v>
      </c>
      <c r="J7" s="15">
        <v>0.8</v>
      </c>
      <c r="K7" s="15">
        <v>0.8</v>
      </c>
      <c r="L7" s="18">
        <v>203.15</v>
      </c>
      <c r="M7" s="15">
        <v>28</v>
      </c>
      <c r="N7" s="20">
        <v>1</v>
      </c>
      <c r="O7" s="20">
        <v>1</v>
      </c>
      <c r="P7" s="3">
        <v>3.0000000000000001E-3</v>
      </c>
      <c r="Q7" s="2">
        <v>89</v>
      </c>
      <c r="R7" s="32">
        <f t="shared" si="0"/>
        <v>81</v>
      </c>
      <c r="S7" s="2">
        <v>73</v>
      </c>
      <c r="T7" s="32">
        <f t="shared" si="1"/>
        <v>44</v>
      </c>
      <c r="U7" s="2">
        <v>15</v>
      </c>
      <c r="V7" s="37">
        <v>500</v>
      </c>
      <c r="W7" s="13" t="s">
        <v>16</v>
      </c>
      <c r="X7" s="12" t="s">
        <v>17</v>
      </c>
    </row>
    <row r="8" spans="1:25">
      <c r="B8" t="s">
        <v>41</v>
      </c>
      <c r="C8" s="2" t="s">
        <v>20</v>
      </c>
      <c r="D8" s="2" t="s">
        <v>20</v>
      </c>
      <c r="E8" s="2" t="s">
        <v>19</v>
      </c>
      <c r="F8" s="2">
        <v>15</v>
      </c>
      <c r="G8" s="2" t="s">
        <v>24</v>
      </c>
      <c r="H8" s="2" t="s">
        <v>23</v>
      </c>
      <c r="I8" s="2">
        <v>9</v>
      </c>
      <c r="J8" s="16">
        <v>5.5000000000000003E-4</v>
      </c>
      <c r="K8" s="16">
        <v>5.5000000000000003E-4</v>
      </c>
      <c r="L8" s="18">
        <v>190.15</v>
      </c>
      <c r="M8" s="15">
        <v>3.1</v>
      </c>
      <c r="N8" s="20">
        <v>1</v>
      </c>
      <c r="O8" s="20">
        <v>1</v>
      </c>
      <c r="P8" s="3">
        <v>3.0000000000000001E-3</v>
      </c>
      <c r="Q8" s="2">
        <v>63</v>
      </c>
      <c r="R8" s="32">
        <f t="shared" si="0"/>
        <v>59.5</v>
      </c>
      <c r="S8" s="2">
        <v>56</v>
      </c>
      <c r="T8" s="32">
        <f t="shared" si="1"/>
        <v>35</v>
      </c>
      <c r="U8" s="2">
        <v>14</v>
      </c>
      <c r="V8" s="37">
        <v>500</v>
      </c>
      <c r="W8" s="13" t="s">
        <v>21</v>
      </c>
      <c r="X8" s="12" t="s">
        <v>25</v>
      </c>
    </row>
    <row r="9" spans="1:25">
      <c r="B9" t="s">
        <v>41</v>
      </c>
      <c r="C9" s="2" t="s">
        <v>28</v>
      </c>
      <c r="D9" s="2" t="s">
        <v>28</v>
      </c>
      <c r="E9" s="2" t="s">
        <v>26</v>
      </c>
      <c r="F9" s="2">
        <v>27</v>
      </c>
      <c r="G9" s="2" t="s">
        <v>27</v>
      </c>
      <c r="H9" s="2" t="s">
        <v>23</v>
      </c>
      <c r="I9" s="2">
        <v>9</v>
      </c>
      <c r="J9" s="16">
        <f>2/3600</f>
        <v>5.5555555555555556E-4</v>
      </c>
      <c r="K9" s="16">
        <f>2/3600</f>
        <v>5.5555555555555556E-4</v>
      </c>
      <c r="L9" s="18">
        <v>188.15</v>
      </c>
      <c r="M9" s="15">
        <v>120</v>
      </c>
      <c r="N9" s="20">
        <v>1</v>
      </c>
      <c r="O9" s="20">
        <v>1</v>
      </c>
      <c r="P9" s="3">
        <v>3.0000000000000001E-3</v>
      </c>
      <c r="Q9" s="2">
        <v>75</v>
      </c>
      <c r="R9" s="32">
        <f t="shared" si="0"/>
        <v>75</v>
      </c>
      <c r="S9" s="2">
        <v>75</v>
      </c>
      <c r="T9" s="32">
        <f t="shared" si="1"/>
        <v>40</v>
      </c>
      <c r="U9" s="33">
        <v>5</v>
      </c>
      <c r="V9" s="38">
        <v>500</v>
      </c>
      <c r="W9" s="13" t="s">
        <v>109</v>
      </c>
      <c r="X9" s="12" t="s">
        <v>32</v>
      </c>
      <c r="Y9" s="12" t="s">
        <v>29</v>
      </c>
    </row>
    <row r="10" spans="1:25">
      <c r="B10" s="19" t="s">
        <v>40</v>
      </c>
      <c r="C10" s="2" t="s">
        <v>71</v>
      </c>
      <c r="D10" s="2" t="s">
        <v>59</v>
      </c>
      <c r="E10" s="2" t="s">
        <v>33</v>
      </c>
      <c r="F10" s="2">
        <v>13</v>
      </c>
      <c r="G10" s="2" t="s">
        <v>34</v>
      </c>
      <c r="H10" s="2" t="s">
        <v>23</v>
      </c>
      <c r="I10" s="2">
        <v>5</v>
      </c>
      <c r="J10" s="25">
        <v>5.0000000000000001E-4</v>
      </c>
      <c r="K10" s="25">
        <v>1.5E-3</v>
      </c>
      <c r="L10" s="17">
        <v>165.15</v>
      </c>
      <c r="M10" s="2">
        <f>90/N10</f>
        <v>0.2</v>
      </c>
      <c r="N10" s="2">
        <v>450</v>
      </c>
      <c r="O10" s="20">
        <v>1.41</v>
      </c>
      <c r="P10" s="3">
        <v>3.0000000000000001E-3</v>
      </c>
      <c r="Q10" s="24">
        <v>86</v>
      </c>
      <c r="R10" s="24">
        <v>86</v>
      </c>
      <c r="S10" s="24">
        <v>73</v>
      </c>
      <c r="T10" s="24">
        <v>48</v>
      </c>
      <c r="U10" s="24">
        <v>10</v>
      </c>
      <c r="V10" s="37">
        <v>10</v>
      </c>
      <c r="W10" s="13" t="s">
        <v>35</v>
      </c>
      <c r="X10" s="12" t="s">
        <v>53</v>
      </c>
      <c r="Y10" s="12" t="s">
        <v>104</v>
      </c>
    </row>
    <row r="11" spans="1:25">
      <c r="B11" t="s">
        <v>41</v>
      </c>
      <c r="C11" s="2" t="s">
        <v>72</v>
      </c>
      <c r="D11" s="2" t="s">
        <v>60</v>
      </c>
      <c r="E11" s="2" t="s">
        <v>33</v>
      </c>
      <c r="F11" s="2">
        <v>13</v>
      </c>
      <c r="G11" s="2" t="s">
        <v>34</v>
      </c>
      <c r="H11" s="2" t="s">
        <v>23</v>
      </c>
      <c r="I11" s="2">
        <v>2</v>
      </c>
      <c r="J11" s="27">
        <v>1E-3</v>
      </c>
      <c r="K11" s="27">
        <v>3.0000000000000001E-3</v>
      </c>
      <c r="L11" s="17">
        <v>165.15</v>
      </c>
      <c r="M11" s="2">
        <f t="shared" ref="M11" si="2">90/N11</f>
        <v>0.2</v>
      </c>
      <c r="N11" s="2">
        <v>450</v>
      </c>
      <c r="O11" s="20">
        <v>1.41</v>
      </c>
      <c r="P11" s="3">
        <v>3.0000000000000001E-3</v>
      </c>
      <c r="Q11" s="26">
        <v>86</v>
      </c>
      <c r="R11" s="26">
        <v>86</v>
      </c>
      <c r="S11" s="26">
        <v>81</v>
      </c>
      <c r="T11" s="26">
        <v>57</v>
      </c>
      <c r="U11" s="26">
        <v>27</v>
      </c>
      <c r="V11" s="37">
        <v>10</v>
      </c>
      <c r="W11" s="13"/>
      <c r="X11" s="12" t="s">
        <v>54</v>
      </c>
      <c r="Y11" s="12" t="s">
        <v>101</v>
      </c>
    </row>
    <row r="12" spans="1:25">
      <c r="B12" s="19" t="s">
        <v>40</v>
      </c>
      <c r="C12" s="2" t="s">
        <v>73</v>
      </c>
      <c r="D12" s="2" t="s">
        <v>57</v>
      </c>
      <c r="E12" s="2" t="s">
        <v>33</v>
      </c>
      <c r="F12" s="2">
        <v>13</v>
      </c>
      <c r="G12" s="2" t="s">
        <v>34</v>
      </c>
      <c r="H12" s="2" t="s">
        <v>23</v>
      </c>
      <c r="I12" s="2">
        <v>5</v>
      </c>
      <c r="J12" s="25">
        <v>5.0000000000000001E-4</v>
      </c>
      <c r="K12" s="25">
        <v>1.5E-3</v>
      </c>
      <c r="L12" s="17">
        <v>165.15</v>
      </c>
      <c r="M12" s="24">
        <v>0</v>
      </c>
      <c r="N12" s="24">
        <v>1000</v>
      </c>
      <c r="O12" s="29">
        <v>1</v>
      </c>
      <c r="P12" s="3">
        <v>3.0000000000000001E-3</v>
      </c>
      <c r="Q12" s="24">
        <v>69</v>
      </c>
      <c r="R12" s="24">
        <v>59</v>
      </c>
      <c r="S12" s="24">
        <v>59</v>
      </c>
      <c r="T12" s="24">
        <v>38</v>
      </c>
      <c r="U12" s="24">
        <v>17</v>
      </c>
      <c r="V12" s="37">
        <v>10</v>
      </c>
      <c r="W12" s="13"/>
      <c r="X12" s="12" t="s">
        <v>53</v>
      </c>
      <c r="Y12" s="12" t="s">
        <v>92</v>
      </c>
    </row>
    <row r="13" spans="1:25">
      <c r="B13" t="s">
        <v>41</v>
      </c>
      <c r="C13" s="2" t="s">
        <v>74</v>
      </c>
      <c r="D13" s="2" t="s">
        <v>58</v>
      </c>
      <c r="E13" s="2" t="s">
        <v>33</v>
      </c>
      <c r="F13" s="2">
        <v>13</v>
      </c>
      <c r="G13" s="2" t="s">
        <v>34</v>
      </c>
      <c r="H13" s="2" t="s">
        <v>23</v>
      </c>
      <c r="I13" s="2">
        <v>2</v>
      </c>
      <c r="J13" s="27">
        <v>1E-3</v>
      </c>
      <c r="K13" s="27">
        <v>3.0000000000000001E-3</v>
      </c>
      <c r="L13" s="17">
        <v>165.15</v>
      </c>
      <c r="M13" s="24">
        <v>0</v>
      </c>
      <c r="N13" s="24">
        <v>1000</v>
      </c>
      <c r="O13" s="29">
        <v>1</v>
      </c>
      <c r="P13" s="3">
        <v>3.0000000000000001E-3</v>
      </c>
      <c r="Q13" s="26">
        <v>69</v>
      </c>
      <c r="R13" s="26">
        <v>76</v>
      </c>
      <c r="S13" s="26">
        <v>76</v>
      </c>
      <c r="T13" s="26">
        <v>46</v>
      </c>
      <c r="U13" s="26">
        <v>21</v>
      </c>
      <c r="V13" s="37">
        <v>10</v>
      </c>
      <c r="W13" s="13"/>
      <c r="X13" s="12"/>
      <c r="Y13" s="12" t="s">
        <v>102</v>
      </c>
    </row>
    <row r="14" spans="1:25">
      <c r="B14" s="19" t="s">
        <v>40</v>
      </c>
      <c r="C14" s="24" t="s">
        <v>91</v>
      </c>
      <c r="D14" s="23" t="s">
        <v>90</v>
      </c>
      <c r="E14" s="2" t="s">
        <v>87</v>
      </c>
      <c r="F14" s="2">
        <v>13</v>
      </c>
      <c r="G14" s="2" t="s">
        <v>86</v>
      </c>
      <c r="H14" s="23" t="s">
        <v>81</v>
      </c>
      <c r="I14" s="2">
        <v>9</v>
      </c>
      <c r="J14" s="27">
        <v>5.0000000000000002E-5</v>
      </c>
      <c r="K14" s="27">
        <v>5.0000000000000002E-5</v>
      </c>
      <c r="L14" s="17">
        <v>260</v>
      </c>
      <c r="M14" s="24">
        <v>0</v>
      </c>
      <c r="N14" s="34">
        <v>1000000</v>
      </c>
      <c r="O14" s="29">
        <v>1</v>
      </c>
      <c r="P14" s="3">
        <v>0</v>
      </c>
      <c r="Q14" s="26">
        <v>30</v>
      </c>
      <c r="R14" s="26">
        <v>18</v>
      </c>
      <c r="S14" s="26">
        <v>0</v>
      </c>
      <c r="T14" s="26">
        <v>0</v>
      </c>
      <c r="U14" s="26">
        <v>0</v>
      </c>
      <c r="V14" s="37">
        <v>500</v>
      </c>
      <c r="W14" s="13" t="s">
        <v>93</v>
      </c>
      <c r="X14" s="12"/>
    </row>
    <row r="15" spans="1:25">
      <c r="B15" s="19" t="s">
        <v>40</v>
      </c>
      <c r="C15" s="24" t="s">
        <v>113</v>
      </c>
      <c r="D15" s="23" t="s">
        <v>90</v>
      </c>
      <c r="E15" s="2" t="s">
        <v>87</v>
      </c>
      <c r="F15" s="2">
        <v>13</v>
      </c>
      <c r="G15" s="2" t="s">
        <v>86</v>
      </c>
      <c r="H15" s="23" t="s">
        <v>81</v>
      </c>
      <c r="I15" s="2">
        <v>9</v>
      </c>
      <c r="J15" s="27">
        <v>1E-4</v>
      </c>
      <c r="K15" s="27">
        <v>1E-4</v>
      </c>
      <c r="L15" s="17">
        <v>260</v>
      </c>
      <c r="M15" s="24">
        <v>0</v>
      </c>
      <c r="N15" s="34">
        <v>1000000</v>
      </c>
      <c r="O15" s="29">
        <v>1</v>
      </c>
      <c r="P15" s="3">
        <v>0</v>
      </c>
      <c r="Q15" s="26">
        <v>30</v>
      </c>
      <c r="R15" s="26">
        <v>18</v>
      </c>
      <c r="S15" s="26">
        <v>11</v>
      </c>
      <c r="T15" s="26">
        <v>0</v>
      </c>
      <c r="U15" s="26">
        <v>0</v>
      </c>
      <c r="V15" s="37">
        <v>500</v>
      </c>
      <c r="W15" s="13" t="s">
        <v>94</v>
      </c>
      <c r="X15" s="12"/>
    </row>
    <row r="16" spans="1:25">
      <c r="B16" s="19" t="s">
        <v>40</v>
      </c>
      <c r="C16" s="24" t="s">
        <v>95</v>
      </c>
      <c r="D16" s="23" t="s">
        <v>90</v>
      </c>
      <c r="E16" s="2" t="s">
        <v>87</v>
      </c>
      <c r="F16" s="2">
        <v>13</v>
      </c>
      <c r="G16" s="2" t="s">
        <v>86</v>
      </c>
      <c r="H16" s="23" t="s">
        <v>81</v>
      </c>
      <c r="I16" s="2">
        <v>9</v>
      </c>
      <c r="J16" s="27">
        <v>1.4999999999999999E-4</v>
      </c>
      <c r="K16" s="27">
        <v>1.4999999999999999E-4</v>
      </c>
      <c r="L16" s="17">
        <v>260</v>
      </c>
      <c r="M16" s="24">
        <v>0</v>
      </c>
      <c r="N16" s="34">
        <v>1000000</v>
      </c>
      <c r="O16" s="29">
        <v>1</v>
      </c>
      <c r="P16" s="3">
        <v>0</v>
      </c>
      <c r="Q16" s="26">
        <v>18</v>
      </c>
      <c r="R16" s="26">
        <v>18</v>
      </c>
      <c r="S16" s="26">
        <v>18</v>
      </c>
      <c r="T16" s="26">
        <v>14</v>
      </c>
      <c r="U16" s="26">
        <v>0</v>
      </c>
      <c r="V16" s="37">
        <v>500</v>
      </c>
      <c r="W16" s="13" t="s">
        <v>96</v>
      </c>
      <c r="X16" s="12"/>
    </row>
    <row r="17" spans="1:25" s="35" customFormat="1">
      <c r="A17" s="35" t="s">
        <v>110</v>
      </c>
      <c r="B17" s="35">
        <v>1</v>
      </c>
      <c r="C17" s="35">
        <v>2</v>
      </c>
      <c r="D17" s="35">
        <v>3</v>
      </c>
      <c r="E17" s="35">
        <v>4</v>
      </c>
      <c r="F17" s="35">
        <v>5</v>
      </c>
      <c r="G17" s="35">
        <v>6</v>
      </c>
      <c r="H17" s="35">
        <v>7</v>
      </c>
      <c r="I17" s="35">
        <v>8</v>
      </c>
      <c r="J17" s="35">
        <v>9</v>
      </c>
      <c r="K17" s="35">
        <v>10</v>
      </c>
      <c r="L17" s="35">
        <v>11</v>
      </c>
      <c r="M17" s="35">
        <v>12</v>
      </c>
      <c r="N17" s="35">
        <v>13</v>
      </c>
      <c r="O17" s="35">
        <v>14</v>
      </c>
      <c r="P17" s="35">
        <v>15</v>
      </c>
      <c r="Q17" s="35">
        <v>16</v>
      </c>
      <c r="R17" s="35">
        <v>17</v>
      </c>
      <c r="S17" s="35">
        <v>18</v>
      </c>
      <c r="T17" s="35">
        <v>19</v>
      </c>
      <c r="U17" s="35">
        <v>20</v>
      </c>
      <c r="V17" s="35">
        <v>21</v>
      </c>
      <c r="W17" s="35">
        <v>22</v>
      </c>
      <c r="X17" s="35">
        <v>23</v>
      </c>
      <c r="Y17" s="35">
        <v>24</v>
      </c>
    </row>
    <row r="18" spans="1:25">
      <c r="B18" s="9" t="s">
        <v>63</v>
      </c>
      <c r="M18" t="s">
        <v>47</v>
      </c>
      <c r="O18" s="14">
        <v>88</v>
      </c>
      <c r="P18" s="14">
        <v>73</v>
      </c>
      <c r="Q18" s="14">
        <v>12</v>
      </c>
      <c r="R18" s="14"/>
    </row>
    <row r="19" spans="1:25">
      <c r="B19" t="s">
        <v>62</v>
      </c>
      <c r="M19" t="s">
        <v>48</v>
      </c>
      <c r="O19">
        <v>91</v>
      </c>
      <c r="P19">
        <v>77</v>
      </c>
      <c r="Q19">
        <v>11</v>
      </c>
    </row>
    <row r="20" spans="1:25">
      <c r="B20" t="s">
        <v>61</v>
      </c>
      <c r="M20" t="s">
        <v>49</v>
      </c>
      <c r="O20">
        <v>91</v>
      </c>
      <c r="P20">
        <v>85</v>
      </c>
      <c r="Q20">
        <v>28</v>
      </c>
    </row>
    <row r="21" spans="1:25">
      <c r="B21" t="s">
        <v>42</v>
      </c>
    </row>
    <row r="22" spans="1:25">
      <c r="B22" t="s">
        <v>64</v>
      </c>
      <c r="J22" t="s">
        <v>111</v>
      </c>
      <c r="O22" t="s">
        <v>103</v>
      </c>
      <c r="P22" t="s">
        <v>84</v>
      </c>
    </row>
    <row r="23" spans="1:25">
      <c r="B23" t="s">
        <v>67</v>
      </c>
      <c r="L23" s="21" t="s">
        <v>80</v>
      </c>
      <c r="N23" t="s">
        <v>85</v>
      </c>
      <c r="O23" t="s">
        <v>83</v>
      </c>
    </row>
    <row r="24" spans="1:25">
      <c r="H24" t="s">
        <v>79</v>
      </c>
      <c r="L24" s="21" t="s">
        <v>81</v>
      </c>
    </row>
    <row r="25" spans="1:25">
      <c r="L25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F19" sqref="F19"/>
    </sheetView>
  </sheetViews>
  <sheetFormatPr defaultRowHeight="15"/>
  <cols>
    <col min="2" max="2" width="16.5703125" bestFit="1" customWidth="1"/>
    <col min="3" max="3" width="9.140625" bestFit="1" customWidth="1"/>
    <col min="4" max="4" width="4.5703125" bestFit="1" customWidth="1"/>
    <col min="5" max="5" width="3" bestFit="1" customWidth="1"/>
    <col min="6" max="6" width="12.28515625" bestFit="1" customWidth="1"/>
    <col min="7" max="7" width="11.5703125" bestFit="1" customWidth="1"/>
    <col min="8" max="8" width="5" bestFit="1" customWidth="1"/>
    <col min="9" max="9" width="8" bestFit="1" customWidth="1"/>
    <col min="10" max="10" width="10.42578125" bestFit="1" customWidth="1"/>
    <col min="11" max="11" width="4.5703125" bestFit="1" customWidth="1"/>
    <col min="12" max="12" width="9.28515625" bestFit="1" customWidth="1"/>
  </cols>
  <sheetData>
    <row r="2" spans="1:12" ht="15.75">
      <c r="A2" s="39" t="s">
        <v>41</v>
      </c>
      <c r="B2" s="39" t="s">
        <v>114</v>
      </c>
      <c r="C2" s="39" t="s">
        <v>323</v>
      </c>
      <c r="D2" s="40" t="s">
        <v>115</v>
      </c>
      <c r="E2" s="40" t="s">
        <v>116</v>
      </c>
      <c r="F2" s="39" t="s">
        <v>117</v>
      </c>
      <c r="G2" s="39" t="s">
        <v>118</v>
      </c>
      <c r="H2" s="40" t="s">
        <v>119</v>
      </c>
      <c r="I2" s="39" t="s">
        <v>120</v>
      </c>
      <c r="J2" s="40" t="s">
        <v>121</v>
      </c>
      <c r="K2" s="40" t="s">
        <v>122</v>
      </c>
      <c r="L2" s="40" t="s">
        <v>123</v>
      </c>
    </row>
    <row r="3" spans="1:12">
      <c r="A3" s="39">
        <v>1</v>
      </c>
      <c r="B3" s="41" t="s">
        <v>127</v>
      </c>
      <c r="C3" s="42">
        <v>450</v>
      </c>
      <c r="D3" s="43">
        <v>0.1</v>
      </c>
      <c r="E3" s="42">
        <v>0</v>
      </c>
      <c r="F3" s="44" t="s">
        <v>124</v>
      </c>
      <c r="G3" s="43">
        <v>0.5</v>
      </c>
      <c r="H3" s="43">
        <v>0.1</v>
      </c>
      <c r="I3" s="44" t="s">
        <v>128</v>
      </c>
      <c r="J3" s="42">
        <v>24</v>
      </c>
      <c r="K3" s="42">
        <v>5</v>
      </c>
      <c r="L3" s="44" t="s">
        <v>129</v>
      </c>
    </row>
    <row r="4" spans="1:12">
      <c r="A4" s="39">
        <v>2</v>
      </c>
      <c r="B4" s="41" t="s">
        <v>130</v>
      </c>
      <c r="C4" s="42">
        <v>565</v>
      </c>
      <c r="D4" s="43">
        <v>0.1</v>
      </c>
      <c r="E4" s="42">
        <v>0</v>
      </c>
      <c r="F4" s="44" t="s">
        <v>124</v>
      </c>
      <c r="G4" s="43">
        <v>0.5</v>
      </c>
      <c r="H4" s="43">
        <v>0.1</v>
      </c>
      <c r="I4" s="44" t="s">
        <v>128</v>
      </c>
      <c r="J4" s="42">
        <v>24</v>
      </c>
      <c r="K4" s="42">
        <v>5</v>
      </c>
      <c r="L4" s="44" t="s">
        <v>129</v>
      </c>
    </row>
    <row r="5" spans="1:12">
      <c r="A5" s="39">
        <v>3</v>
      </c>
      <c r="B5" s="41" t="s">
        <v>133</v>
      </c>
      <c r="C5" s="42">
        <v>660</v>
      </c>
      <c r="D5" s="43">
        <v>0.18</v>
      </c>
      <c r="E5" s="42">
        <v>50</v>
      </c>
      <c r="F5" s="44" t="s">
        <v>124</v>
      </c>
      <c r="G5" s="43">
        <v>0.5</v>
      </c>
      <c r="H5" s="43">
        <v>0.1</v>
      </c>
      <c r="I5" s="44" t="s">
        <v>125</v>
      </c>
      <c r="J5" s="42">
        <v>200</v>
      </c>
      <c r="K5" s="42">
        <v>15</v>
      </c>
      <c r="L5" s="44" t="s">
        <v>129</v>
      </c>
    </row>
    <row r="6" spans="1:12">
      <c r="A6" s="39">
        <v>4</v>
      </c>
      <c r="B6" s="41" t="s">
        <v>134</v>
      </c>
      <c r="C6" s="42">
        <v>770</v>
      </c>
      <c r="D6" s="43">
        <v>0.18</v>
      </c>
      <c r="E6" s="42">
        <v>50</v>
      </c>
      <c r="F6" s="44" t="s">
        <v>124</v>
      </c>
      <c r="G6" s="43">
        <v>0.5</v>
      </c>
      <c r="H6" s="43">
        <v>0.1</v>
      </c>
      <c r="I6" s="44" t="s">
        <v>125</v>
      </c>
      <c r="J6" s="42">
        <v>300</v>
      </c>
      <c r="K6" s="42">
        <v>15</v>
      </c>
      <c r="L6" s="44" t="s">
        <v>129</v>
      </c>
    </row>
    <row r="7" spans="1:12">
      <c r="A7" s="39">
        <v>5</v>
      </c>
      <c r="B7" s="41" t="s">
        <v>135</v>
      </c>
      <c r="C7" s="42">
        <v>890</v>
      </c>
      <c r="D7" s="43">
        <v>0.18</v>
      </c>
      <c r="E7" s="42">
        <v>50</v>
      </c>
      <c r="F7" s="44" t="s">
        <v>124</v>
      </c>
      <c r="G7" s="43">
        <v>0.5</v>
      </c>
      <c r="H7" s="43">
        <v>0.1</v>
      </c>
      <c r="I7" s="44" t="s">
        <v>125</v>
      </c>
      <c r="J7" s="42">
        <v>100</v>
      </c>
      <c r="K7" s="42">
        <v>15</v>
      </c>
      <c r="L7" s="44" t="s">
        <v>129</v>
      </c>
    </row>
    <row r="8" spans="1:12">
      <c r="A8" s="39">
        <v>6</v>
      </c>
      <c r="B8" s="45" t="s">
        <v>131</v>
      </c>
      <c r="C8" s="46">
        <v>565</v>
      </c>
      <c r="D8" s="47">
        <v>0.1</v>
      </c>
      <c r="E8" s="46">
        <v>0</v>
      </c>
      <c r="F8" s="48" t="s">
        <v>124</v>
      </c>
      <c r="G8" s="47">
        <v>1</v>
      </c>
      <c r="H8" s="47">
        <v>0.2</v>
      </c>
      <c r="I8" s="48" t="s">
        <v>128</v>
      </c>
      <c r="J8" s="46">
        <v>24</v>
      </c>
      <c r="K8" s="46">
        <v>5</v>
      </c>
      <c r="L8" s="48" t="s">
        <v>126</v>
      </c>
    </row>
    <row r="9" spans="1:12">
      <c r="A9" s="39">
        <v>7</v>
      </c>
      <c r="B9" s="49" t="s">
        <v>132</v>
      </c>
      <c r="C9" s="50">
        <v>660</v>
      </c>
      <c r="D9" s="51">
        <v>0.1</v>
      </c>
      <c r="E9" s="50">
        <v>50</v>
      </c>
      <c r="F9" s="52" t="s">
        <v>124</v>
      </c>
      <c r="G9" s="51">
        <v>1</v>
      </c>
      <c r="H9" s="51">
        <v>0.2</v>
      </c>
      <c r="I9" s="52" t="s">
        <v>125</v>
      </c>
      <c r="J9" s="50">
        <v>100</v>
      </c>
      <c r="K9" s="50">
        <v>5</v>
      </c>
      <c r="L9" s="52" t="s">
        <v>126</v>
      </c>
    </row>
  </sheetData>
  <conditionalFormatting sqref="C3:C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L3:L9">
      <formula1>whichContrast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1"/>
  <sheetViews>
    <sheetView tabSelected="1" workbookViewId="0">
      <selection activeCell="Q42" sqref="Q42"/>
    </sheetView>
  </sheetViews>
  <sheetFormatPr defaultColWidth="8.85546875" defaultRowHeight="15"/>
  <cols>
    <col min="1" max="1" width="2.7109375" style="53" customWidth="1"/>
    <col min="2" max="2" width="9.28515625" style="53" bestFit="1" customWidth="1"/>
    <col min="3" max="3" width="16.140625" style="53" customWidth="1"/>
    <col min="4" max="5" width="9.28515625" style="53" customWidth="1"/>
    <col min="6" max="6" width="8.85546875" style="53" customWidth="1"/>
    <col min="7" max="7" width="9.7109375" style="53" customWidth="1"/>
    <col min="8" max="12" width="9.28515625" style="53" customWidth="1"/>
    <col min="13" max="13" width="9.42578125" style="53" customWidth="1"/>
    <col min="14" max="14" width="12.42578125" style="53" customWidth="1"/>
    <col min="15" max="16" width="13.140625" style="53" customWidth="1"/>
    <col min="17" max="17" width="16.42578125" style="53" customWidth="1"/>
    <col min="18" max="18" width="15.28515625" style="53" customWidth="1"/>
    <col min="19" max="20" width="18.28515625" style="53" customWidth="1"/>
    <col min="21" max="21" width="9.28515625" style="53" bestFit="1" customWidth="1"/>
    <col min="22" max="22" width="12.85546875" style="53" customWidth="1"/>
    <col min="23" max="23" width="8.85546875" style="53"/>
    <col min="24" max="24" width="27.7109375" style="74" customWidth="1"/>
    <col min="25" max="26" width="10.85546875" style="53" customWidth="1"/>
    <col min="27" max="27" width="8.85546875" style="53"/>
    <col min="28" max="28" width="2.85546875" style="75" customWidth="1"/>
    <col min="29" max="31" width="8.85546875" style="53"/>
    <col min="32" max="36" width="11.28515625" style="53" customWidth="1"/>
    <col min="37" max="40" width="8.85546875" style="53"/>
    <col min="41" max="41" width="2.85546875" style="75" customWidth="1"/>
    <col min="42" max="42" width="8.85546875" style="53"/>
    <col min="43" max="43" width="14" style="53" customWidth="1"/>
    <col min="44" max="45" width="10.7109375" style="53" customWidth="1"/>
    <col min="46" max="46" width="8.7109375" style="53" bestFit="1" customWidth="1"/>
    <col min="47" max="47" width="14.140625" style="53" bestFit="1" customWidth="1"/>
    <col min="48" max="48" width="13.42578125" style="114" customWidth="1"/>
    <col min="49" max="49" width="14" style="53" customWidth="1"/>
    <col min="50" max="51" width="10.7109375" style="53" customWidth="1"/>
    <col min="52" max="16384" width="8.85546875" style="53"/>
  </cols>
  <sheetData>
    <row r="1" spans="1:51" s="66" customFormat="1" ht="18.75">
      <c r="A1" s="65" t="s">
        <v>144</v>
      </c>
      <c r="AV1" s="67"/>
    </row>
    <row r="2" spans="1:51" s="68" customFormat="1" ht="15.75">
      <c r="B2" s="68">
        <v>1</v>
      </c>
      <c r="C2" s="68">
        <v>2</v>
      </c>
      <c r="D2" s="68">
        <v>3</v>
      </c>
      <c r="E2" s="68">
        <v>4</v>
      </c>
      <c r="F2" s="68">
        <v>5</v>
      </c>
      <c r="G2" s="68">
        <v>6</v>
      </c>
      <c r="H2" s="68">
        <v>7</v>
      </c>
      <c r="I2" s="68">
        <v>8</v>
      </c>
      <c r="J2" s="68">
        <v>9</v>
      </c>
      <c r="K2" s="68">
        <v>10</v>
      </c>
      <c r="L2" s="68">
        <v>11</v>
      </c>
      <c r="M2" s="68">
        <v>12</v>
      </c>
      <c r="N2" s="68">
        <v>13</v>
      </c>
      <c r="O2" s="68">
        <v>14</v>
      </c>
      <c r="P2" s="68">
        <v>15</v>
      </c>
      <c r="Q2" s="68">
        <v>16</v>
      </c>
      <c r="R2" s="68">
        <v>17</v>
      </c>
      <c r="S2" s="68">
        <v>18</v>
      </c>
      <c r="T2" s="68">
        <v>19</v>
      </c>
      <c r="U2" s="68">
        <v>20</v>
      </c>
      <c r="V2" s="68">
        <v>21</v>
      </c>
      <c r="W2" s="68">
        <v>22</v>
      </c>
      <c r="X2" s="68">
        <v>23</v>
      </c>
      <c r="Y2" s="68">
        <v>24</v>
      </c>
      <c r="Z2" s="68">
        <v>25</v>
      </c>
      <c r="AB2" s="69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69"/>
      <c r="AQ2" s="71"/>
      <c r="AR2" s="72"/>
      <c r="AS2" s="72"/>
      <c r="AT2" s="72"/>
      <c r="AU2" s="72"/>
      <c r="AV2" s="73"/>
      <c r="AW2" s="71"/>
      <c r="AX2" s="72"/>
      <c r="AY2" s="72"/>
    </row>
    <row r="3" spans="1:51" ht="15.75">
      <c r="E3" s="53" t="s">
        <v>145</v>
      </c>
      <c r="G3" s="53" t="s">
        <v>146</v>
      </c>
      <c r="H3" s="53" t="s">
        <v>147</v>
      </c>
      <c r="I3" s="53" t="s">
        <v>148</v>
      </c>
      <c r="K3" s="53" t="s">
        <v>149</v>
      </c>
      <c r="L3" s="53" t="s">
        <v>150</v>
      </c>
      <c r="M3" s="53" t="s">
        <v>151</v>
      </c>
      <c r="N3" s="53" t="s">
        <v>152</v>
      </c>
      <c r="O3" s="53" t="s">
        <v>153</v>
      </c>
      <c r="Q3" s="53" t="s">
        <v>154</v>
      </c>
      <c r="R3" s="53" t="s">
        <v>154</v>
      </c>
      <c r="S3" s="53" t="s">
        <v>155</v>
      </c>
      <c r="T3" s="53" t="s">
        <v>155</v>
      </c>
      <c r="Y3" s="53" t="s">
        <v>156</v>
      </c>
      <c r="Z3" s="53" t="s">
        <v>157</v>
      </c>
      <c r="AD3" s="76" t="s">
        <v>158</v>
      </c>
      <c r="AF3" s="77"/>
      <c r="AG3" s="78"/>
      <c r="AH3" s="77" t="s">
        <v>159</v>
      </c>
      <c r="AJ3" s="78"/>
      <c r="AK3" s="78"/>
      <c r="AL3" s="78"/>
      <c r="AM3" s="78"/>
      <c r="AN3" s="78"/>
      <c r="AQ3" s="79" t="s">
        <v>160</v>
      </c>
      <c r="AR3"/>
      <c r="AS3"/>
      <c r="AT3"/>
      <c r="AU3"/>
      <c r="AV3"/>
      <c r="AW3" s="79" t="s">
        <v>160</v>
      </c>
      <c r="AX3"/>
      <c r="AY3"/>
    </row>
    <row r="4" spans="1:51" s="70" customFormat="1" ht="15.75">
      <c r="B4" s="70" t="s">
        <v>161</v>
      </c>
      <c r="C4" s="70" t="s">
        <v>162</v>
      </c>
      <c r="D4" s="70" t="s">
        <v>163</v>
      </c>
      <c r="E4" s="70" t="s">
        <v>164</v>
      </c>
      <c r="F4" s="70" t="s">
        <v>165</v>
      </c>
      <c r="G4" s="70" t="s">
        <v>166</v>
      </c>
      <c r="H4" s="70" t="s">
        <v>167</v>
      </c>
      <c r="I4" s="70" t="s">
        <v>168</v>
      </c>
      <c r="J4" s="70" t="s">
        <v>169</v>
      </c>
      <c r="K4" s="70" t="s">
        <v>170</v>
      </c>
      <c r="L4" s="70" t="s">
        <v>171</v>
      </c>
      <c r="M4" s="70" t="s">
        <v>172</v>
      </c>
      <c r="N4" s="70" t="s">
        <v>173</v>
      </c>
      <c r="O4" s="70" t="s">
        <v>174</v>
      </c>
      <c r="P4" s="70" t="s">
        <v>123</v>
      </c>
      <c r="Q4" s="70" t="s">
        <v>175</v>
      </c>
      <c r="R4" s="70" t="s">
        <v>155</v>
      </c>
      <c r="S4" s="70" t="s">
        <v>174</v>
      </c>
      <c r="T4" s="70" t="s">
        <v>123</v>
      </c>
      <c r="U4" s="70" t="s">
        <v>176</v>
      </c>
      <c r="V4" s="70" t="s">
        <v>177</v>
      </c>
      <c r="W4" s="70" t="s">
        <v>178</v>
      </c>
      <c r="X4" s="80" t="s">
        <v>179</v>
      </c>
      <c r="Y4" s="70" t="s">
        <v>180</v>
      </c>
      <c r="Z4" s="70" t="s">
        <v>181</v>
      </c>
      <c r="AA4" s="70" t="s">
        <v>182</v>
      </c>
      <c r="AB4" s="81"/>
      <c r="AC4" s="53"/>
      <c r="AD4" s="82" t="s">
        <v>183</v>
      </c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81"/>
      <c r="AQ4" s="79" t="s">
        <v>184</v>
      </c>
      <c r="AR4"/>
      <c r="AS4"/>
      <c r="AT4"/>
      <c r="AU4"/>
      <c r="AV4"/>
      <c r="AW4" s="79" t="s">
        <v>185</v>
      </c>
      <c r="AX4"/>
      <c r="AY4"/>
    </row>
    <row r="5" spans="1:51" ht="15.75">
      <c r="B5" s="53">
        <v>1</v>
      </c>
      <c r="C5" s="53" t="s">
        <v>186</v>
      </c>
      <c r="D5" s="53">
        <v>1.1499999999999999</v>
      </c>
      <c r="E5" s="83">
        <v>10.3584</v>
      </c>
      <c r="F5" s="53" t="s">
        <v>187</v>
      </c>
      <c r="G5" s="84">
        <v>2.7582200000000001</v>
      </c>
      <c r="H5" s="84">
        <v>1.75739</v>
      </c>
      <c r="I5" s="83">
        <v>589.64000999999996</v>
      </c>
      <c r="J5" s="84">
        <v>0.02</v>
      </c>
      <c r="K5" s="83">
        <v>354.58</v>
      </c>
      <c r="L5" s="53">
        <v>2447739.02</v>
      </c>
      <c r="M5" s="85">
        <f t="shared" ref="M5:M38" si="0">H5/E5</f>
        <v>0.16965844145814027</v>
      </c>
      <c r="N5" s="53">
        <v>1.2621221356472152</v>
      </c>
      <c r="O5" s="53">
        <v>4.666638428336564E-8</v>
      </c>
      <c r="P5" s="53">
        <v>3.6974539123691984E-8</v>
      </c>
      <c r="Q5" s="53">
        <v>0.21</v>
      </c>
      <c r="R5" s="53">
        <v>0.1</v>
      </c>
      <c r="S5" s="53">
        <v>9.3332768566731287E-9</v>
      </c>
      <c r="T5" s="53">
        <v>7.3949078247383977E-9</v>
      </c>
      <c r="U5" s="53">
        <v>24</v>
      </c>
      <c r="V5" s="53" t="s">
        <v>188</v>
      </c>
      <c r="W5" s="53" t="s">
        <v>189</v>
      </c>
      <c r="X5" s="74" t="s">
        <v>190</v>
      </c>
      <c r="Y5" s="83">
        <v>13.029</v>
      </c>
      <c r="Z5" s="86">
        <v>1.18</v>
      </c>
      <c r="AA5" s="87">
        <v>1.0062158812572595</v>
      </c>
      <c r="AB5" s="8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88"/>
      <c r="AP5" s="78"/>
      <c r="AQ5" s="2" t="s">
        <v>191</v>
      </c>
      <c r="AR5" s="2" t="s">
        <v>192</v>
      </c>
      <c r="AS5" s="2" t="s">
        <v>193</v>
      </c>
      <c r="AT5" s="2" t="s">
        <v>194</v>
      </c>
      <c r="AU5" s="2" t="s">
        <v>195</v>
      </c>
      <c r="AV5"/>
      <c r="AW5" s="2" t="s">
        <v>191</v>
      </c>
      <c r="AX5" s="2" t="s">
        <v>192</v>
      </c>
      <c r="AY5" s="2" t="s">
        <v>193</v>
      </c>
    </row>
    <row r="6" spans="1:51" ht="15.75">
      <c r="B6" s="53">
        <v>2</v>
      </c>
      <c r="C6" s="53" t="s">
        <v>196</v>
      </c>
      <c r="D6" s="53">
        <v>3.21</v>
      </c>
      <c r="E6" s="83">
        <v>14.102399999999999</v>
      </c>
      <c r="F6" s="53" t="s">
        <v>197</v>
      </c>
      <c r="G6" s="84">
        <v>1.51728</v>
      </c>
      <c r="H6" s="84">
        <v>1.9793000000000001</v>
      </c>
      <c r="I6" s="83">
        <v>905.57399999999996</v>
      </c>
      <c r="J6" s="84">
        <v>0.12</v>
      </c>
      <c r="K6" s="83">
        <v>49.6</v>
      </c>
      <c r="L6" s="53">
        <v>2453121.9249999998</v>
      </c>
      <c r="M6" s="85">
        <f t="shared" si="0"/>
        <v>0.14035199682323576</v>
      </c>
      <c r="N6" s="53">
        <v>0.18927854273819977</v>
      </c>
      <c r="O6" s="53">
        <v>5.5171806622212234E-9</v>
      </c>
      <c r="P6" s="53">
        <v>2.9148473896760186E-8</v>
      </c>
      <c r="Q6" s="53">
        <v>0.12</v>
      </c>
      <c r="R6" s="53">
        <v>0.05</v>
      </c>
      <c r="S6" s="53">
        <v>5.5171806622212234E-10</v>
      </c>
      <c r="T6" s="53">
        <v>2.9148473896760185E-9</v>
      </c>
      <c r="U6" s="53">
        <v>28</v>
      </c>
      <c r="V6" s="53" t="s">
        <v>198</v>
      </c>
      <c r="W6" s="53" t="s">
        <v>189</v>
      </c>
      <c r="Y6" s="83">
        <v>12.933999999999999</v>
      </c>
      <c r="Z6" s="86">
        <v>1.22</v>
      </c>
      <c r="AA6" s="87">
        <v>0.96612899632811833</v>
      </c>
      <c r="AB6" s="88"/>
      <c r="AD6" s="89" t="s">
        <v>199</v>
      </c>
      <c r="AE6" s="77" t="s">
        <v>200</v>
      </c>
      <c r="AF6" s="78"/>
      <c r="AG6" s="78"/>
      <c r="AH6" s="78"/>
      <c r="AI6" s="78"/>
      <c r="AJ6" s="78"/>
      <c r="AK6" s="78"/>
      <c r="AL6" s="78"/>
      <c r="AM6" s="78"/>
      <c r="AN6" s="78"/>
      <c r="AO6" s="88"/>
      <c r="AP6" s="78"/>
      <c r="AQ6">
        <v>0.5</v>
      </c>
      <c r="AR6" s="90">
        <f>((1*$AU$69^4*$AU$71^2)/(AQ6*$AU$70)^2*0.25*(1-0.3))^0.25</f>
        <v>360.36110391906709</v>
      </c>
      <c r="AS6" s="90">
        <f>(AR6^4+100^4)^0.25</f>
        <v>360.89414759294107</v>
      </c>
      <c r="AT6" s="90">
        <f>-0.0008-0.0266*AQ6+0.528*AQ6^2-0.2811*AQ6^3+0.05824*AQ6^4-0.00534*AQ6^5+0.00018*AQ6^6</f>
        <v>8.6238437500000015E-2</v>
      </c>
      <c r="AU6" s="90">
        <f>(1.01-0.0072*65-0.0000561*65^2+0.000000587*65^3-0.00000000074*65^4-0.00000000000286*65^5)*AT6</f>
        <v>3.8777499883262956E-2</v>
      </c>
      <c r="AV6"/>
      <c r="AW6">
        <v>0.5</v>
      </c>
      <c r="AX6" s="90">
        <f>((1*$AU$69^4*$AU$71^2)/(AW6*$AU$70)^2*0.25*(1-0.3))^0.25</f>
        <v>360.36110391906709</v>
      </c>
      <c r="AY6" s="90">
        <f>(AX6^4+50^4)^0.25</f>
        <v>360.39448850158465</v>
      </c>
    </row>
    <row r="7" spans="1:51" ht="15.75">
      <c r="B7" s="53">
        <v>3</v>
      </c>
      <c r="C7" s="53" t="s">
        <v>201</v>
      </c>
      <c r="D7" s="53">
        <v>5.37</v>
      </c>
      <c r="E7" s="83">
        <v>12.777900000000001</v>
      </c>
      <c r="F7" s="53" t="s">
        <v>202</v>
      </c>
      <c r="G7" s="84">
        <v>1.1796500000000001</v>
      </c>
      <c r="H7" s="84">
        <v>1.30958</v>
      </c>
      <c r="I7" s="83">
        <v>528.40002000000004</v>
      </c>
      <c r="J7" s="84">
        <v>0.26</v>
      </c>
      <c r="K7" s="83">
        <v>282</v>
      </c>
      <c r="L7" s="53">
        <v>2451123</v>
      </c>
      <c r="M7" s="85">
        <f t="shared" si="0"/>
        <v>0.10248788924627676</v>
      </c>
      <c r="N7" s="53">
        <v>2.5888171896981147E-2</v>
      </c>
      <c r="O7" s="53">
        <v>1.7237583657106694E-9</v>
      </c>
      <c r="P7" s="53">
        <v>6.6584785228179014E-8</v>
      </c>
      <c r="Q7" s="53">
        <v>0.31</v>
      </c>
      <c r="R7" s="53">
        <v>0.14000000000000001</v>
      </c>
      <c r="S7" s="53">
        <v>4.8265234239898742E-10</v>
      </c>
      <c r="T7" s="53">
        <v>1.8643739863890125E-8</v>
      </c>
      <c r="U7" s="53">
        <v>43</v>
      </c>
      <c r="V7" s="53" t="s">
        <v>203</v>
      </c>
      <c r="W7" s="53" t="s">
        <v>204</v>
      </c>
      <c r="Y7" s="83">
        <v>12.872999999999999</v>
      </c>
      <c r="Z7" s="86">
        <v>1.91</v>
      </c>
      <c r="AA7" s="87">
        <v>0.61419813418721381</v>
      </c>
      <c r="AB7" s="8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88"/>
      <c r="AP7" s="78"/>
      <c r="AQ7">
        <v>0.6</v>
      </c>
      <c r="AR7" s="90">
        <f t="shared" ref="AR7:AR66" si="1">((1*$AU$69^4*$AU$71^2)/(AQ7*$AU$70)^2*0.25*(1-0.3))^0.25</f>
        <v>328.96317577322725</v>
      </c>
      <c r="AS7" s="90">
        <f t="shared" ref="AS7:AS66" si="2">(AR7^4+100^4)^0.25</f>
        <v>329.66319851896992</v>
      </c>
      <c r="AT7" s="90">
        <f t="shared" ref="AT7:AT66" si="3">-0.0008-0.0266*AQ7+0.528*AQ7^2-0.2811*AQ7^3+0.05824*AQ7^4-0.00534*AQ7^5+0.00018*AQ7^6</f>
        <v>0.11974346367999998</v>
      </c>
      <c r="AU7" s="90">
        <f t="shared" ref="AU7:AU66" si="4">(1.01-0.0072*65-0.0000561*65^2+0.000000587*65^3-0.00000000074*65^4-0.00000000000286*65^5)*AT7</f>
        <v>5.3843185051592579E-2</v>
      </c>
      <c r="AV7"/>
      <c r="AW7">
        <v>0.6</v>
      </c>
      <c r="AX7" s="90">
        <f t="shared" ref="AX7:AX66" si="5">((1*$AU$69^4*$AU$71^2)/(AW7*$AU$70)^2*0.25*(1-0.3))^0.25</f>
        <v>328.96317577322725</v>
      </c>
      <c r="AY7" s="90">
        <f t="shared" ref="AY7:AY66" si="6">(AX7^4+50^4)^0.25</f>
        <v>329.00705826399559</v>
      </c>
    </row>
    <row r="8" spans="1:51" ht="15.75">
      <c r="B8" s="53">
        <v>4</v>
      </c>
      <c r="C8" s="53" t="s">
        <v>205</v>
      </c>
      <c r="D8" s="53">
        <v>5.73</v>
      </c>
      <c r="E8" s="83">
        <v>8.9110700000000005</v>
      </c>
      <c r="F8" s="53" t="s">
        <v>206</v>
      </c>
      <c r="G8" s="84">
        <v>7.3607300000000001E-2</v>
      </c>
      <c r="H8" s="84">
        <v>1.1835800000000001</v>
      </c>
      <c r="I8" s="83">
        <v>525.79999999999995</v>
      </c>
      <c r="J8" s="84">
        <v>0.32</v>
      </c>
      <c r="K8" s="83">
        <v>110</v>
      </c>
      <c r="L8" s="53">
        <v>2455311.915</v>
      </c>
      <c r="M8" s="85">
        <f t="shared" si="0"/>
        <v>0.13282131102101094</v>
      </c>
      <c r="N8" s="53">
        <v>1.858238199910477E-2</v>
      </c>
      <c r="O8" s="53">
        <v>1.5147648502596594E-9</v>
      </c>
      <c r="P8" s="53">
        <v>8.1516182927066892E-8</v>
      </c>
      <c r="Q8" s="53">
        <v>0.33</v>
      </c>
      <c r="R8" s="53">
        <v>0.14000000000000001</v>
      </c>
      <c r="S8" s="53">
        <v>4.2413415807270467E-10</v>
      </c>
      <c r="T8" s="53">
        <v>2.2824531219578733E-8</v>
      </c>
      <c r="U8" s="53">
        <v>29</v>
      </c>
      <c r="V8" s="53" t="s">
        <v>207</v>
      </c>
      <c r="W8" s="53" t="s">
        <v>189</v>
      </c>
      <c r="X8" s="74" t="s">
        <v>208</v>
      </c>
      <c r="Y8" s="83">
        <v>9.673</v>
      </c>
      <c r="Z8" s="86">
        <v>0.49</v>
      </c>
      <c r="AA8" s="87">
        <v>1.7989835764947795</v>
      </c>
      <c r="AB8" s="88"/>
      <c r="AD8" s="91" t="s">
        <v>209</v>
      </c>
      <c r="AE8" s="78">
        <v>0.45</v>
      </c>
      <c r="AF8" s="77" t="s">
        <v>210</v>
      </c>
      <c r="AG8" s="78"/>
      <c r="AH8" s="78"/>
      <c r="AI8" s="78"/>
      <c r="AJ8" s="78"/>
      <c r="AK8" s="78"/>
      <c r="AL8" s="78"/>
      <c r="AM8" s="78"/>
      <c r="AN8" s="78"/>
      <c r="AO8" s="88"/>
      <c r="AP8" s="78"/>
      <c r="AQ8">
        <v>0.7</v>
      </c>
      <c r="AR8" s="90">
        <f t="shared" si="1"/>
        <v>304.56072021586454</v>
      </c>
      <c r="AS8" s="90">
        <f t="shared" si="2"/>
        <v>305.44183831014203</v>
      </c>
      <c r="AT8" s="90">
        <f t="shared" si="3"/>
        <v>0.15598980702000001</v>
      </c>
      <c r="AU8" s="90">
        <f t="shared" si="4"/>
        <v>7.0141515765615073E-2</v>
      </c>
      <c r="AV8"/>
      <c r="AW8">
        <v>0.7</v>
      </c>
      <c r="AX8" s="90">
        <f t="shared" si="5"/>
        <v>304.56072021586454</v>
      </c>
      <c r="AY8" s="90">
        <f t="shared" si="6"/>
        <v>304.61601448008071</v>
      </c>
    </row>
    <row r="9" spans="1:51" ht="15.75">
      <c r="B9" s="53">
        <v>5</v>
      </c>
      <c r="C9" s="53" t="s">
        <v>211</v>
      </c>
      <c r="D9" s="53">
        <v>4.0999999999999996</v>
      </c>
      <c r="E9" s="83">
        <v>13.4916</v>
      </c>
      <c r="F9" s="53" t="s">
        <v>212</v>
      </c>
      <c r="G9" s="84">
        <v>4.1158200000000003</v>
      </c>
      <c r="H9" s="84">
        <v>2.5245199999999999</v>
      </c>
      <c r="I9" s="83">
        <v>1278.1217999999999</v>
      </c>
      <c r="J9" s="84">
        <v>0.26739499999999999</v>
      </c>
      <c r="K9" s="83">
        <v>269.685</v>
      </c>
      <c r="L9" s="53">
        <v>2453937.7280000001</v>
      </c>
      <c r="M9" s="85">
        <f t="shared" si="0"/>
        <v>0.18711791040351033</v>
      </c>
      <c r="N9" s="53">
        <v>8.3387582560746923E-2</v>
      </c>
      <c r="O9" s="53">
        <v>1.4941108630879035E-9</v>
      </c>
      <c r="P9" s="53">
        <v>1.7917666122524422E-8</v>
      </c>
      <c r="Q9" s="53">
        <v>0.22</v>
      </c>
      <c r="R9" s="53">
        <v>0.11</v>
      </c>
      <c r="S9" s="53">
        <v>3.2870438987933878E-10</v>
      </c>
      <c r="T9" s="53">
        <v>3.9418865469553732E-9</v>
      </c>
      <c r="U9" s="53">
        <v>21</v>
      </c>
      <c r="V9" s="53" t="s">
        <v>213</v>
      </c>
      <c r="W9" s="53" t="s">
        <v>214</v>
      </c>
      <c r="X9" s="74" t="s">
        <v>215</v>
      </c>
      <c r="Y9" s="83">
        <v>12.757</v>
      </c>
      <c r="Z9" s="86">
        <v>1.1499999999999999</v>
      </c>
      <c r="AA9" s="87">
        <v>1.0109107293558954</v>
      </c>
      <c r="AB9" s="88"/>
      <c r="AD9" s="91" t="s">
        <v>216</v>
      </c>
      <c r="AE9" s="78">
        <v>65</v>
      </c>
      <c r="AF9" s="77" t="s">
        <v>217</v>
      </c>
      <c r="AG9" s="78"/>
      <c r="AH9" s="78"/>
      <c r="AI9" s="78"/>
      <c r="AJ9" s="78"/>
      <c r="AK9" s="78"/>
      <c r="AL9" s="78"/>
      <c r="AM9" s="78"/>
      <c r="AN9" s="78"/>
      <c r="AO9" s="88"/>
      <c r="AP9" s="78"/>
      <c r="AQ9">
        <v>0.8</v>
      </c>
      <c r="AR9" s="90">
        <f t="shared" si="1"/>
        <v>284.89046712922027</v>
      </c>
      <c r="AS9" s="90">
        <f t="shared" si="2"/>
        <v>285.96556664919558</v>
      </c>
      <c r="AT9" s="90">
        <f t="shared" si="3"/>
        <v>0.1940692787200001</v>
      </c>
      <c r="AU9" s="90">
        <f t="shared" si="4"/>
        <v>8.7264120861532637E-2</v>
      </c>
      <c r="AV9"/>
      <c r="AW9">
        <v>0.8</v>
      </c>
      <c r="AX9" s="90">
        <f t="shared" si="5"/>
        <v>284.89046712922027</v>
      </c>
      <c r="AY9" s="90">
        <f t="shared" si="6"/>
        <v>284.95801813385162</v>
      </c>
    </row>
    <row r="10" spans="1:51" ht="15.75">
      <c r="B10" s="53">
        <v>6</v>
      </c>
      <c r="C10" s="53" t="s">
        <v>218</v>
      </c>
      <c r="D10" s="53">
        <v>3.72</v>
      </c>
      <c r="E10" s="83">
        <v>3.2160500000000001</v>
      </c>
      <c r="F10" s="53" t="s">
        <v>219</v>
      </c>
      <c r="G10" s="84">
        <v>1.0544800000000001</v>
      </c>
      <c r="H10" s="84">
        <v>3.3755799999999998</v>
      </c>
      <c r="I10" s="83">
        <v>2500</v>
      </c>
      <c r="J10" s="84">
        <v>0.25</v>
      </c>
      <c r="K10" s="83">
        <v>6</v>
      </c>
      <c r="L10" s="53">
        <v>2448940</v>
      </c>
      <c r="M10" s="85">
        <f t="shared" si="0"/>
        <v>1.0496043282909158</v>
      </c>
      <c r="N10" s="53">
        <v>0.11833177624829808</v>
      </c>
      <c r="O10" s="53">
        <v>1.1858879182559415E-9</v>
      </c>
      <c r="P10" s="53">
        <v>1.0021719912051077E-8</v>
      </c>
      <c r="Q10" s="53">
        <v>0.38</v>
      </c>
      <c r="R10" s="53">
        <v>0.18</v>
      </c>
      <c r="S10" s="53">
        <v>4.2691965057213891E-10</v>
      </c>
      <c r="T10" s="53">
        <v>3.6078191683383876E-9</v>
      </c>
      <c r="U10" s="53">
        <v>2</v>
      </c>
      <c r="V10" s="53" t="s">
        <v>220</v>
      </c>
      <c r="W10" s="53" t="s">
        <v>189</v>
      </c>
      <c r="Y10" s="83">
        <v>12.913</v>
      </c>
      <c r="Z10" s="86">
        <v>1.54</v>
      </c>
      <c r="AA10" s="87">
        <v>0.76413223528913476</v>
      </c>
      <c r="AB10" s="88"/>
      <c r="AD10" s="91"/>
      <c r="AE10" s="78"/>
      <c r="AF10" s="77"/>
      <c r="AG10" s="78"/>
      <c r="AH10" s="78"/>
      <c r="AI10" s="78"/>
      <c r="AJ10" s="78"/>
      <c r="AK10" s="78"/>
      <c r="AL10" s="78"/>
      <c r="AM10" s="78"/>
      <c r="AN10" s="78"/>
      <c r="AO10" s="88"/>
      <c r="AP10" s="78"/>
      <c r="AQ10">
        <v>0.9</v>
      </c>
      <c r="AR10" s="90">
        <f t="shared" si="1"/>
        <v>268.59730826996667</v>
      </c>
      <c r="AS10" s="90">
        <f t="shared" si="2"/>
        <v>269.87825052224593</v>
      </c>
      <c r="AT10" s="90">
        <f t="shared" si="3"/>
        <v>0.23317180678000005</v>
      </c>
      <c r="AU10" s="90">
        <f t="shared" si="4"/>
        <v>0.10484674783435939</v>
      </c>
      <c r="AV10"/>
      <c r="AW10">
        <v>0.9</v>
      </c>
      <c r="AX10" s="90">
        <f t="shared" si="5"/>
        <v>268.59730826996667</v>
      </c>
      <c r="AY10" s="90">
        <f t="shared" si="6"/>
        <v>268.67790540170699</v>
      </c>
    </row>
    <row r="11" spans="1:51" ht="15.75">
      <c r="A11" s="53">
        <v>0.21</v>
      </c>
      <c r="B11" s="53">
        <v>7</v>
      </c>
      <c r="C11" s="53" t="s">
        <v>221</v>
      </c>
      <c r="D11" s="53">
        <v>5.03</v>
      </c>
      <c r="E11" s="83">
        <v>14.0627</v>
      </c>
      <c r="F11" s="53" t="s">
        <v>222</v>
      </c>
      <c r="G11" s="84">
        <v>2.54589</v>
      </c>
      <c r="H11" s="84">
        <v>2.1014900000000001</v>
      </c>
      <c r="I11" s="83">
        <v>1078</v>
      </c>
      <c r="J11" s="84">
        <v>3.2000000000000001E-2</v>
      </c>
      <c r="K11" s="83">
        <v>334</v>
      </c>
      <c r="L11" s="53">
        <v>2451917</v>
      </c>
      <c r="M11" s="85">
        <f t="shared" si="0"/>
        <v>0.14943716356034048</v>
      </c>
      <c r="N11" s="53">
        <v>3.5407998945481502E-2</v>
      </c>
      <c r="O11" s="53">
        <v>9.1555786800177609E-10</v>
      </c>
      <c r="P11" s="53">
        <v>2.5857373906147063E-8</v>
      </c>
      <c r="Q11" s="53">
        <v>0.35</v>
      </c>
      <c r="R11" s="53">
        <v>0.16</v>
      </c>
      <c r="S11" s="53">
        <v>2.9297851776056832E-10</v>
      </c>
      <c r="T11" s="53">
        <v>8.2743596499670599E-9</v>
      </c>
      <c r="U11" s="53">
        <v>27</v>
      </c>
      <c r="V11" s="53" t="s">
        <v>223</v>
      </c>
      <c r="W11" s="53" t="s">
        <v>224</v>
      </c>
      <c r="Y11" s="83">
        <v>12.989000000000001</v>
      </c>
      <c r="Z11" s="86">
        <v>1.19</v>
      </c>
      <c r="AA11" s="87">
        <v>0.99469708725703954</v>
      </c>
      <c r="AB11" s="88"/>
      <c r="AE11" s="77"/>
      <c r="AF11" s="77"/>
      <c r="AG11" s="78"/>
      <c r="AH11" s="78"/>
      <c r="AI11" s="78"/>
      <c r="AJ11" s="78"/>
      <c r="AK11" s="78"/>
      <c r="AM11" s="92" t="s">
        <v>225</v>
      </c>
      <c r="AN11" s="78"/>
      <c r="AO11" s="88"/>
      <c r="AP11" s="78"/>
      <c r="AQ11">
        <v>1</v>
      </c>
      <c r="AR11" s="90">
        <f t="shared" si="1"/>
        <v>254.81378025704248</v>
      </c>
      <c r="AS11" s="90">
        <f t="shared" si="2"/>
        <v>256.31154658456609</v>
      </c>
      <c r="AT11" s="90">
        <f t="shared" si="3"/>
        <v>0.27258000000000004</v>
      </c>
      <c r="AU11" s="90">
        <f t="shared" si="4"/>
        <v>0.12256681851616127</v>
      </c>
      <c r="AV11"/>
      <c r="AW11">
        <v>1</v>
      </c>
      <c r="AX11" s="90">
        <f t="shared" si="5"/>
        <v>254.81378025704248</v>
      </c>
      <c r="AY11" s="90">
        <f t="shared" si="6"/>
        <v>254.90816678224752</v>
      </c>
    </row>
    <row r="12" spans="1:51" ht="15.75">
      <c r="B12" s="53">
        <v>8</v>
      </c>
      <c r="C12" s="53" t="s">
        <v>226</v>
      </c>
      <c r="D12" s="53">
        <v>5.52</v>
      </c>
      <c r="E12" s="83">
        <v>17.433800000000002</v>
      </c>
      <c r="F12" s="53" t="s">
        <v>212</v>
      </c>
      <c r="G12" s="84">
        <v>0.925037</v>
      </c>
      <c r="H12" s="84">
        <v>2.0217499999999999</v>
      </c>
      <c r="I12" s="83">
        <v>1003</v>
      </c>
      <c r="J12" s="84">
        <v>0.16</v>
      </c>
      <c r="K12" s="83">
        <v>336</v>
      </c>
      <c r="L12" s="53">
        <v>2450960</v>
      </c>
      <c r="M12" s="85">
        <f t="shared" si="0"/>
        <v>0.11596725900262707</v>
      </c>
      <c r="N12" s="53">
        <v>2.2547655132794855E-2</v>
      </c>
      <c r="O12" s="53">
        <v>6.2992022285069453E-10</v>
      </c>
      <c r="P12" s="53">
        <v>2.7937283018600696E-8</v>
      </c>
      <c r="Q12" s="53">
        <v>0.48</v>
      </c>
      <c r="R12" s="53">
        <v>0.22</v>
      </c>
      <c r="S12" s="53">
        <v>2.7716489805430562E-10</v>
      </c>
      <c r="T12" s="53">
        <v>1.2292404528184308E-8</v>
      </c>
      <c r="U12" s="53">
        <v>36</v>
      </c>
      <c r="V12" s="53" t="s">
        <v>227</v>
      </c>
      <c r="W12" s="53" t="s">
        <v>214</v>
      </c>
      <c r="Y12" s="83">
        <v>12.829000000000001</v>
      </c>
      <c r="Z12" s="86">
        <v>1.24</v>
      </c>
      <c r="AA12" s="87">
        <v>0.9428296045525163</v>
      </c>
      <c r="AB12" s="88"/>
      <c r="AD12" s="93" t="s">
        <v>228</v>
      </c>
      <c r="AE12" s="94" t="s">
        <v>229</v>
      </c>
      <c r="AF12" s="94" t="s">
        <v>230</v>
      </c>
      <c r="AG12" s="94" t="s">
        <v>231</v>
      </c>
      <c r="AH12" s="94" t="s">
        <v>232</v>
      </c>
      <c r="AI12" s="94" t="s">
        <v>233</v>
      </c>
      <c r="AJ12" s="94" t="s">
        <v>234</v>
      </c>
      <c r="AK12" s="94" t="s">
        <v>235</v>
      </c>
      <c r="AL12" s="95"/>
      <c r="AM12" s="96" t="s">
        <v>236</v>
      </c>
      <c r="AN12" s="78"/>
      <c r="AO12" s="88"/>
      <c r="AP12" s="78"/>
      <c r="AQ12">
        <v>1.1000000000000001</v>
      </c>
      <c r="AR12" s="90">
        <f t="shared" si="1"/>
        <v>242.955406699337</v>
      </c>
      <c r="AS12" s="90">
        <f t="shared" si="2"/>
        <v>244.68020501447182</v>
      </c>
      <c r="AT12" s="90">
        <f t="shared" si="3"/>
        <v>0.31166384157999999</v>
      </c>
      <c r="AU12" s="90">
        <f t="shared" si="4"/>
        <v>0.14014104302951608</v>
      </c>
      <c r="AV12"/>
      <c r="AW12">
        <v>1.1000000000000001</v>
      </c>
      <c r="AX12" s="90">
        <f t="shared" si="5"/>
        <v>242.955406699337</v>
      </c>
      <c r="AY12" s="90">
        <f t="shared" si="6"/>
        <v>243.06428676889701</v>
      </c>
    </row>
    <row r="13" spans="1:51" ht="15.75">
      <c r="B13" s="53">
        <v>9</v>
      </c>
      <c r="C13" s="53" t="s">
        <v>237</v>
      </c>
      <c r="D13" s="53">
        <v>5.03</v>
      </c>
      <c r="E13" s="83">
        <v>14.0627</v>
      </c>
      <c r="F13" s="53" t="s">
        <v>222</v>
      </c>
      <c r="G13" s="84">
        <v>0.54577399999999998</v>
      </c>
      <c r="H13" s="84">
        <v>3.5719699999999999</v>
      </c>
      <c r="I13" s="83">
        <v>2391</v>
      </c>
      <c r="J13" s="84">
        <v>9.8000000000000004E-2</v>
      </c>
      <c r="K13" s="83">
        <v>295</v>
      </c>
      <c r="L13" s="53">
        <v>2452441</v>
      </c>
      <c r="M13" s="85">
        <f t="shared" si="0"/>
        <v>0.2540031430664097</v>
      </c>
      <c r="N13" s="53">
        <v>3.5407998945481502E-2</v>
      </c>
      <c r="O13" s="53">
        <v>3.1690190452514649E-10</v>
      </c>
      <c r="P13" s="53">
        <v>8.9500088670101779E-9</v>
      </c>
      <c r="Q13" s="53">
        <v>0.63</v>
      </c>
      <c r="R13" s="53">
        <v>0.28000000000000003</v>
      </c>
      <c r="S13" s="53">
        <v>1.7746506653408203E-10</v>
      </c>
      <c r="T13" s="53">
        <v>5.0120049655256999E-9</v>
      </c>
      <c r="U13" s="53">
        <v>14</v>
      </c>
      <c r="V13" s="53" t="s">
        <v>223</v>
      </c>
      <c r="W13" s="53" t="s">
        <v>224</v>
      </c>
      <c r="Y13" s="83">
        <v>12.659000000000001</v>
      </c>
      <c r="Z13" s="86">
        <v>1.27</v>
      </c>
      <c r="AA13" s="87">
        <v>0.90835951491530798</v>
      </c>
      <c r="AB13" s="88"/>
      <c r="AD13" s="92">
        <v>420</v>
      </c>
      <c r="AE13" s="97">
        <v>1.01</v>
      </c>
      <c r="AF13" s="98">
        <v>-1.04E-2</v>
      </c>
      <c r="AG13" s="98">
        <v>6.2600000000000004E-5</v>
      </c>
      <c r="AH13" s="98">
        <v>-1.17E-6</v>
      </c>
      <c r="AI13" s="98">
        <v>1.0800000000000001E-8</v>
      </c>
      <c r="AJ13" s="98">
        <v>-3.0200000000000003E-11</v>
      </c>
      <c r="AK13" s="99">
        <f t="shared" ref="AK13:AK18" si="7">$AE$8*(AE13+AF13*$AE$9+AG13*$AE$9^2+AH13*$AE$9^3+AI13*$AE$9^4+AJ13*$AE$9^5)</f>
        <v>0.19571387540625007</v>
      </c>
      <c r="AM13" s="100">
        <f t="shared" ref="AM13:AM18" si="8">AE13+AF13*$AE$9+AG13*$AE$9^2+AH13*$AE$9^3+AI13*$AE$9^4+AJ13*$AE$9^5</f>
        <v>0.43491972312500016</v>
      </c>
      <c r="AN13" s="78"/>
      <c r="AO13" s="88"/>
      <c r="AP13" s="78"/>
      <c r="AQ13">
        <v>1.2000000000000002</v>
      </c>
      <c r="AR13" s="90">
        <f t="shared" si="1"/>
        <v>232.61209234991114</v>
      </c>
      <c r="AS13" s="90">
        <f t="shared" si="2"/>
        <v>234.57343824347302</v>
      </c>
      <c r="AT13" s="90">
        <f t="shared" si="3"/>
        <v>0.34987551232000014</v>
      </c>
      <c r="AU13" s="90">
        <f t="shared" si="4"/>
        <v>0.15732309201619488</v>
      </c>
      <c r="AV13"/>
      <c r="AW13">
        <v>1.2000000000000002</v>
      </c>
      <c r="AX13" s="90">
        <f t="shared" si="5"/>
        <v>232.61209234991114</v>
      </c>
      <c r="AY13" s="90">
        <f t="shared" si="6"/>
        <v>232.73613635686442</v>
      </c>
    </row>
    <row r="14" spans="1:51" ht="15.75">
      <c r="B14" s="53">
        <v>10</v>
      </c>
      <c r="C14" s="53" t="s">
        <v>238</v>
      </c>
      <c r="D14" s="53">
        <v>5.65</v>
      </c>
      <c r="E14" s="83">
        <v>18.315000000000001</v>
      </c>
      <c r="F14" s="53" t="s">
        <v>239</v>
      </c>
      <c r="G14" s="84">
        <v>10.087999999999999</v>
      </c>
      <c r="H14" s="84">
        <v>3.3465099999999999</v>
      </c>
      <c r="I14" s="83">
        <v>2151</v>
      </c>
      <c r="J14" s="84">
        <v>0.64049999999999996</v>
      </c>
      <c r="K14" s="83">
        <v>330.24</v>
      </c>
      <c r="L14" s="53">
        <v>2447820</v>
      </c>
      <c r="M14" s="85">
        <f t="shared" si="0"/>
        <v>0.18271962871962871</v>
      </c>
      <c r="N14" s="53">
        <v>2.0003287808417522E-2</v>
      </c>
      <c r="O14" s="53">
        <v>2.0396525865324406E-10</v>
      </c>
      <c r="P14" s="53">
        <v>1.0196586711481203E-8</v>
      </c>
      <c r="Q14" s="53">
        <v>0.12</v>
      </c>
      <c r="R14" s="53">
        <v>0.05</v>
      </c>
      <c r="S14" s="53">
        <v>2.0396525865324408E-11</v>
      </c>
      <c r="T14" s="53">
        <v>1.0196586711481203E-9</v>
      </c>
      <c r="U14" s="53">
        <v>23</v>
      </c>
      <c r="V14" s="53" t="s">
        <v>240</v>
      </c>
      <c r="W14" s="53" t="s">
        <v>224</v>
      </c>
      <c r="Y14" s="83">
        <v>12.747999999999999</v>
      </c>
      <c r="Z14" s="86">
        <v>1.1100000000000001</v>
      </c>
      <c r="AA14" s="87">
        <v>1.046601051710405</v>
      </c>
      <c r="AB14" s="88"/>
      <c r="AD14" s="92">
        <v>463</v>
      </c>
      <c r="AE14" s="97">
        <v>1.01</v>
      </c>
      <c r="AF14" s="98">
        <v>-2.0200000000000001E-3</v>
      </c>
      <c r="AG14" s="98">
        <v>-2.8299999999999999E-4</v>
      </c>
      <c r="AH14" s="98">
        <v>3.8500000000000004E-6</v>
      </c>
      <c r="AI14" s="98">
        <v>-2E-8</v>
      </c>
      <c r="AJ14" s="98">
        <v>3.75E-11</v>
      </c>
      <c r="AK14" s="99">
        <f t="shared" si="7"/>
        <v>0.19207334179687505</v>
      </c>
      <c r="AM14" s="100">
        <f t="shared" si="8"/>
        <v>0.4268296484375001</v>
      </c>
      <c r="AN14" s="78"/>
      <c r="AO14" s="88"/>
      <c r="AP14" s="78"/>
      <c r="AQ14">
        <v>1.3</v>
      </c>
      <c r="AR14" s="90">
        <f t="shared" si="1"/>
        <v>223.48646940437823</v>
      </c>
      <c r="AS14" s="90">
        <f t="shared" si="2"/>
        <v>225.6932496910687</v>
      </c>
      <c r="AT14" s="90">
        <f t="shared" si="3"/>
        <v>0.38674434341999997</v>
      </c>
      <c r="AU14" s="90">
        <f t="shared" si="4"/>
        <v>0.17390132714106346</v>
      </c>
      <c r="AV14"/>
      <c r="AW14">
        <v>1.3</v>
      </c>
      <c r="AX14" s="90">
        <f t="shared" si="5"/>
        <v>223.48646940437823</v>
      </c>
      <c r="AY14" s="90">
        <f t="shared" si="6"/>
        <v>223.62631818932485</v>
      </c>
    </row>
    <row r="15" spans="1:51" ht="15.75">
      <c r="B15" s="53">
        <v>11</v>
      </c>
      <c r="C15" s="53" t="s">
        <v>241</v>
      </c>
      <c r="D15" s="53">
        <v>4.8499999999999996</v>
      </c>
      <c r="E15" s="83">
        <v>20.669699999999999</v>
      </c>
      <c r="F15" s="53" t="s">
        <v>242</v>
      </c>
      <c r="G15" s="84">
        <v>0.50603900000000002</v>
      </c>
      <c r="H15" s="84">
        <v>5.3109000000000002</v>
      </c>
      <c r="I15" s="83">
        <v>3827</v>
      </c>
      <c r="J15" s="84">
        <v>0.25</v>
      </c>
      <c r="K15" s="83">
        <v>244</v>
      </c>
      <c r="L15" s="53">
        <v>2455550.2999999998</v>
      </c>
      <c r="M15" s="85">
        <f t="shared" si="0"/>
        <v>0.25694131990304653</v>
      </c>
      <c r="N15" s="53">
        <v>4.1792791822486526E-2</v>
      </c>
      <c r="O15" s="53">
        <v>1.6920149909749235E-10</v>
      </c>
      <c r="P15" s="53">
        <v>4.0485809087885301E-9</v>
      </c>
      <c r="Q15" s="53">
        <v>0.45</v>
      </c>
      <c r="R15" s="53">
        <v>0.2</v>
      </c>
      <c r="S15" s="53">
        <v>6.7680599638996942E-11</v>
      </c>
      <c r="T15" s="53">
        <v>1.6194323635154122E-9</v>
      </c>
      <c r="U15" s="53">
        <v>999</v>
      </c>
      <c r="V15" s="53" t="s">
        <v>243</v>
      </c>
      <c r="W15" s="53" t="s">
        <v>204</v>
      </c>
      <c r="Y15" s="83">
        <v>12</v>
      </c>
      <c r="Z15" s="86">
        <v>1.28</v>
      </c>
      <c r="AA15" s="87">
        <v>0.85434516742715738</v>
      </c>
      <c r="AB15" s="88"/>
      <c r="AD15" s="92">
        <v>568</v>
      </c>
      <c r="AE15" s="97">
        <v>1.01</v>
      </c>
      <c r="AF15" s="98">
        <v>-7.1999999999999998E-3</v>
      </c>
      <c r="AG15" s="98">
        <v>-5.6100000000000002E-5</v>
      </c>
      <c r="AH15" s="98">
        <v>5.8699999999999995E-7</v>
      </c>
      <c r="AI15" s="98">
        <v>-7.4000000000000003E-10</v>
      </c>
      <c r="AJ15" s="98">
        <v>-2.8599999999999999E-12</v>
      </c>
      <c r="AK15" s="99">
        <f t="shared" si="7"/>
        <v>0.20234451659062502</v>
      </c>
      <c r="AM15" s="100">
        <f t="shared" si="8"/>
        <v>0.44965448131250002</v>
      </c>
      <c r="AN15" s="78"/>
      <c r="AO15" s="88"/>
      <c r="AP15" s="78"/>
      <c r="AQ15">
        <v>1.4</v>
      </c>
      <c r="AR15" s="90">
        <f t="shared" si="1"/>
        <v>215.35695054769661</v>
      </c>
      <c r="AS15" s="90">
        <f t="shared" si="2"/>
        <v>217.81747429651941</v>
      </c>
      <c r="AT15" s="90">
        <f t="shared" si="3"/>
        <v>0.4218718988800001</v>
      </c>
      <c r="AU15" s="90">
        <f t="shared" si="4"/>
        <v>0.18969658987120591</v>
      </c>
      <c r="AV15"/>
      <c r="AW15">
        <v>1.4</v>
      </c>
      <c r="AX15" s="90">
        <f t="shared" si="5"/>
        <v>215.35695054769661</v>
      </c>
      <c r="AY15" s="90">
        <f t="shared" si="6"/>
        <v>215.51321877075401</v>
      </c>
    </row>
    <row r="16" spans="1:51" ht="15.75">
      <c r="B16" s="53">
        <v>12</v>
      </c>
      <c r="C16" s="53" t="s">
        <v>244</v>
      </c>
      <c r="D16" s="53">
        <v>7.48</v>
      </c>
      <c r="E16" s="83">
        <v>16.5016</v>
      </c>
      <c r="F16" s="53" t="s">
        <v>245</v>
      </c>
      <c r="G16" s="84">
        <v>3.2484799999999998</v>
      </c>
      <c r="H16" s="84">
        <v>1.74533</v>
      </c>
      <c r="I16" s="83">
        <v>923.8</v>
      </c>
      <c r="J16" s="84">
        <v>0.23</v>
      </c>
      <c r="K16" s="83">
        <v>28</v>
      </c>
      <c r="L16" s="53">
        <v>2456987</v>
      </c>
      <c r="M16" s="85">
        <f t="shared" si="0"/>
        <v>0.10576731953265138</v>
      </c>
      <c r="N16" s="53">
        <v>3.7076726525169844E-3</v>
      </c>
      <c r="O16" s="53">
        <v>1.3899057360032136E-10</v>
      </c>
      <c r="P16" s="53">
        <v>3.748728289320969E-8</v>
      </c>
      <c r="Q16" s="53">
        <v>0.45</v>
      </c>
      <c r="R16" s="53">
        <v>0.2</v>
      </c>
      <c r="S16" s="53">
        <v>5.5596229440128537E-11</v>
      </c>
      <c r="T16" s="53">
        <v>1.4994913157283875E-8</v>
      </c>
      <c r="U16" s="53">
        <v>40</v>
      </c>
      <c r="V16" s="53" t="s">
        <v>246</v>
      </c>
      <c r="W16" s="53" t="s">
        <v>247</v>
      </c>
      <c r="Y16" s="83">
        <v>13.061999999999999</v>
      </c>
      <c r="Z16" s="86">
        <v>1.18</v>
      </c>
      <c r="AA16" s="87">
        <v>1.0087644363329744</v>
      </c>
      <c r="AB16" s="88"/>
      <c r="AD16" s="92">
        <v>647</v>
      </c>
      <c r="AE16" s="97">
        <v>1</v>
      </c>
      <c r="AF16" s="98">
        <v>-6.7799999999999996E-3</v>
      </c>
      <c r="AG16" s="98">
        <v>-2.79E-6</v>
      </c>
      <c r="AH16" s="98">
        <v>-8.5899999999999995E-7</v>
      </c>
      <c r="AI16" s="98">
        <v>1.11E-8</v>
      </c>
      <c r="AJ16" s="98">
        <v>-3.3699999999999997E-11</v>
      </c>
      <c r="AK16" s="99">
        <f t="shared" si="7"/>
        <v>0.21179228329687505</v>
      </c>
      <c r="AM16" s="100">
        <f t="shared" si="8"/>
        <v>0.47064951843750008</v>
      </c>
      <c r="AN16" s="78"/>
      <c r="AO16" s="88"/>
      <c r="AP16" s="78"/>
      <c r="AQ16">
        <v>1.5</v>
      </c>
      <c r="AR16" s="90">
        <f t="shared" si="1"/>
        <v>208.05458035314396</v>
      </c>
      <c r="AS16" s="90">
        <f t="shared" si="2"/>
        <v>210.77662077507489</v>
      </c>
      <c r="AT16" s="90">
        <f t="shared" si="3"/>
        <v>0.45492718750000011</v>
      </c>
      <c r="AU16" s="90">
        <f t="shared" si="4"/>
        <v>0.20456004853026699</v>
      </c>
      <c r="AV16"/>
      <c r="AW16">
        <v>1.5</v>
      </c>
      <c r="AX16" s="90">
        <f t="shared" si="5"/>
        <v>208.05458035314396</v>
      </c>
      <c r="AY16" s="90">
        <f t="shared" si="6"/>
        <v>208.22785924606984</v>
      </c>
    </row>
    <row r="17" spans="2:51" ht="15.75">
      <c r="B17" s="53">
        <v>13</v>
      </c>
      <c r="C17" s="53" t="s">
        <v>248</v>
      </c>
      <c r="D17" s="53">
        <v>5.73</v>
      </c>
      <c r="E17" s="83">
        <v>15.857900000000001</v>
      </c>
      <c r="F17" s="53" t="s">
        <v>249</v>
      </c>
      <c r="G17" s="84">
        <v>1.53512</v>
      </c>
      <c r="H17" s="84">
        <v>3.9728500000000002</v>
      </c>
      <c r="I17" s="83">
        <v>2915.0369000000001</v>
      </c>
      <c r="J17" s="84">
        <v>0.31310500000000002</v>
      </c>
      <c r="K17" s="83">
        <v>12.9274</v>
      </c>
      <c r="L17" s="53">
        <v>2453541.662</v>
      </c>
      <c r="M17" s="85">
        <f t="shared" si="0"/>
        <v>0.25052812793623369</v>
      </c>
      <c r="N17" s="53">
        <v>1.858238199910477E-2</v>
      </c>
      <c r="O17" s="53">
        <v>1.344423572568976E-10</v>
      </c>
      <c r="P17" s="53">
        <v>7.2349366869852606E-9</v>
      </c>
      <c r="Q17" s="53">
        <v>0.62</v>
      </c>
      <c r="R17" s="53">
        <v>0.28000000000000003</v>
      </c>
      <c r="S17" s="53">
        <v>7.5287720063862668E-11</v>
      </c>
      <c r="T17" s="53">
        <v>4.0515645447117465E-9</v>
      </c>
      <c r="U17" s="53">
        <v>15</v>
      </c>
      <c r="V17" s="53" t="s">
        <v>250</v>
      </c>
      <c r="W17" s="53" t="s">
        <v>204</v>
      </c>
      <c r="Y17" s="83">
        <v>12.909000000000001</v>
      </c>
      <c r="Z17" s="86">
        <v>1.21</v>
      </c>
      <c r="AA17" s="87">
        <v>0.97223067912437899</v>
      </c>
      <c r="AB17" s="88"/>
      <c r="AD17" s="92">
        <v>752</v>
      </c>
      <c r="AE17" s="97">
        <v>1</v>
      </c>
      <c r="AF17" s="98">
        <v>-6.2700000000000004E-3</v>
      </c>
      <c r="AG17" s="98">
        <v>-5.0399999999999999E-5</v>
      </c>
      <c r="AH17" s="98">
        <v>2.7099999999999998E-7</v>
      </c>
      <c r="AI17" s="98">
        <v>1.8400000000000001E-9</v>
      </c>
      <c r="AJ17" s="98">
        <v>-9.2700000000000007E-12</v>
      </c>
      <c r="AK17" s="99">
        <f t="shared" si="7"/>
        <v>0.21421018390781246</v>
      </c>
      <c r="AM17" s="100">
        <f t="shared" si="8"/>
        <v>0.47602263090624991</v>
      </c>
      <c r="AN17" s="78"/>
      <c r="AO17" s="88"/>
      <c r="AP17" s="78"/>
      <c r="AQ17">
        <v>1.6</v>
      </c>
      <c r="AR17" s="90">
        <f t="shared" si="1"/>
        <v>201.44798120247486</v>
      </c>
      <c r="AS17" s="90">
        <f t="shared" si="2"/>
        <v>204.4388107213895</v>
      </c>
      <c r="AT17" s="90">
        <f t="shared" si="3"/>
        <v>0.48564200448000033</v>
      </c>
      <c r="AU17" s="90">
        <f t="shared" si="4"/>
        <v>0.21837110362801737</v>
      </c>
      <c r="AV17"/>
      <c r="AW17">
        <v>1.6</v>
      </c>
      <c r="AX17" s="90">
        <f t="shared" si="5"/>
        <v>201.44798120247486</v>
      </c>
      <c r="AY17" s="90">
        <f t="shared" si="6"/>
        <v>201.63884084897168</v>
      </c>
    </row>
    <row r="18" spans="2:51" ht="15.75">
      <c r="B18" s="53">
        <v>14</v>
      </c>
      <c r="C18" s="53" t="s">
        <v>251</v>
      </c>
      <c r="D18" s="53">
        <v>5.12</v>
      </c>
      <c r="E18" s="83">
        <v>15.511100000000001</v>
      </c>
      <c r="F18" s="53" t="s">
        <v>252</v>
      </c>
      <c r="G18" s="84">
        <v>1.88907</v>
      </c>
      <c r="H18" s="84">
        <v>5.3405699999999996</v>
      </c>
      <c r="I18" s="83">
        <v>4205.8</v>
      </c>
      <c r="J18" s="84">
        <v>9.8500000000000004E-2</v>
      </c>
      <c r="K18" s="83">
        <v>57.6</v>
      </c>
      <c r="L18" s="53">
        <v>2452955.2000000002</v>
      </c>
      <c r="M18" s="85">
        <f t="shared" si="0"/>
        <v>0.344306335462991</v>
      </c>
      <c r="N18" s="53">
        <v>3.2591277466005208E-2</v>
      </c>
      <c r="O18" s="53">
        <v>1.3048639443713231E-10</v>
      </c>
      <c r="P18" s="53">
        <v>4.0037213813799712E-9</v>
      </c>
      <c r="Q18" s="53">
        <v>0.63</v>
      </c>
      <c r="R18" s="53">
        <v>0.28000000000000003</v>
      </c>
      <c r="S18" s="53">
        <v>7.3072380884794095E-11</v>
      </c>
      <c r="T18" s="53">
        <v>2.242083973572784E-9</v>
      </c>
      <c r="U18" s="53">
        <v>9</v>
      </c>
      <c r="V18" s="53" t="s">
        <v>253</v>
      </c>
      <c r="W18" s="53" t="s">
        <v>204</v>
      </c>
      <c r="X18" s="74" t="s">
        <v>254</v>
      </c>
      <c r="Y18" s="83">
        <v>12.932</v>
      </c>
      <c r="Z18" s="86">
        <v>1.21</v>
      </c>
      <c r="AA18" s="87">
        <v>0.97396290513877681</v>
      </c>
      <c r="AB18" s="88"/>
      <c r="AD18" s="92">
        <v>939</v>
      </c>
      <c r="AE18" s="97">
        <v>1</v>
      </c>
      <c r="AF18" s="98">
        <v>-2.2799999999999999E-3</v>
      </c>
      <c r="AG18" s="98">
        <v>-2.14E-4</v>
      </c>
      <c r="AH18" s="98">
        <v>1.9199999999999998E-6</v>
      </c>
      <c r="AI18" s="98">
        <v>-2.7299999999999999E-9</v>
      </c>
      <c r="AJ18" s="98">
        <v>-1.0599999999999999E-11</v>
      </c>
      <c r="AK18" s="99">
        <f t="shared" si="7"/>
        <v>0.18625442090624997</v>
      </c>
      <c r="AM18" s="100">
        <f t="shared" si="8"/>
        <v>0.41389871312499993</v>
      </c>
      <c r="AN18" s="78"/>
      <c r="AO18" s="88"/>
      <c r="AP18" s="78"/>
      <c r="AQ18">
        <v>1.7000000000000002</v>
      </c>
      <c r="AR18" s="90">
        <f t="shared" si="1"/>
        <v>195.4332481329989</v>
      </c>
      <c r="AS18" s="90">
        <f t="shared" si="2"/>
        <v>198.69966828731239</v>
      </c>
      <c r="AT18" s="90">
        <f t="shared" si="3"/>
        <v>0.51380640262000032</v>
      </c>
      <c r="AU18" s="90">
        <f t="shared" si="4"/>
        <v>0.23103535146513779</v>
      </c>
      <c r="AV18"/>
      <c r="AW18">
        <v>1.7000000000000002</v>
      </c>
      <c r="AX18" s="90">
        <f t="shared" si="5"/>
        <v>195.4332481329989</v>
      </c>
      <c r="AY18" s="90">
        <f t="shared" si="6"/>
        <v>195.64223938267648</v>
      </c>
    </row>
    <row r="19" spans="2:51" ht="15.75">
      <c r="B19" s="53">
        <v>15</v>
      </c>
      <c r="C19" s="53" t="s">
        <v>255</v>
      </c>
      <c r="D19" s="53">
        <v>6.61</v>
      </c>
      <c r="E19" s="83">
        <v>17.5716</v>
      </c>
      <c r="F19" s="53" t="s">
        <v>256</v>
      </c>
      <c r="G19" s="84">
        <v>5.2148599999999998</v>
      </c>
      <c r="H19" s="84">
        <v>2.9336199999999999</v>
      </c>
      <c r="I19" s="83">
        <v>1773.4</v>
      </c>
      <c r="J19" s="84">
        <v>0.36899999999999999</v>
      </c>
      <c r="K19" s="83">
        <v>22.6</v>
      </c>
      <c r="L19" s="53">
        <v>2451372.7000000002</v>
      </c>
      <c r="M19" s="85">
        <f t="shared" si="0"/>
        <v>0.16695235493637459</v>
      </c>
      <c r="N19" s="53">
        <v>8.262308060857107E-3</v>
      </c>
      <c r="O19" s="53">
        <v>1.0963083934142604E-10</v>
      </c>
      <c r="P19" s="53">
        <v>1.3268791061035948E-8</v>
      </c>
      <c r="Q19" s="53">
        <v>0.45</v>
      </c>
      <c r="R19" s="53">
        <v>0.2</v>
      </c>
      <c r="S19" s="53">
        <v>4.3852335736570421E-11</v>
      </c>
      <c r="T19" s="53">
        <v>5.3075164244143797E-9</v>
      </c>
      <c r="U19" s="53">
        <v>999</v>
      </c>
      <c r="V19" s="53" t="s">
        <v>257</v>
      </c>
      <c r="W19" s="53" t="s">
        <v>189</v>
      </c>
      <c r="Y19" s="83">
        <v>12</v>
      </c>
      <c r="Z19" s="86">
        <v>1.1599999999999999</v>
      </c>
      <c r="AA19" s="87">
        <v>0.94272570198858741</v>
      </c>
      <c r="AB19" s="88"/>
      <c r="AD19" s="78"/>
      <c r="AE19" s="78"/>
      <c r="AF19" s="78"/>
      <c r="AG19" s="78"/>
      <c r="AH19" s="78"/>
      <c r="AI19" s="78"/>
      <c r="AJ19" s="78"/>
      <c r="AK19" s="78"/>
      <c r="AL19" s="78"/>
      <c r="AM19" s="101"/>
      <c r="AN19" s="78"/>
      <c r="AO19" s="88"/>
      <c r="AP19" s="78"/>
      <c r="AQ19">
        <v>1.8</v>
      </c>
      <c r="AR19" s="90">
        <f t="shared" si="1"/>
        <v>189.92697808614696</v>
      </c>
      <c r="AS19" s="90">
        <f t="shared" si="2"/>
        <v>193.47534545402715</v>
      </c>
      <c r="AT19" s="90">
        <f t="shared" si="3"/>
        <v>0.5392642931199999</v>
      </c>
      <c r="AU19" s="90">
        <f t="shared" si="4"/>
        <v>0.24248260601322552</v>
      </c>
      <c r="AV19"/>
      <c r="AW19">
        <v>1.8</v>
      </c>
      <c r="AX19" s="90">
        <f t="shared" si="5"/>
        <v>189.92697808614696</v>
      </c>
      <c r="AY19" s="90">
        <f t="shared" si="6"/>
        <v>190.15463417913813</v>
      </c>
    </row>
    <row r="20" spans="2:51" ht="15.75">
      <c r="B20" s="53">
        <v>16</v>
      </c>
      <c r="C20" s="53" t="s">
        <v>258</v>
      </c>
      <c r="D20" s="53">
        <v>7.02</v>
      </c>
      <c r="E20" s="83">
        <v>32.362499999999997</v>
      </c>
      <c r="F20" s="53" t="s">
        <v>239</v>
      </c>
      <c r="G20" s="84">
        <v>1.79148</v>
      </c>
      <c r="H20" s="84">
        <v>3.2660900000000002</v>
      </c>
      <c r="I20" s="83">
        <v>2166</v>
      </c>
      <c r="J20" s="84">
        <v>0.2</v>
      </c>
      <c r="K20" s="83">
        <v>4.9000000000000004</v>
      </c>
      <c r="L20" s="53">
        <v>2452346.4</v>
      </c>
      <c r="M20" s="85">
        <f t="shared" si="0"/>
        <v>0.10092205484743146</v>
      </c>
      <c r="N20" s="53">
        <v>5.6637148990424701E-3</v>
      </c>
      <c r="O20" s="53">
        <v>6.0629524023231198E-11</v>
      </c>
      <c r="P20" s="53">
        <v>1.0704903955084579E-8</v>
      </c>
      <c r="Q20" s="53">
        <v>0.64</v>
      </c>
      <c r="R20" s="53">
        <v>0.28999999999999998</v>
      </c>
      <c r="S20" s="53">
        <v>3.5165123933474092E-11</v>
      </c>
      <c r="T20" s="53">
        <v>6.2088442939490559E-9</v>
      </c>
      <c r="U20" s="53">
        <v>44</v>
      </c>
      <c r="V20" s="53" t="s">
        <v>259</v>
      </c>
      <c r="W20" s="53" t="s">
        <v>224</v>
      </c>
      <c r="Y20" s="83">
        <v>12.945</v>
      </c>
      <c r="Z20" s="86">
        <v>1.21</v>
      </c>
      <c r="AA20" s="87">
        <v>0.9749419894077842</v>
      </c>
      <c r="AB20" s="88"/>
      <c r="AD20" s="78"/>
      <c r="AE20" s="78"/>
      <c r="AF20" s="78"/>
      <c r="AG20" s="78"/>
      <c r="AH20" s="78"/>
      <c r="AI20" s="78"/>
      <c r="AJ20" s="78"/>
      <c r="AK20" s="78"/>
      <c r="AL20" s="78"/>
      <c r="AM20" s="101"/>
      <c r="AN20" s="78"/>
      <c r="AO20" s="88"/>
      <c r="AP20" s="78"/>
      <c r="AQ20">
        <v>1.9000000000000001</v>
      </c>
      <c r="AR20" s="90">
        <f t="shared" si="1"/>
        <v>184.86134577723564</v>
      </c>
      <c r="AS20" s="90">
        <f t="shared" si="2"/>
        <v>188.69759480508614</v>
      </c>
      <c r="AT20" s="90">
        <f t="shared" si="3"/>
        <v>0.56190917598000001</v>
      </c>
      <c r="AU20" s="90">
        <f t="shared" si="4"/>
        <v>0.25266497907002122</v>
      </c>
      <c r="AV20"/>
      <c r="AW20">
        <v>1.9000000000000001</v>
      </c>
      <c r="AX20" s="90">
        <f t="shared" si="5"/>
        <v>184.86134577723564</v>
      </c>
      <c r="AY20" s="90">
        <f t="shared" si="6"/>
        <v>185.10818373684472</v>
      </c>
    </row>
    <row r="21" spans="2:51" ht="15.75">
      <c r="B21" s="53">
        <v>17</v>
      </c>
      <c r="C21" s="53" t="s">
        <v>260</v>
      </c>
      <c r="D21" s="53">
        <v>5.96</v>
      </c>
      <c r="E21" s="83">
        <v>12.341100000000001</v>
      </c>
      <c r="F21" s="53" t="s">
        <v>261</v>
      </c>
      <c r="G21" s="84">
        <v>3.5445099999999998</v>
      </c>
      <c r="H21" s="84">
        <v>5.4746699999999997</v>
      </c>
      <c r="I21" s="83">
        <v>4909</v>
      </c>
      <c r="J21" s="84">
        <v>0.02</v>
      </c>
      <c r="K21" s="83">
        <v>254</v>
      </c>
      <c r="L21" s="53">
        <v>2453490</v>
      </c>
      <c r="M21" s="85">
        <f t="shared" si="0"/>
        <v>0.44361280598974157</v>
      </c>
      <c r="N21" s="53">
        <v>1.5034929072441866E-2</v>
      </c>
      <c r="O21" s="53">
        <v>5.7282842768850964E-11</v>
      </c>
      <c r="P21" s="53">
        <v>3.8099842368958707E-9</v>
      </c>
      <c r="Q21" s="53">
        <v>0.63</v>
      </c>
      <c r="R21" s="53">
        <v>0.28000000000000003</v>
      </c>
      <c r="S21" s="53">
        <v>3.2078391950556542E-11</v>
      </c>
      <c r="T21" s="53">
        <v>2.1335911726616876E-9</v>
      </c>
      <c r="U21" s="53">
        <v>5</v>
      </c>
      <c r="V21" s="53" t="s">
        <v>262</v>
      </c>
      <c r="W21" s="53" t="s">
        <v>204</v>
      </c>
      <c r="Y21" s="83">
        <v>13.129</v>
      </c>
      <c r="Z21" s="86">
        <v>1.1599999999999999</v>
      </c>
      <c r="AA21" s="87">
        <v>1.0314204784506804</v>
      </c>
      <c r="AB21" s="88"/>
      <c r="AD21" s="78"/>
      <c r="AE21" s="78"/>
      <c r="AF21" s="78"/>
      <c r="AG21" s="78"/>
      <c r="AH21" s="78"/>
      <c r="AI21" s="78"/>
      <c r="AJ21" s="78"/>
      <c r="AK21" s="78"/>
      <c r="AL21" s="78"/>
      <c r="AM21" s="101"/>
      <c r="AN21" s="78"/>
      <c r="AO21" s="88"/>
      <c r="AP21" s="78"/>
      <c r="AQ21">
        <v>2</v>
      </c>
      <c r="AR21" s="90">
        <f t="shared" si="1"/>
        <v>180.18055195953352</v>
      </c>
      <c r="AS21" s="90">
        <f t="shared" si="2"/>
        <v>184.31021535245054</v>
      </c>
      <c r="AT21" s="90">
        <f t="shared" si="3"/>
        <v>0.58168000000000009</v>
      </c>
      <c r="AU21" s="90">
        <f t="shared" si="4"/>
        <v>0.26155501868985503</v>
      </c>
      <c r="AV21"/>
      <c r="AW21">
        <v>2</v>
      </c>
      <c r="AX21" s="90">
        <f t="shared" si="5"/>
        <v>180.18055195953352</v>
      </c>
      <c r="AY21" s="90">
        <f t="shared" si="6"/>
        <v>180.44707379647051</v>
      </c>
    </row>
    <row r="22" spans="2:51" ht="15.75">
      <c r="B22" s="53">
        <v>18</v>
      </c>
      <c r="C22" s="53" t="s">
        <v>263</v>
      </c>
      <c r="D22" s="53">
        <v>7.17</v>
      </c>
      <c r="E22" s="83">
        <v>28.066199999999998</v>
      </c>
      <c r="F22" s="53" t="s">
        <v>264</v>
      </c>
      <c r="G22" s="84">
        <v>1.90944</v>
      </c>
      <c r="H22" s="84">
        <v>3.18072</v>
      </c>
      <c r="I22" s="83">
        <v>2068</v>
      </c>
      <c r="J22" s="84">
        <v>3.4000000000000002E-2</v>
      </c>
      <c r="K22" s="83">
        <v>205</v>
      </c>
      <c r="L22" s="53">
        <v>2451350</v>
      </c>
      <c r="M22" s="85">
        <f t="shared" si="0"/>
        <v>0.11332920024798512</v>
      </c>
      <c r="N22" s="53">
        <v>4.9328894609577687E-3</v>
      </c>
      <c r="O22" s="53">
        <v>5.5678762639342382E-11</v>
      </c>
      <c r="P22" s="53">
        <v>1.1287251230748602E-8</v>
      </c>
      <c r="Q22" s="53">
        <v>0.61</v>
      </c>
      <c r="R22" s="53">
        <v>0.27</v>
      </c>
      <c r="S22" s="53">
        <v>3.0066531825244887E-11</v>
      </c>
      <c r="T22" s="53">
        <v>6.0951156646042449E-9</v>
      </c>
      <c r="U22" s="53">
        <v>34</v>
      </c>
      <c r="V22" s="53" t="s">
        <v>265</v>
      </c>
      <c r="W22" s="53" t="s">
        <v>204</v>
      </c>
      <c r="Y22" s="83">
        <v>12.945</v>
      </c>
      <c r="Z22" s="86">
        <v>1.21</v>
      </c>
      <c r="AA22" s="87">
        <v>0.9749419894077842</v>
      </c>
      <c r="AB22" s="88"/>
      <c r="AD22" s="78" t="s">
        <v>266</v>
      </c>
      <c r="AE22" s="78"/>
      <c r="AF22" s="78"/>
      <c r="AG22" s="78"/>
      <c r="AH22" s="78"/>
      <c r="AI22" s="78"/>
      <c r="AJ22" s="78"/>
      <c r="AK22" s="78"/>
      <c r="AL22" s="78"/>
      <c r="AM22" s="101"/>
      <c r="AN22" s="78"/>
      <c r="AO22" s="88"/>
      <c r="AP22" s="78"/>
      <c r="AQ22">
        <v>2.1</v>
      </c>
      <c r="AR22" s="90">
        <f t="shared" si="1"/>
        <v>175.83821380121572</v>
      </c>
      <c r="AS22" s="90">
        <f t="shared" si="2"/>
        <v>180.26644097486695</v>
      </c>
      <c r="AT22" s="90">
        <f t="shared" si="3"/>
        <v>0.59855715237999996</v>
      </c>
      <c r="AU22" s="90">
        <f t="shared" si="4"/>
        <v>0.26914390588931592</v>
      </c>
      <c r="AV22"/>
      <c r="AW22">
        <v>2.1</v>
      </c>
      <c r="AX22" s="90">
        <f t="shared" si="5"/>
        <v>175.83821380121572</v>
      </c>
      <c r="AY22" s="90">
        <f t="shared" si="6"/>
        <v>176.12490756300417</v>
      </c>
    </row>
    <row r="23" spans="2:51" ht="15.75">
      <c r="B23" s="53">
        <v>19</v>
      </c>
      <c r="C23" s="53" t="s">
        <v>267</v>
      </c>
      <c r="D23" s="53">
        <v>6.17</v>
      </c>
      <c r="E23" s="83">
        <v>19.856999999999999</v>
      </c>
      <c r="F23" s="53" t="s">
        <v>268</v>
      </c>
      <c r="G23" s="84">
        <v>2.6154600000000001</v>
      </c>
      <c r="H23" s="84">
        <v>5.3341399999999997</v>
      </c>
      <c r="I23" s="83">
        <v>4270</v>
      </c>
      <c r="J23" s="84">
        <v>0.51722199999999996</v>
      </c>
      <c r="K23" s="83">
        <v>198.59800000000001</v>
      </c>
      <c r="L23" s="53">
        <v>2451106.321</v>
      </c>
      <c r="M23" s="85">
        <f t="shared" si="0"/>
        <v>0.26862768796897818</v>
      </c>
      <c r="N23" s="53">
        <v>1.2390858105116424E-2</v>
      </c>
      <c r="O23" s="53">
        <v>4.9729218538225713E-11</v>
      </c>
      <c r="P23" s="53">
        <v>4.0133797123938948E-9</v>
      </c>
      <c r="Q23" s="53">
        <v>0.63</v>
      </c>
      <c r="R23" s="53">
        <v>0.28000000000000003</v>
      </c>
      <c r="S23" s="53">
        <v>2.7848362381406399E-11</v>
      </c>
      <c r="T23" s="53">
        <v>2.2474926389405812E-9</v>
      </c>
      <c r="U23" s="53">
        <v>11</v>
      </c>
      <c r="V23" s="53" t="s">
        <v>269</v>
      </c>
      <c r="W23" s="53" t="s">
        <v>204</v>
      </c>
      <c r="Y23" s="83">
        <v>12.984999999999999</v>
      </c>
      <c r="Z23" s="86">
        <v>1.18</v>
      </c>
      <c r="AA23" s="87">
        <v>1.002817807822973</v>
      </c>
      <c r="AB23" s="88"/>
      <c r="AD23" s="78"/>
      <c r="AE23" s="78"/>
      <c r="AF23" s="78" t="s">
        <v>270</v>
      </c>
      <c r="AG23" s="78"/>
      <c r="AI23" s="78"/>
      <c r="AJ23" s="78"/>
      <c r="AK23" s="78"/>
      <c r="AL23" s="78"/>
      <c r="AM23" s="101"/>
      <c r="AN23" s="78"/>
      <c r="AO23" s="88"/>
      <c r="AP23" s="78"/>
      <c r="AQ23">
        <v>2.2000000000000002</v>
      </c>
      <c r="AR23" s="90">
        <f t="shared" si="1"/>
        <v>171.79541560303676</v>
      </c>
      <c r="AS23" s="90">
        <f t="shared" si="2"/>
        <v>176.52698957953797</v>
      </c>
      <c r="AT23" s="90">
        <f t="shared" si="3"/>
        <v>0.61255857791999957</v>
      </c>
      <c r="AU23" s="90">
        <f t="shared" si="4"/>
        <v>0.27543970962814002</v>
      </c>
      <c r="AV23"/>
      <c r="AW23">
        <v>2.2000000000000002</v>
      </c>
      <c r="AX23" s="90">
        <f t="shared" si="5"/>
        <v>171.79541560303676</v>
      </c>
      <c r="AY23" s="90">
        <f t="shared" si="6"/>
        <v>172.10275629487469</v>
      </c>
    </row>
    <row r="24" spans="2:51" ht="15.75">
      <c r="B24" s="53">
        <v>20</v>
      </c>
      <c r="C24" s="53" t="s">
        <v>271</v>
      </c>
      <c r="D24" s="53">
        <v>6.76</v>
      </c>
      <c r="E24" s="83">
        <v>18.587399999999999</v>
      </c>
      <c r="F24" s="53" t="s">
        <v>261</v>
      </c>
      <c r="G24" s="84">
        <v>0.956901</v>
      </c>
      <c r="H24" s="84">
        <v>4.2137700000000002</v>
      </c>
      <c r="I24" s="83">
        <v>3341.5587999999998</v>
      </c>
      <c r="J24" s="84">
        <v>4.3999999999999997E-2</v>
      </c>
      <c r="K24" s="83">
        <v>68.154300000000006</v>
      </c>
      <c r="L24" s="53">
        <v>2452831.2230000002</v>
      </c>
      <c r="M24" s="85">
        <f t="shared" si="0"/>
        <v>0.22670034539526779</v>
      </c>
      <c r="N24" s="53">
        <v>7.1961694900071725E-3</v>
      </c>
      <c r="O24" s="53">
        <v>4.6280580848502194E-11</v>
      </c>
      <c r="P24" s="53">
        <v>6.4312799903850045E-9</v>
      </c>
      <c r="Q24" s="53">
        <v>0.54</v>
      </c>
      <c r="R24" s="53">
        <v>0.24</v>
      </c>
      <c r="S24" s="53">
        <v>2.221467880728105E-11</v>
      </c>
      <c r="T24" s="53">
        <v>3.0870143953848018E-9</v>
      </c>
      <c r="U24" s="53">
        <v>17</v>
      </c>
      <c r="V24" s="53" t="s">
        <v>272</v>
      </c>
      <c r="W24" s="53" t="s">
        <v>204</v>
      </c>
      <c r="Y24" s="83">
        <v>12.840999999999999</v>
      </c>
      <c r="Z24" s="86">
        <v>1.23</v>
      </c>
      <c r="AA24" s="87">
        <v>0.95138396053611951</v>
      </c>
      <c r="AB24" s="88"/>
      <c r="AD24" s="102">
        <f>AK15</f>
        <v>0.20234451659062502</v>
      </c>
      <c r="AE24" s="103">
        <v>0.4</v>
      </c>
      <c r="AF24" s="78"/>
      <c r="AG24" s="78"/>
      <c r="AI24" s="78"/>
      <c r="AJ24" s="78"/>
      <c r="AK24" s="78"/>
      <c r="AL24" s="78"/>
      <c r="AM24" s="101"/>
      <c r="AN24" s="78"/>
      <c r="AO24" s="88"/>
      <c r="AP24" s="78"/>
      <c r="AQ24">
        <v>2.2999999999999998</v>
      </c>
      <c r="AR24" s="90">
        <f t="shared" si="1"/>
        <v>168.01923105365864</v>
      </c>
      <c r="AS24" s="90">
        <f t="shared" si="2"/>
        <v>173.05858409686687</v>
      </c>
      <c r="AT24" s="90">
        <f t="shared" si="3"/>
        <v>0.62373602781999993</v>
      </c>
      <c r="AU24" s="90">
        <f t="shared" si="4"/>
        <v>0.28046570006532118</v>
      </c>
      <c r="AV24"/>
      <c r="AW24">
        <v>2.2999999999999998</v>
      </c>
      <c r="AX24" s="90">
        <f t="shared" si="5"/>
        <v>168.01923105365864</v>
      </c>
      <c r="AY24" s="90">
        <f t="shared" si="6"/>
        <v>168.34768145155397</v>
      </c>
    </row>
    <row r="25" spans="2:51" ht="15.75">
      <c r="B25" s="53">
        <v>21</v>
      </c>
      <c r="C25" s="53" t="s">
        <v>273</v>
      </c>
      <c r="D25" s="53">
        <v>7.26</v>
      </c>
      <c r="E25" s="83">
        <v>33.046900000000001</v>
      </c>
      <c r="F25" s="53" t="s">
        <v>249</v>
      </c>
      <c r="G25" s="84">
        <v>1.8189</v>
      </c>
      <c r="H25" s="84">
        <v>3.73753</v>
      </c>
      <c r="I25" s="83">
        <v>2597</v>
      </c>
      <c r="J25" s="84">
        <v>0.14399999999999999</v>
      </c>
      <c r="K25" s="83">
        <v>73</v>
      </c>
      <c r="L25" s="53">
        <v>2450630</v>
      </c>
      <c r="M25" s="85">
        <f t="shared" si="0"/>
        <v>0.11309774895678566</v>
      </c>
      <c r="N25" s="53">
        <v>4.5404759918443094E-3</v>
      </c>
      <c r="O25" s="53">
        <v>3.7116847288651123E-11</v>
      </c>
      <c r="P25" s="53">
        <v>8.1746599597313419E-9</v>
      </c>
      <c r="Q25" s="53">
        <v>0.61</v>
      </c>
      <c r="R25" s="53">
        <v>0.27</v>
      </c>
      <c r="S25" s="53">
        <v>2.0043097535871612E-11</v>
      </c>
      <c r="T25" s="53">
        <v>4.4143163782549253E-9</v>
      </c>
      <c r="U25" s="53">
        <v>37</v>
      </c>
      <c r="V25" s="53" t="s">
        <v>274</v>
      </c>
      <c r="W25" s="53" t="s">
        <v>204</v>
      </c>
      <c r="Y25" s="83">
        <v>12.949</v>
      </c>
      <c r="Z25" s="86">
        <v>1.21</v>
      </c>
      <c r="AA25" s="87">
        <v>0.97524324610594038</v>
      </c>
      <c r="AB25" s="88"/>
      <c r="AD25" s="104">
        <v>10</v>
      </c>
      <c r="AE25" s="105">
        <f t="dataTable" ref="AE25:AE43" dt2D="1" dtr="1" r1="AE8" r2="AE9"/>
        <v>0.37318772560000002</v>
      </c>
      <c r="AF25" s="106">
        <v>10</v>
      </c>
      <c r="AG25" s="107">
        <v>0.98537014284737978</v>
      </c>
      <c r="AI25" s="78"/>
      <c r="AJ25" s="78"/>
      <c r="AK25" s="78"/>
      <c r="AL25" s="78"/>
      <c r="AM25" s="78"/>
      <c r="AN25" s="78"/>
      <c r="AO25" s="88"/>
      <c r="AP25" s="78"/>
      <c r="AQ25">
        <v>2.4000000000000004</v>
      </c>
      <c r="AR25" s="90">
        <f t="shared" si="1"/>
        <v>164.4815878866136</v>
      </c>
      <c r="AS25" s="90">
        <f t="shared" si="2"/>
        <v>169.83281610637317</v>
      </c>
      <c r="AT25" s="90">
        <f t="shared" si="3"/>
        <v>0.63217143808000043</v>
      </c>
      <c r="AU25" s="90">
        <f t="shared" si="4"/>
        <v>0.28425872009043984</v>
      </c>
      <c r="AV25"/>
      <c r="AW25">
        <v>2.4000000000000004</v>
      </c>
      <c r="AX25" s="90">
        <f t="shared" si="5"/>
        <v>164.4815878866136</v>
      </c>
      <c r="AY25" s="90">
        <f t="shared" si="6"/>
        <v>164.83159925948493</v>
      </c>
    </row>
    <row r="26" spans="2:51" ht="15.75">
      <c r="B26" s="53">
        <v>22</v>
      </c>
      <c r="C26" s="53" t="s">
        <v>275</v>
      </c>
      <c r="D26" s="53">
        <v>6.47</v>
      </c>
      <c r="E26" s="83">
        <v>26.205500000000001</v>
      </c>
      <c r="F26" s="53" t="s">
        <v>276</v>
      </c>
      <c r="G26" s="84">
        <v>0.80492600000000003</v>
      </c>
      <c r="H26" s="84">
        <v>5.8251299999999997</v>
      </c>
      <c r="I26" s="83">
        <v>5000</v>
      </c>
      <c r="J26" s="84">
        <v>0.12</v>
      </c>
      <c r="K26" s="83">
        <v>195</v>
      </c>
      <c r="L26" s="53">
        <v>2451100</v>
      </c>
      <c r="M26" s="85">
        <f t="shared" si="0"/>
        <v>0.22228654290129932</v>
      </c>
      <c r="N26" s="53">
        <v>9.3994270939099251E-3</v>
      </c>
      <c r="O26" s="53">
        <v>3.1632186363467653E-11</v>
      </c>
      <c r="P26" s="53">
        <v>3.3653313172632375E-9</v>
      </c>
      <c r="Q26" s="53">
        <v>0.51</v>
      </c>
      <c r="R26" s="53">
        <v>0.23</v>
      </c>
      <c r="S26" s="53">
        <v>1.4550805727195121E-11</v>
      </c>
      <c r="T26" s="53">
        <v>1.5480524059410893E-9</v>
      </c>
      <c r="U26" s="53">
        <v>18</v>
      </c>
      <c r="V26" s="53" t="s">
        <v>277</v>
      </c>
      <c r="W26" s="53" t="s">
        <v>204</v>
      </c>
      <c r="Y26" s="83">
        <v>12.808999999999999</v>
      </c>
      <c r="Z26" s="86">
        <v>1.23</v>
      </c>
      <c r="AA26" s="87">
        <v>0.94901309481404517</v>
      </c>
      <c r="AB26" s="88"/>
      <c r="AD26" s="104">
        <v>15</v>
      </c>
      <c r="AE26" s="105">
        <v>0.35652759627500008</v>
      </c>
      <c r="AF26" s="106">
        <v>15</v>
      </c>
      <c r="AG26" s="107">
        <v>0.96781666822042667</v>
      </c>
      <c r="AI26" s="78"/>
      <c r="AJ26" s="78"/>
      <c r="AK26" s="78"/>
      <c r="AL26" s="78"/>
      <c r="AM26" s="78"/>
      <c r="AN26" s="78"/>
      <c r="AO26" s="88"/>
      <c r="AP26" s="78"/>
      <c r="AQ26">
        <v>2.5</v>
      </c>
      <c r="AR26" s="90">
        <f t="shared" si="1"/>
        <v>161.15838496197989</v>
      </c>
      <c r="AS26" s="90">
        <f t="shared" si="2"/>
        <v>166.82526206645275</v>
      </c>
      <c r="AT26" s="90">
        <f t="shared" si="3"/>
        <v>0.63797343749999991</v>
      </c>
      <c r="AU26" s="90">
        <f t="shared" si="4"/>
        <v>0.28686761513021508</v>
      </c>
      <c r="AV26"/>
      <c r="AW26">
        <v>2.5</v>
      </c>
      <c r="AX26" s="90">
        <f t="shared" si="5"/>
        <v>161.15838496197989</v>
      </c>
      <c r="AY26" s="90">
        <f t="shared" si="6"/>
        <v>161.53039771624049</v>
      </c>
    </row>
    <row r="27" spans="2:51" ht="15.75">
      <c r="B27" s="53">
        <v>23</v>
      </c>
      <c r="C27" s="53" t="s">
        <v>278</v>
      </c>
      <c r="D27" s="53">
        <v>7.57</v>
      </c>
      <c r="E27" s="83">
        <v>18.204999999999998</v>
      </c>
      <c r="F27" s="53" t="s">
        <v>256</v>
      </c>
      <c r="G27" s="84">
        <v>1.7557100000000001</v>
      </c>
      <c r="H27" s="84">
        <v>3.5764800000000001</v>
      </c>
      <c r="I27" s="83">
        <v>2754</v>
      </c>
      <c r="J27" s="84">
        <v>0.53</v>
      </c>
      <c r="K27" s="83">
        <v>291</v>
      </c>
      <c r="L27" s="53">
        <v>2451139</v>
      </c>
      <c r="M27" s="85">
        <f t="shared" si="0"/>
        <v>0.19645591870365287</v>
      </c>
      <c r="N27" s="53">
        <v>3.4127257052102016E-3</v>
      </c>
      <c r="O27" s="53">
        <v>3.0466941109480428E-11</v>
      </c>
      <c r="P27" s="53">
        <v>8.9274508827259717E-9</v>
      </c>
      <c r="Q27" s="53">
        <v>0.21</v>
      </c>
      <c r="R27" s="53">
        <v>0.09</v>
      </c>
      <c r="S27" s="53">
        <v>5.4840493997064768E-12</v>
      </c>
      <c r="T27" s="53">
        <v>1.6069411588906747E-9</v>
      </c>
      <c r="U27" s="53">
        <v>19</v>
      </c>
      <c r="V27" s="53" t="s">
        <v>279</v>
      </c>
      <c r="W27" s="53" t="s">
        <v>189</v>
      </c>
      <c r="Y27" s="83">
        <v>12.605</v>
      </c>
      <c r="Z27" s="86">
        <v>1.21</v>
      </c>
      <c r="AA27" s="87">
        <v>0.94933517006451296</v>
      </c>
      <c r="AB27" s="88"/>
      <c r="AD27" s="104">
        <v>20</v>
      </c>
      <c r="AE27" s="105">
        <v>0.33925137920000004</v>
      </c>
      <c r="AF27" s="106">
        <v>20</v>
      </c>
      <c r="AG27" s="107">
        <v>0.94415072248203169</v>
      </c>
      <c r="AI27" s="78"/>
      <c r="AJ27" s="78"/>
      <c r="AK27" s="78"/>
      <c r="AL27" s="78"/>
      <c r="AM27" s="78"/>
      <c r="AN27" s="78"/>
      <c r="AO27" s="88"/>
      <c r="AP27" s="78"/>
      <c r="AQ27">
        <v>2.6</v>
      </c>
      <c r="AR27" s="90">
        <f t="shared" si="1"/>
        <v>158.02879801927571</v>
      </c>
      <c r="AS27" s="90">
        <f t="shared" si="2"/>
        <v>164.01478835553957</v>
      </c>
      <c r="AT27" s="90">
        <f t="shared" si="3"/>
        <v>0.64127398527999935</v>
      </c>
      <c r="AU27" s="90">
        <f t="shared" si="4"/>
        <v>0.28835172123027786</v>
      </c>
      <c r="AV27"/>
      <c r="AW27">
        <v>2.6</v>
      </c>
      <c r="AX27" s="90">
        <f t="shared" si="5"/>
        <v>158.02879801927571</v>
      </c>
      <c r="AY27" s="90">
        <f t="shared" si="6"/>
        <v>158.42324227695326</v>
      </c>
    </row>
    <row r="28" spans="2:51" ht="15.75">
      <c r="B28" s="53">
        <v>24</v>
      </c>
      <c r="C28" s="53" t="s">
        <v>280</v>
      </c>
      <c r="D28" s="53">
        <v>7.12</v>
      </c>
      <c r="E28" s="83">
        <v>49.1</v>
      </c>
      <c r="F28" s="53" t="s">
        <v>281</v>
      </c>
      <c r="G28" s="84">
        <v>2.0263300000000002</v>
      </c>
      <c r="H28" s="84">
        <v>5.1386399999999997</v>
      </c>
      <c r="I28" s="83">
        <v>3999</v>
      </c>
      <c r="J28" s="84">
        <v>0.16</v>
      </c>
      <c r="K28" s="83">
        <v>137</v>
      </c>
      <c r="L28" s="53">
        <v>2456319</v>
      </c>
      <c r="M28" s="85">
        <f t="shared" si="0"/>
        <v>0.10465661914460284</v>
      </c>
      <c r="N28" s="53">
        <v>5.1653693789482924E-3</v>
      </c>
      <c r="O28" s="53">
        <v>2.2337988770478576E-11</v>
      </c>
      <c r="P28" s="53">
        <v>4.3245675442918195E-9</v>
      </c>
      <c r="Q28" s="53">
        <v>0.63</v>
      </c>
      <c r="R28" s="53">
        <v>0.28000000000000003</v>
      </c>
      <c r="S28" s="53">
        <v>1.2509273711468004E-11</v>
      </c>
      <c r="T28" s="53">
        <v>2.4217578248034191E-9</v>
      </c>
      <c r="U28" s="53">
        <v>42</v>
      </c>
      <c r="V28" s="53" t="s">
        <v>282</v>
      </c>
      <c r="W28" s="53" t="s">
        <v>224</v>
      </c>
      <c r="Y28" s="83">
        <v>12.938000000000001</v>
      </c>
      <c r="Z28" s="86">
        <v>1.2</v>
      </c>
      <c r="AA28" s="87">
        <v>0.98253491343756105</v>
      </c>
      <c r="AB28" s="88"/>
      <c r="AD28" s="104">
        <v>25</v>
      </c>
      <c r="AE28" s="105">
        <v>0.32151695312500006</v>
      </c>
      <c r="AF28" s="106">
        <v>25</v>
      </c>
      <c r="AG28" s="107">
        <v>0.91495527629765538</v>
      </c>
      <c r="AI28" s="78"/>
      <c r="AJ28" s="78"/>
      <c r="AK28" s="78"/>
      <c r="AL28" s="78"/>
      <c r="AM28" s="78"/>
      <c r="AN28" s="78"/>
      <c r="AO28" s="88"/>
      <c r="AP28" s="78"/>
      <c r="AQ28">
        <v>2.7</v>
      </c>
      <c r="AR28" s="90">
        <f t="shared" si="1"/>
        <v>155.07472823327407</v>
      </c>
      <c r="AS28" s="90">
        <f t="shared" si="2"/>
        <v>161.38299922602704</v>
      </c>
      <c r="AT28" s="90">
        <f t="shared" si="3"/>
        <v>0.64222513822000005</v>
      </c>
      <c r="AU28" s="90">
        <f t="shared" si="4"/>
        <v>0.28877941141216273</v>
      </c>
      <c r="AV28"/>
      <c r="AW28">
        <v>2.7</v>
      </c>
      <c r="AX28" s="90">
        <f t="shared" si="5"/>
        <v>155.07472823327407</v>
      </c>
      <c r="AY28" s="90">
        <f t="shared" si="6"/>
        <v>155.49202435278229</v>
      </c>
    </row>
    <row r="29" spans="2:51" ht="15.75">
      <c r="B29" s="53">
        <v>25</v>
      </c>
      <c r="C29" s="53" t="s">
        <v>283</v>
      </c>
      <c r="D29" s="53">
        <v>8.3800000000000008</v>
      </c>
      <c r="E29" s="83">
        <v>26.759399999999999</v>
      </c>
      <c r="F29" s="53" t="s">
        <v>284</v>
      </c>
      <c r="G29" s="84">
        <v>0.53548200000000001</v>
      </c>
      <c r="H29" s="84">
        <v>3.0220799999999999</v>
      </c>
      <c r="I29" s="83">
        <v>2172</v>
      </c>
      <c r="J29" s="84">
        <v>0.48</v>
      </c>
      <c r="K29" s="83">
        <v>330</v>
      </c>
      <c r="L29" s="53">
        <v>2452154</v>
      </c>
      <c r="M29" s="85">
        <f t="shared" si="0"/>
        <v>0.11293526760689701</v>
      </c>
      <c r="N29" s="53">
        <v>1.6184578135875535E-3</v>
      </c>
      <c r="O29" s="53">
        <v>2.0236180345542314E-11</v>
      </c>
      <c r="P29" s="53">
        <v>1.2503372145787229E-8</v>
      </c>
      <c r="Q29" s="53">
        <v>0.46</v>
      </c>
      <c r="R29" s="53">
        <v>0.21</v>
      </c>
      <c r="S29" s="53">
        <v>8.4991957451277728E-12</v>
      </c>
      <c r="T29" s="53">
        <v>5.2514163012306368E-9</v>
      </c>
      <c r="U29" s="53">
        <v>38</v>
      </c>
      <c r="V29" s="53" t="s">
        <v>285</v>
      </c>
      <c r="W29" s="53" t="s">
        <v>247</v>
      </c>
      <c r="Y29" s="83">
        <v>12.659000000000001</v>
      </c>
      <c r="Z29" s="86">
        <v>1.28</v>
      </c>
      <c r="AA29" s="87">
        <v>0.90126295620503216</v>
      </c>
      <c r="AB29" s="88"/>
      <c r="AD29" s="104">
        <v>30</v>
      </c>
      <c r="AE29" s="105">
        <v>0.30347604080000001</v>
      </c>
      <c r="AF29" s="106">
        <v>30</v>
      </c>
      <c r="AG29" s="107">
        <v>0.88084277957892765</v>
      </c>
      <c r="AI29" s="78"/>
      <c r="AJ29" s="78"/>
      <c r="AK29" s="78"/>
      <c r="AL29" s="78"/>
      <c r="AM29" s="78"/>
      <c r="AN29" s="78"/>
      <c r="AO29" s="88"/>
      <c r="AP29" s="78"/>
      <c r="AQ29">
        <v>2.8000000000000003</v>
      </c>
      <c r="AR29" s="90">
        <f t="shared" si="1"/>
        <v>152.28036010793224</v>
      </c>
      <c r="AS29" s="90">
        <f t="shared" si="2"/>
        <v>158.91379418234044</v>
      </c>
      <c r="AT29" s="90">
        <f t="shared" si="3"/>
        <v>0.64099594751999989</v>
      </c>
      <c r="AU29" s="90">
        <f t="shared" si="4"/>
        <v>0.28822670030552006</v>
      </c>
      <c r="AV29"/>
      <c r="AW29">
        <v>2.8000000000000003</v>
      </c>
      <c r="AX29" s="90">
        <f t="shared" si="5"/>
        <v>152.28036010793224</v>
      </c>
      <c r="AY29" s="90">
        <f t="shared" si="6"/>
        <v>152.72091915507102</v>
      </c>
    </row>
    <row r="30" spans="2:51" ht="15.75">
      <c r="B30" s="53">
        <v>26</v>
      </c>
      <c r="C30" s="53" t="s">
        <v>286</v>
      </c>
      <c r="D30" s="53">
        <v>7.5</v>
      </c>
      <c r="E30" s="83">
        <v>46.598300000000002</v>
      </c>
      <c r="F30" s="53" t="s">
        <v>281</v>
      </c>
      <c r="G30" s="84">
        <v>4.02189</v>
      </c>
      <c r="H30" s="84">
        <v>4.9240599999999999</v>
      </c>
      <c r="I30" s="83">
        <v>3668</v>
      </c>
      <c r="J30" s="84">
        <v>0.04</v>
      </c>
      <c r="K30" s="83">
        <v>154</v>
      </c>
      <c r="L30" s="53">
        <v>2454308</v>
      </c>
      <c r="M30" s="85">
        <f t="shared" si="0"/>
        <v>0.10567037853312244</v>
      </c>
      <c r="N30" s="53">
        <v>3.64E-3</v>
      </c>
      <c r="O30" s="53">
        <v>1.7143274622020054E-11</v>
      </c>
      <c r="P30" s="53">
        <v>4.7096908302252891E-9</v>
      </c>
      <c r="Q30" s="53">
        <v>0.45</v>
      </c>
      <c r="R30" s="53">
        <v>0.2</v>
      </c>
      <c r="S30" s="53">
        <v>6.8573098488080213E-12</v>
      </c>
      <c r="T30" s="53">
        <v>1.8838763320901157E-9</v>
      </c>
      <c r="U30" s="53">
        <v>41</v>
      </c>
      <c r="V30" s="53" t="s">
        <v>287</v>
      </c>
      <c r="W30" s="53" t="s">
        <v>224</v>
      </c>
      <c r="Y30" s="83">
        <v>13.134</v>
      </c>
      <c r="Z30" s="86">
        <v>1.17</v>
      </c>
      <c r="AA30" s="87">
        <v>1.0229943638963679</v>
      </c>
      <c r="AB30" s="88"/>
      <c r="AD30" s="104">
        <v>35</v>
      </c>
      <c r="AE30" s="105">
        <v>0.28527377997499997</v>
      </c>
      <c r="AF30" s="106">
        <v>35</v>
      </c>
      <c r="AG30" s="107">
        <v>0.84244753029429353</v>
      </c>
      <c r="AI30" s="78"/>
      <c r="AJ30" s="78"/>
      <c r="AK30" s="78"/>
      <c r="AL30" s="78"/>
      <c r="AM30" s="78"/>
      <c r="AN30" s="78"/>
      <c r="AO30" s="88"/>
      <c r="AP30" s="78"/>
      <c r="AQ30">
        <v>2.9000000000000004</v>
      </c>
      <c r="AR30" s="90">
        <f t="shared" si="1"/>
        <v>149.6318039779118</v>
      </c>
      <c r="AS30" s="90">
        <f t="shared" si="2"/>
        <v>156.59301003387364</v>
      </c>
      <c r="AT30" s="90">
        <f t="shared" si="3"/>
        <v>0.63776948517999843</v>
      </c>
      <c r="AU30" s="90">
        <f t="shared" si="4"/>
        <v>0.28677590705555234</v>
      </c>
      <c r="AV30"/>
      <c r="AW30">
        <v>2.9000000000000004</v>
      </c>
      <c r="AX30" s="90">
        <f t="shared" si="5"/>
        <v>149.6318039779118</v>
      </c>
      <c r="AY30" s="90">
        <f t="shared" si="6"/>
        <v>150.09602815344184</v>
      </c>
    </row>
    <row r="31" spans="2:51" ht="15.75">
      <c r="B31" s="53">
        <v>27</v>
      </c>
      <c r="C31" s="53" t="s">
        <v>288</v>
      </c>
      <c r="D31" s="53">
        <v>7.61</v>
      </c>
      <c r="E31" s="83">
        <v>44.228200000000001</v>
      </c>
      <c r="F31" s="53" t="s">
        <v>281</v>
      </c>
      <c r="G31" s="84">
        <v>1.88123</v>
      </c>
      <c r="H31" s="84">
        <v>5.1493099999999998</v>
      </c>
      <c r="I31" s="83">
        <v>4218</v>
      </c>
      <c r="J31" s="84">
        <v>0.02</v>
      </c>
      <c r="K31" s="83">
        <v>290</v>
      </c>
      <c r="L31" s="53">
        <v>2454494</v>
      </c>
      <c r="M31" s="85">
        <f t="shared" si="0"/>
        <v>0.11642594543752628</v>
      </c>
      <c r="N31" s="53">
        <v>3.289284084349176E-3</v>
      </c>
      <c r="O31" s="53">
        <v>1.4165841506732499E-11</v>
      </c>
      <c r="P31" s="53">
        <v>4.3066640470901678E-9</v>
      </c>
      <c r="Q31" s="53">
        <v>0.52</v>
      </c>
      <c r="R31" s="53">
        <v>0.23</v>
      </c>
      <c r="S31" s="53">
        <v>6.5162870930969494E-12</v>
      </c>
      <c r="T31" s="53">
        <v>1.9810654616614772E-9</v>
      </c>
      <c r="U31" s="53">
        <v>35</v>
      </c>
      <c r="V31" s="53" t="s">
        <v>289</v>
      </c>
      <c r="W31" s="53" t="s">
        <v>224</v>
      </c>
      <c r="Y31" s="83">
        <v>12.936</v>
      </c>
      <c r="Z31" s="86">
        <v>1.2</v>
      </c>
      <c r="AA31" s="87">
        <v>0.98238302985224069</v>
      </c>
      <c r="AB31" s="88"/>
      <c r="AD31" s="104">
        <v>40</v>
      </c>
      <c r="AE31" s="105">
        <v>0.26704829440000005</v>
      </c>
      <c r="AF31" s="106">
        <v>40</v>
      </c>
      <c r="AG31" s="107">
        <v>0.80041799552776727</v>
      </c>
      <c r="AI31" s="78"/>
      <c r="AJ31" s="78"/>
      <c r="AK31" s="78"/>
      <c r="AL31" s="78"/>
      <c r="AM31" s="78"/>
      <c r="AN31" s="78"/>
      <c r="AO31" s="88"/>
      <c r="AP31" s="78"/>
      <c r="AQ31">
        <v>3</v>
      </c>
      <c r="AR31" s="90">
        <f t="shared" si="1"/>
        <v>147.11680462462965</v>
      </c>
      <c r="AS31" s="90">
        <f t="shared" si="2"/>
        <v>154.40812911488632</v>
      </c>
      <c r="AT31" s="90">
        <f t="shared" si="3"/>
        <v>0.63274000000000041</v>
      </c>
      <c r="AU31" s="90">
        <f t="shared" si="4"/>
        <v>0.28451437650567146</v>
      </c>
      <c r="AV31"/>
      <c r="AW31">
        <v>3</v>
      </c>
      <c r="AX31" s="90">
        <f t="shared" si="5"/>
        <v>147.11680462462965</v>
      </c>
      <c r="AY31" s="90">
        <f t="shared" si="6"/>
        <v>147.60508765377054</v>
      </c>
    </row>
    <row r="32" spans="2:51" ht="15.75">
      <c r="B32" s="53">
        <v>28</v>
      </c>
      <c r="C32" s="53" t="s">
        <v>290</v>
      </c>
      <c r="D32" s="53">
        <v>7.83</v>
      </c>
      <c r="E32" s="83">
        <v>48.262599999999999</v>
      </c>
      <c r="F32" s="53" t="s">
        <v>291</v>
      </c>
      <c r="G32" s="84">
        <v>1.9421999999999999</v>
      </c>
      <c r="H32" s="84">
        <v>4.8314599999999999</v>
      </c>
      <c r="I32" s="83">
        <v>3805.6705000000002</v>
      </c>
      <c r="J32" s="84">
        <v>0.25208599999999998</v>
      </c>
      <c r="K32" s="83">
        <v>242.97300000000001</v>
      </c>
      <c r="L32" s="53">
        <v>2453580.0359999998</v>
      </c>
      <c r="M32" s="85">
        <f t="shared" si="0"/>
        <v>0.10010774388449856</v>
      </c>
      <c r="N32" s="53">
        <v>2.6859713976699257E-3</v>
      </c>
      <c r="O32" s="53">
        <v>1.313964639599215E-11</v>
      </c>
      <c r="P32" s="53">
        <v>4.8919532082101713E-9</v>
      </c>
      <c r="Q32" s="53">
        <v>0.53</v>
      </c>
      <c r="R32" s="53">
        <v>0.24</v>
      </c>
      <c r="S32" s="53">
        <v>6.3070302700762326E-12</v>
      </c>
      <c r="T32" s="53">
        <v>2.3481375399408821E-9</v>
      </c>
      <c r="U32" s="53">
        <v>45</v>
      </c>
      <c r="V32" s="53" t="s">
        <v>292</v>
      </c>
      <c r="W32" s="53" t="s">
        <v>204</v>
      </c>
      <c r="Y32" s="83">
        <v>12.944000000000001</v>
      </c>
      <c r="Z32" s="86">
        <v>1.2</v>
      </c>
      <c r="AA32" s="87">
        <v>0.98299056419352226</v>
      </c>
      <c r="AB32" s="88"/>
      <c r="AD32" s="104">
        <v>45</v>
      </c>
      <c r="AE32" s="105">
        <v>0.248930264825</v>
      </c>
      <c r="AF32" s="106">
        <v>45</v>
      </c>
      <c r="AG32" s="107">
        <v>0.75540916492918719</v>
      </c>
      <c r="AO32" s="88"/>
      <c r="AP32" s="78"/>
      <c r="AQ32">
        <v>3.1</v>
      </c>
      <c r="AR32" s="90">
        <f t="shared" si="1"/>
        <v>144.72450202621837</v>
      </c>
      <c r="AS32" s="90">
        <f t="shared" si="2"/>
        <v>152.34803967897764</v>
      </c>
      <c r="AT32" s="90">
        <f t="shared" si="3"/>
        <v>0.62611020318000099</v>
      </c>
      <c r="AU32" s="90">
        <f t="shared" si="4"/>
        <v>0.28153325865536732</v>
      </c>
      <c r="AV32"/>
      <c r="AW32">
        <v>3.1</v>
      </c>
      <c r="AX32" s="90">
        <f t="shared" si="5"/>
        <v>144.72450202621837</v>
      </c>
      <c r="AY32" s="90">
        <f t="shared" si="6"/>
        <v>145.23722951460823</v>
      </c>
    </row>
    <row r="33" spans="2:51" ht="15.75">
      <c r="B33" s="53">
        <v>29</v>
      </c>
      <c r="C33" s="53" t="s">
        <v>293</v>
      </c>
      <c r="D33" s="53">
        <v>8.66</v>
      </c>
      <c r="E33" s="83">
        <v>4.9536800000000003</v>
      </c>
      <c r="F33" s="53" t="s">
        <v>294</v>
      </c>
      <c r="G33" s="84">
        <v>0.684002</v>
      </c>
      <c r="H33" s="84">
        <v>3.5615299999999999</v>
      </c>
      <c r="I33" s="83">
        <v>3657</v>
      </c>
      <c r="J33" s="84">
        <v>0.08</v>
      </c>
      <c r="K33" s="83">
        <v>246</v>
      </c>
      <c r="L33" s="53">
        <v>2451211</v>
      </c>
      <c r="M33" s="85">
        <f t="shared" si="0"/>
        <v>0.71896650570888709</v>
      </c>
      <c r="N33" s="53">
        <v>1.2505509303555426E-3</v>
      </c>
      <c r="O33" s="53">
        <v>1.1258155445694178E-11</v>
      </c>
      <c r="P33" s="53">
        <v>9.0025565312189119E-9</v>
      </c>
      <c r="Q33" s="53">
        <v>0.46</v>
      </c>
      <c r="R33" s="115">
        <v>0.22222222222220001</v>
      </c>
      <c r="S33" s="53">
        <v>4.7284252871915541E-12</v>
      </c>
      <c r="T33" s="53">
        <v>3.7810737431119426E-9</v>
      </c>
      <c r="U33" s="53">
        <v>4</v>
      </c>
      <c r="V33" s="53" t="s">
        <v>295</v>
      </c>
      <c r="W33" s="53" t="s">
        <v>296</v>
      </c>
      <c r="Y33" s="83">
        <v>12.766999999999999</v>
      </c>
      <c r="Z33" s="86">
        <v>1.27</v>
      </c>
      <c r="AA33" s="87">
        <v>0.91610916556787558</v>
      </c>
      <c r="AB33" s="88"/>
      <c r="AD33" s="104">
        <v>50</v>
      </c>
      <c r="AE33" s="105">
        <v>0.23104250000000001</v>
      </c>
      <c r="AF33" s="106">
        <v>50</v>
      </c>
      <c r="AG33" s="107">
        <v>0.70807501538564999</v>
      </c>
      <c r="AO33" s="88"/>
      <c r="AP33" s="78"/>
      <c r="AQ33">
        <v>3.2</v>
      </c>
      <c r="AR33" s="90">
        <f t="shared" si="1"/>
        <v>142.44523356461011</v>
      </c>
      <c r="AS33" s="90">
        <f t="shared" si="2"/>
        <v>150.40283778202485</v>
      </c>
      <c r="AT33" s="90">
        <f t="shared" si="3"/>
        <v>0.61808868352000224</v>
      </c>
      <c r="AU33" s="90">
        <f t="shared" si="4"/>
        <v>0.2779263463933126</v>
      </c>
      <c r="AV33"/>
      <c r="AW33">
        <v>3.2</v>
      </c>
      <c r="AX33" s="90">
        <f t="shared" si="5"/>
        <v>142.44523356461011</v>
      </c>
      <c r="AY33" s="90">
        <f t="shared" si="6"/>
        <v>142.98278332459779</v>
      </c>
    </row>
    <row r="34" spans="2:51" ht="15.75">
      <c r="B34" s="53">
        <v>30</v>
      </c>
      <c r="C34" s="53" t="s">
        <v>297</v>
      </c>
      <c r="D34" s="53">
        <v>5.77</v>
      </c>
      <c r="E34" s="83">
        <v>26.420100000000001</v>
      </c>
      <c r="F34" s="53" t="s">
        <v>298</v>
      </c>
      <c r="G34" s="84">
        <v>1.3325400000000001</v>
      </c>
      <c r="H34" s="84">
        <v>2.34083</v>
      </c>
      <c r="I34" s="83">
        <v>1157</v>
      </c>
      <c r="J34" s="84">
        <v>0.76</v>
      </c>
      <c r="K34" s="83">
        <v>81</v>
      </c>
      <c r="L34" s="53">
        <v>2450131.5</v>
      </c>
      <c r="M34" s="85">
        <f t="shared" si="0"/>
        <v>8.8600345948728426E-2</v>
      </c>
      <c r="N34" s="53">
        <v>1.7910239098804806E-2</v>
      </c>
      <c r="O34" s="53">
        <v>3.7325076388481291E-10</v>
      </c>
      <c r="P34" s="53">
        <v>2.0840077110401101E-8</v>
      </c>
      <c r="Q34" s="53">
        <v>0.4</v>
      </c>
      <c r="R34" s="53">
        <v>0.18</v>
      </c>
      <c r="S34" s="53">
        <v>1.3437027499853264E-10</v>
      </c>
      <c r="T34" s="53">
        <v>7.5024277597443959E-9</v>
      </c>
      <c r="U34" s="53">
        <v>59</v>
      </c>
      <c r="V34" s="53" t="s">
        <v>299</v>
      </c>
      <c r="W34" s="53" t="s">
        <v>214</v>
      </c>
      <c r="Y34" s="83">
        <v>12.885</v>
      </c>
      <c r="Z34" s="86">
        <v>1.22</v>
      </c>
      <c r="AA34" s="87">
        <v>0.96246885091138124</v>
      </c>
      <c r="AD34" s="104">
        <v>55</v>
      </c>
      <c r="AE34" s="105">
        <v>0.21349950767500003</v>
      </c>
      <c r="AF34" s="106">
        <v>55</v>
      </c>
      <c r="AG34" s="107">
        <v>0.65906116367307499</v>
      </c>
      <c r="AQ34">
        <v>3.3000000000000003</v>
      </c>
      <c r="AR34" s="90">
        <f t="shared" si="1"/>
        <v>140.27036945893727</v>
      </c>
      <c r="AS34" s="90">
        <f t="shared" si="2"/>
        <v>148.56366241540169</v>
      </c>
      <c r="AT34" s="90">
        <f t="shared" si="3"/>
        <v>0.6088874522199994</v>
      </c>
      <c r="AU34" s="90">
        <f t="shared" si="4"/>
        <v>0.2737889715056735</v>
      </c>
      <c r="AV34"/>
      <c r="AW34">
        <v>3.3000000000000003</v>
      </c>
      <c r="AX34" s="90">
        <f t="shared" si="5"/>
        <v>140.27036945893727</v>
      </c>
      <c r="AY34" s="90">
        <f t="shared" si="6"/>
        <v>140.83311180952904</v>
      </c>
    </row>
    <row r="35" spans="2:51" ht="15.75">
      <c r="B35" s="53">
        <v>31</v>
      </c>
      <c r="C35" s="53" t="s">
        <v>300</v>
      </c>
      <c r="D35" s="53">
        <v>5.7</v>
      </c>
      <c r="E35" s="83">
        <v>20.6</v>
      </c>
      <c r="F35" s="53" t="s">
        <v>301</v>
      </c>
      <c r="G35" s="84">
        <v>5.3</v>
      </c>
      <c r="H35" s="84">
        <v>6.8</v>
      </c>
      <c r="I35" s="83">
        <v>6005</v>
      </c>
      <c r="J35" s="84">
        <v>0.21</v>
      </c>
      <c r="K35" s="83">
        <v>250</v>
      </c>
      <c r="L35" s="53">
        <v>2455954</v>
      </c>
      <c r="M35" s="85">
        <f t="shared" si="0"/>
        <v>0.33009708737864074</v>
      </c>
      <c r="N35" s="53">
        <v>1.9102991553091697E-2</v>
      </c>
      <c r="O35" s="53">
        <v>4.717616451249259E-11</v>
      </c>
      <c r="P35" s="53">
        <v>2.4695694588661131E-9</v>
      </c>
      <c r="Q35" s="53">
        <v>0.42</v>
      </c>
      <c r="R35" s="53">
        <v>0.19</v>
      </c>
      <c r="S35" s="53">
        <v>1.7926942514747182E-11</v>
      </c>
      <c r="T35" s="53">
        <v>9.3843639436912288E-10</v>
      </c>
      <c r="U35" s="53">
        <v>12</v>
      </c>
      <c r="V35" s="53" t="s">
        <v>302</v>
      </c>
      <c r="W35" s="53" t="s">
        <v>214</v>
      </c>
      <c r="Y35" s="83">
        <v>13.09</v>
      </c>
      <c r="Z35" s="86">
        <v>1.1499999999999999</v>
      </c>
      <c r="AA35" s="87">
        <v>1.0372988513967758</v>
      </c>
      <c r="AD35" s="104">
        <v>60</v>
      </c>
      <c r="AE35" s="105">
        <v>0.19640706560000004</v>
      </c>
      <c r="AF35" s="106">
        <v>60</v>
      </c>
      <c r="AG35" s="107">
        <v>0.60899778104422952</v>
      </c>
      <c r="AQ35">
        <v>3.4000000000000004</v>
      </c>
      <c r="AR35" s="90">
        <f t="shared" si="1"/>
        <v>138.19217502415668</v>
      </c>
      <c r="AS35" s="90">
        <f t="shared" si="2"/>
        <v>146.82255748256091</v>
      </c>
      <c r="AT35" s="90">
        <f t="shared" si="3"/>
        <v>0.59871961728000089</v>
      </c>
      <c r="AU35" s="90">
        <f t="shared" si="4"/>
        <v>0.2692169589596573</v>
      </c>
      <c r="AV35"/>
      <c r="AW35">
        <v>3.4000000000000004</v>
      </c>
      <c r="AX35" s="90">
        <f t="shared" si="5"/>
        <v>138.19217502415668</v>
      </c>
      <c r="AY35" s="90">
        <f t="shared" si="6"/>
        <v>138.78047306748141</v>
      </c>
    </row>
    <row r="36" spans="2:51" ht="15.75">
      <c r="B36" s="53">
        <v>32</v>
      </c>
      <c r="C36" s="53" t="s">
        <v>303</v>
      </c>
      <c r="D36" s="53">
        <v>3.34</v>
      </c>
      <c r="E36" s="83">
        <v>46.8</v>
      </c>
      <c r="F36" s="53" t="s">
        <v>304</v>
      </c>
      <c r="G36" s="84">
        <v>27</v>
      </c>
      <c r="H36" s="84">
        <v>6.1</v>
      </c>
      <c r="I36" s="83">
        <v>3186</v>
      </c>
      <c r="J36" s="84">
        <v>0.18</v>
      </c>
      <c r="K36" s="83">
        <v>0</v>
      </c>
      <c r="L36" s="53">
        <v>2453038</v>
      </c>
      <c r="M36" s="85">
        <f t="shared" si="0"/>
        <v>0.13034188034188035</v>
      </c>
      <c r="N36" s="53">
        <v>0.16791959713997812</v>
      </c>
      <c r="O36" s="53">
        <v>5.1532449297515957E-10</v>
      </c>
      <c r="P36" s="53">
        <v>3.0688764250999486E-9</v>
      </c>
      <c r="Q36" s="53">
        <v>0.12</v>
      </c>
      <c r="R36" s="53">
        <v>0.05</v>
      </c>
      <c r="S36" s="53">
        <v>5.1532449297515955E-11</v>
      </c>
      <c r="T36" s="53">
        <v>3.0688764250999483E-10</v>
      </c>
      <c r="U36" s="53">
        <v>30</v>
      </c>
      <c r="V36" s="53" t="s">
        <v>305</v>
      </c>
      <c r="W36" s="53" t="s">
        <v>204</v>
      </c>
      <c r="X36" s="74" t="s">
        <v>306</v>
      </c>
      <c r="Y36" s="83">
        <v>11.419</v>
      </c>
      <c r="Z36" s="86">
        <v>1.07</v>
      </c>
      <c r="AA36" s="87">
        <v>0.97253756678885583</v>
      </c>
      <c r="AD36" s="104">
        <v>65</v>
      </c>
      <c r="AE36" s="105">
        <v>0.17986179252500001</v>
      </c>
      <c r="AF36" s="106">
        <v>65</v>
      </c>
      <c r="AG36" s="107">
        <v>0.55849284020678835</v>
      </c>
      <c r="AQ36">
        <v>3.5</v>
      </c>
      <c r="AR36" s="90">
        <f t="shared" si="1"/>
        <v>136.20369473579356</v>
      </c>
      <c r="AS36" s="90">
        <f t="shared" si="2"/>
        <v>145.17235559531517</v>
      </c>
      <c r="AT36" s="90">
        <f t="shared" si="3"/>
        <v>0.58779718749999854</v>
      </c>
      <c r="AU36" s="90">
        <f t="shared" si="4"/>
        <v>0.26430563946225816</v>
      </c>
      <c r="AV36"/>
      <c r="AW36">
        <v>3.5</v>
      </c>
      <c r="AX36" s="90">
        <f t="shared" si="5"/>
        <v>136.20369473579356</v>
      </c>
      <c r="AY36" s="90">
        <f t="shared" si="6"/>
        <v>136.8179046125656</v>
      </c>
    </row>
    <row r="37" spans="2:51" ht="15.75">
      <c r="B37" s="53">
        <v>33</v>
      </c>
      <c r="C37" s="53" t="s">
        <v>307</v>
      </c>
      <c r="D37" s="53">
        <v>5.81</v>
      </c>
      <c r="E37" s="83">
        <v>22.04</v>
      </c>
      <c r="F37" s="53" t="s">
        <v>308</v>
      </c>
      <c r="G37" s="84">
        <v>1.53</v>
      </c>
      <c r="H37" s="84">
        <v>4.43</v>
      </c>
      <c r="I37" s="83">
        <v>3117</v>
      </c>
      <c r="J37" s="84">
        <v>0.4</v>
      </c>
      <c r="K37" s="83">
        <v>64</v>
      </c>
      <c r="L37" s="53">
        <v>2449344</v>
      </c>
      <c r="M37" s="85">
        <f t="shared" si="0"/>
        <v>0.20099818511796733</v>
      </c>
      <c r="N37" s="53">
        <v>1.7262408263472903E-2</v>
      </c>
      <c r="O37" s="53">
        <v>1.0044608220464208E-10</v>
      </c>
      <c r="P37" s="53">
        <v>5.8187757276709223E-9</v>
      </c>
      <c r="Q37" s="53">
        <v>0.64</v>
      </c>
      <c r="R37" s="53">
        <v>0.28999999999999998</v>
      </c>
      <c r="S37" s="53">
        <v>5.8258727678692409E-11</v>
      </c>
      <c r="T37" s="53">
        <v>3.374889922049135E-9</v>
      </c>
      <c r="U37" s="53">
        <v>999</v>
      </c>
      <c r="V37" s="53" t="s">
        <v>309</v>
      </c>
      <c r="W37" s="53" t="s">
        <v>214</v>
      </c>
      <c r="X37" s="74" t="s">
        <v>310</v>
      </c>
      <c r="Y37" s="83">
        <v>12</v>
      </c>
      <c r="Z37" s="86">
        <v>1.21</v>
      </c>
      <c r="AA37" s="87">
        <v>0.90377009446839784</v>
      </c>
      <c r="AD37" s="104">
        <v>70</v>
      </c>
      <c r="AE37" s="105">
        <v>0.16395071920000001</v>
      </c>
      <c r="AF37" s="106">
        <v>70</v>
      </c>
      <c r="AG37" s="107">
        <v>0.50812576098024143</v>
      </c>
      <c r="AQ37">
        <v>3.6</v>
      </c>
      <c r="AR37" s="90">
        <f t="shared" si="1"/>
        <v>134.29865413498334</v>
      </c>
      <c r="AS37" s="90">
        <f t="shared" si="2"/>
        <v>143.60657972044288</v>
      </c>
      <c r="AT37" s="90">
        <f t="shared" si="3"/>
        <v>0.57632900607999926</v>
      </c>
      <c r="AU37" s="90">
        <f t="shared" si="4"/>
        <v>0.25914892029425074</v>
      </c>
      <c r="AV37"/>
      <c r="AW37">
        <v>3.6</v>
      </c>
      <c r="AX37" s="90">
        <f t="shared" si="5"/>
        <v>134.29865413498334</v>
      </c>
      <c r="AY37" s="90">
        <f t="shared" si="6"/>
        <v>134.93912526112294</v>
      </c>
    </row>
    <row r="38" spans="2:51" ht="15.75">
      <c r="B38" s="53">
        <v>34</v>
      </c>
      <c r="C38" s="53" t="s">
        <v>311</v>
      </c>
      <c r="D38" s="53">
        <v>5.9</v>
      </c>
      <c r="E38" s="83">
        <v>36.603200000000001</v>
      </c>
      <c r="F38" s="53" t="s">
        <v>301</v>
      </c>
      <c r="G38" s="84">
        <v>4.0640700000000001</v>
      </c>
      <c r="H38" s="84">
        <v>3.6018400000000002</v>
      </c>
      <c r="I38" s="83">
        <v>2102</v>
      </c>
      <c r="J38" s="84">
        <v>0.33</v>
      </c>
      <c r="K38" s="83">
        <v>252</v>
      </c>
      <c r="L38" s="53">
        <v>2452516</v>
      </c>
      <c r="M38" s="85">
        <f t="shared" si="0"/>
        <v>9.8402325479739483E-2</v>
      </c>
      <c r="N38" s="53">
        <v>1.5889176293542018E-2</v>
      </c>
      <c r="O38" s="53">
        <v>1.3985938721140411E-10</v>
      </c>
      <c r="P38" s="53">
        <v>8.802179837871673E-9</v>
      </c>
      <c r="Q38" s="53">
        <v>0.35</v>
      </c>
      <c r="R38" s="53">
        <v>0.16</v>
      </c>
      <c r="S38" s="53">
        <v>4.4755003907649318E-11</v>
      </c>
      <c r="T38" s="53">
        <v>2.8166975481189355E-9</v>
      </c>
      <c r="U38" s="53">
        <v>46</v>
      </c>
      <c r="V38" s="53" t="s">
        <v>312</v>
      </c>
      <c r="W38" s="53" t="s">
        <v>214</v>
      </c>
      <c r="Y38" s="83">
        <v>13.132999999999999</v>
      </c>
      <c r="Z38" s="86">
        <v>1.17</v>
      </c>
      <c r="AA38" s="87">
        <v>1.0229164748782549</v>
      </c>
      <c r="AD38" s="104">
        <v>75</v>
      </c>
      <c r="AE38" s="105">
        <v>0.14875085937499999</v>
      </c>
      <c r="AF38" s="106">
        <v>75</v>
      </c>
      <c r="AG38" s="107">
        <v>0.45844151613786105</v>
      </c>
      <c r="AQ38">
        <v>3.7</v>
      </c>
      <c r="AR38" s="90">
        <f t="shared" si="1"/>
        <v>132.47137641758212</v>
      </c>
      <c r="AS38" s="90">
        <f t="shared" si="2"/>
        <v>142.11935951766364</v>
      </c>
      <c r="AT38" s="90">
        <f t="shared" si="3"/>
        <v>0.56451881381999902</v>
      </c>
      <c r="AU38" s="90">
        <f t="shared" si="4"/>
        <v>0.25383841441937943</v>
      </c>
      <c r="AV38"/>
      <c r="AW38">
        <v>3.7</v>
      </c>
      <c r="AX38" s="90">
        <f t="shared" si="5"/>
        <v>132.47137641758212</v>
      </c>
      <c r="AY38" s="90">
        <f t="shared" si="6"/>
        <v>133.13845170387785</v>
      </c>
    </row>
    <row r="39" spans="2:51" ht="15.75">
      <c r="B39" s="108">
        <v>35</v>
      </c>
      <c r="C39" s="108" t="s">
        <v>313</v>
      </c>
      <c r="D39" s="108">
        <v>4.83</v>
      </c>
      <c r="E39" s="108">
        <v>10</v>
      </c>
      <c r="F39" s="108" t="s">
        <v>239</v>
      </c>
      <c r="G39" s="109"/>
      <c r="H39" s="109">
        <v>3</v>
      </c>
      <c r="I39" s="110"/>
      <c r="J39" s="108"/>
      <c r="K39" s="108"/>
      <c r="L39" s="108"/>
      <c r="M39" s="108">
        <f>H39/E39</f>
        <v>0.3</v>
      </c>
      <c r="N39" s="108"/>
      <c r="O39" s="108"/>
      <c r="P39" s="108"/>
      <c r="Q39" s="108"/>
      <c r="R39" s="109">
        <v>0.2</v>
      </c>
      <c r="S39" s="108"/>
      <c r="T39" s="108"/>
      <c r="U39" s="108"/>
      <c r="V39" s="108"/>
      <c r="W39" s="108"/>
      <c r="X39" s="111"/>
      <c r="Y39" s="108"/>
      <c r="Z39" s="109">
        <v>1</v>
      </c>
      <c r="AA39" s="108"/>
      <c r="AD39" s="104">
        <v>80</v>
      </c>
      <c r="AE39" s="105">
        <v>0.13432878079999999</v>
      </c>
      <c r="AF39" s="106">
        <v>80</v>
      </c>
      <c r="AG39" s="107">
        <v>0.40994525358919193</v>
      </c>
      <c r="AQ39">
        <v>3.8000000000000003</v>
      </c>
      <c r="AR39" s="90">
        <f t="shared" si="1"/>
        <v>130.71671117835447</v>
      </c>
      <c r="AS39" s="90">
        <f t="shared" si="2"/>
        <v>140.70535983792851</v>
      </c>
      <c r="AT39" s="90">
        <f t="shared" si="3"/>
        <v>0.55256344191999873</v>
      </c>
      <c r="AU39" s="90">
        <f t="shared" si="4"/>
        <v>0.24846262786878676</v>
      </c>
      <c r="AV39"/>
      <c r="AW39">
        <v>3.8000000000000003</v>
      </c>
      <c r="AX39" s="90">
        <f t="shared" si="5"/>
        <v>130.71671117835447</v>
      </c>
      <c r="AY39" s="90">
        <f t="shared" si="6"/>
        <v>131.41072723482205</v>
      </c>
    </row>
    <row r="40" spans="2:51" ht="15.75">
      <c r="B40" s="75">
        <v>36</v>
      </c>
      <c r="C40" s="108" t="s">
        <v>314</v>
      </c>
      <c r="D40" s="75">
        <v>5.03</v>
      </c>
      <c r="E40" s="75">
        <v>14.0627</v>
      </c>
      <c r="F40" s="75" t="s">
        <v>222</v>
      </c>
      <c r="G40" s="75">
        <v>0.54577399999999998</v>
      </c>
      <c r="H40" s="75">
        <v>3.5719699999999999</v>
      </c>
      <c r="I40" s="75">
        <v>2391</v>
      </c>
      <c r="J40" s="75">
        <v>9.8000000000000004E-2</v>
      </c>
      <c r="K40" s="75">
        <v>295</v>
      </c>
      <c r="L40" s="75">
        <v>2452441</v>
      </c>
      <c r="M40" s="75">
        <v>0.2540031430664097</v>
      </c>
      <c r="N40" s="75">
        <v>3.5407998945481502E-2</v>
      </c>
      <c r="O40" s="75">
        <v>3.1690190452514649E-10</v>
      </c>
      <c r="P40" s="75">
        <v>8.9500088670101779E-9</v>
      </c>
      <c r="Q40" s="75">
        <v>0.63</v>
      </c>
      <c r="R40" s="112">
        <v>0.28000000000000003</v>
      </c>
      <c r="S40" s="75">
        <v>1.7746506653408203E-10</v>
      </c>
      <c r="T40" s="75">
        <v>5.0120049655256999E-9</v>
      </c>
      <c r="U40" s="75">
        <v>14</v>
      </c>
      <c r="V40" s="75" t="s">
        <v>223</v>
      </c>
      <c r="W40" s="75" t="s">
        <v>224</v>
      </c>
      <c r="X40" s="113"/>
      <c r="Y40" s="75">
        <v>12.659000000000001</v>
      </c>
      <c r="Z40" s="112">
        <v>1.27</v>
      </c>
      <c r="AA40" s="75">
        <v>0.90835951491530798</v>
      </c>
      <c r="AD40" s="104">
        <v>85</v>
      </c>
      <c r="AE40" s="105">
        <v>0.12074017622499998</v>
      </c>
      <c r="AF40" s="106">
        <v>85</v>
      </c>
      <c r="AG40" s="107">
        <v>0.36309748519440987</v>
      </c>
      <c r="AQ40">
        <v>3.9000000000000004</v>
      </c>
      <c r="AR40" s="90">
        <f t="shared" si="1"/>
        <v>129.02997327085686</v>
      </c>
      <c r="AS40" s="90">
        <f t="shared" si="2"/>
        <v>139.35971934111816</v>
      </c>
      <c r="AT40" s="90">
        <f t="shared" si="3"/>
        <v>0.54065113437999823</v>
      </c>
      <c r="AU40" s="90">
        <f t="shared" si="4"/>
        <v>0.24310620540065286</v>
      </c>
      <c r="AV40"/>
      <c r="AW40">
        <v>3.9000000000000004</v>
      </c>
      <c r="AX40" s="90">
        <f t="shared" si="5"/>
        <v>129.02997327085686</v>
      </c>
      <c r="AY40" s="90">
        <f t="shared" si="6"/>
        <v>129.75126059725045</v>
      </c>
    </row>
    <row r="41" spans="2:51" ht="15.75">
      <c r="B41" s="75">
        <v>37</v>
      </c>
      <c r="C41" s="108" t="s">
        <v>315</v>
      </c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112"/>
      <c r="S41" s="75"/>
      <c r="T41" s="75"/>
      <c r="U41" s="75"/>
      <c r="V41" s="75"/>
      <c r="W41" s="75"/>
      <c r="X41" s="113"/>
      <c r="Y41" s="75"/>
      <c r="Z41" s="112"/>
      <c r="AA41" s="75"/>
      <c r="AD41" s="104">
        <v>90</v>
      </c>
      <c r="AE41" s="105">
        <v>0.10802943439999996</v>
      </c>
      <c r="AF41" s="106">
        <v>90</v>
      </c>
      <c r="AG41" s="107">
        <v>0.31830988618379069</v>
      </c>
      <c r="AQ41">
        <v>4</v>
      </c>
      <c r="AR41" s="90">
        <f t="shared" si="1"/>
        <v>127.40689012852123</v>
      </c>
      <c r="AS41" s="90">
        <f t="shared" si="2"/>
        <v>138.07799757756266</v>
      </c>
      <c r="AT41" s="90">
        <f t="shared" si="3"/>
        <v>0.52895999999999865</v>
      </c>
      <c r="AU41" s="90">
        <f t="shared" si="4"/>
        <v>0.2378492344350594</v>
      </c>
      <c r="AV41"/>
      <c r="AW41">
        <v>4</v>
      </c>
      <c r="AX41" s="90">
        <f t="shared" si="5"/>
        <v>127.40689012852123</v>
      </c>
      <c r="AY41" s="90">
        <f t="shared" si="6"/>
        <v>128.15577329228304</v>
      </c>
    </row>
    <row r="42" spans="2:51" ht="15.75">
      <c r="B42" s="75">
        <v>38</v>
      </c>
      <c r="C42" s="108" t="s">
        <v>316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112"/>
      <c r="S42" s="75"/>
      <c r="T42" s="75"/>
      <c r="U42" s="75"/>
      <c r="V42" s="75"/>
      <c r="W42" s="75"/>
      <c r="X42" s="113"/>
      <c r="Y42" s="75"/>
      <c r="Z42" s="112"/>
      <c r="AA42" s="75"/>
      <c r="AD42" s="104">
        <v>95</v>
      </c>
      <c r="AE42" s="105">
        <v>9.6229211075000015E-2</v>
      </c>
      <c r="AF42" s="106">
        <v>95</v>
      </c>
      <c r="AG42" s="107">
        <v>0.27594174244675179</v>
      </c>
      <c r="AQ42">
        <v>4.0999999999999996</v>
      </c>
      <c r="AR42" s="90">
        <f t="shared" si="1"/>
        <v>125.84355619702286</v>
      </c>
      <c r="AS42" s="90">
        <f t="shared" si="2"/>
        <v>136.85612918272466</v>
      </c>
      <c r="AT42" s="90">
        <f t="shared" si="3"/>
        <v>0.51765659397999664</v>
      </c>
      <c r="AU42" s="90">
        <f t="shared" si="4"/>
        <v>0.23276660726407081</v>
      </c>
      <c r="AV42"/>
      <c r="AW42">
        <v>4.0999999999999996</v>
      </c>
      <c r="AX42" s="90">
        <f t="shared" si="5"/>
        <v>125.84355619702286</v>
      </c>
      <c r="AY42" s="90">
        <f t="shared" si="6"/>
        <v>126.62035399981166</v>
      </c>
    </row>
    <row r="43" spans="2:51" ht="15.75">
      <c r="B43" s="75">
        <v>39</v>
      </c>
      <c r="C43" s="108" t="s">
        <v>317</v>
      </c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112"/>
      <c r="S43" s="75"/>
      <c r="T43" s="75"/>
      <c r="U43" s="75"/>
      <c r="V43" s="75"/>
      <c r="W43" s="75"/>
      <c r="X43" s="113"/>
      <c r="Y43" s="75"/>
      <c r="Z43" s="112"/>
      <c r="AA43" s="75"/>
      <c r="AD43" s="104">
        <v>100</v>
      </c>
      <c r="AE43" s="105">
        <v>8.5359999999999978E-2</v>
      </c>
      <c r="AF43" s="106">
        <v>100</v>
      </c>
      <c r="AG43" s="107">
        <v>0.23629707592226157</v>
      </c>
      <c r="AQ43">
        <v>4.2</v>
      </c>
      <c r="AR43" s="90">
        <f t="shared" si="1"/>
        <v>124.33639337056961</v>
      </c>
      <c r="AS43" s="90">
        <f t="shared" si="2"/>
        <v>135.69038407721726</v>
      </c>
      <c r="AT43" s="90">
        <f t="shared" si="3"/>
        <v>0.50689462911999794</v>
      </c>
      <c r="AU43" s="90">
        <f t="shared" si="4"/>
        <v>0.22792744153704475</v>
      </c>
      <c r="AV43"/>
      <c r="AW43">
        <v>4.2</v>
      </c>
      <c r="AX43" s="90">
        <f t="shared" si="5"/>
        <v>124.33639337056961</v>
      </c>
      <c r="AY43" s="90">
        <f t="shared" si="6"/>
        <v>125.14141900438035</v>
      </c>
    </row>
    <row r="44" spans="2:51">
      <c r="AQ44">
        <v>4.3000000000000007</v>
      </c>
      <c r="AR44" s="90">
        <f t="shared" si="1"/>
        <v>122.8821165190674</v>
      </c>
      <c r="AS44" s="90">
        <f t="shared" si="2"/>
        <v>134.5773327588669</v>
      </c>
      <c r="AT44" s="90">
        <f t="shared" si="3"/>
        <v>0.49681381661999802</v>
      </c>
      <c r="AU44" s="90">
        <f t="shared" si="4"/>
        <v>0.22339455902114871</v>
      </c>
      <c r="AV44"/>
      <c r="AW44">
        <v>4.3000000000000007</v>
      </c>
      <c r="AX44" s="90">
        <f t="shared" si="5"/>
        <v>122.8821165190674</v>
      </c>
      <c r="AY44" s="90">
        <f t="shared" si="6"/>
        <v>123.71567771284731</v>
      </c>
    </row>
    <row r="45" spans="2:51">
      <c r="AQ45">
        <v>4.4000000000000004</v>
      </c>
      <c r="AR45" s="90">
        <f t="shared" si="1"/>
        <v>121.47770334966849</v>
      </c>
      <c r="AS45" s="90">
        <f t="shared" si="2"/>
        <v>133.51381593025351</v>
      </c>
      <c r="AT45" s="90">
        <f t="shared" si="3"/>
        <v>0.4875388364799973</v>
      </c>
      <c r="AU45" s="90">
        <f t="shared" si="4"/>
        <v>0.21922402263711294</v>
      </c>
      <c r="AV45"/>
      <c r="AW45">
        <v>4.4000000000000004</v>
      </c>
      <c r="AX45" s="90">
        <f t="shared" si="5"/>
        <v>121.47770334966849</v>
      </c>
      <c r="AY45" s="90">
        <f t="shared" si="6"/>
        <v>122.34010250723591</v>
      </c>
    </row>
    <row r="46" spans="2:51">
      <c r="AQ46">
        <v>4.5</v>
      </c>
      <c r="AR46" s="90">
        <f t="shared" si="1"/>
        <v>120.12036797302233</v>
      </c>
      <c r="AS46" s="90">
        <f t="shared" si="2"/>
        <v>132.49691783210639</v>
      </c>
      <c r="AT46" s="90">
        <f t="shared" si="3"/>
        <v>0.47917843749999744</v>
      </c>
      <c r="AU46" s="90">
        <f t="shared" si="4"/>
        <v>0.21546473177019557</v>
      </c>
      <c r="AV46"/>
      <c r="AW46">
        <v>4.5</v>
      </c>
      <c r="AX46" s="90">
        <f t="shared" si="5"/>
        <v>120.12036797302233</v>
      </c>
      <c r="AY46" s="90">
        <f t="shared" si="6"/>
        <v>121.0119023030138</v>
      </c>
    </row>
    <row r="47" spans="2:51">
      <c r="AQ47">
        <v>4.6000000000000005</v>
      </c>
      <c r="AR47" s="90">
        <f t="shared" si="1"/>
        <v>118.80753764779138</v>
      </c>
      <c r="AS47" s="90">
        <f t="shared" si="2"/>
        <v>131.5239427562735</v>
      </c>
      <c r="AT47" s="90">
        <f t="shared" si="3"/>
        <v>0.47182466687999658</v>
      </c>
      <c r="AU47" s="90">
        <f t="shared" si="4"/>
        <v>0.21215807585636798</v>
      </c>
      <c r="AV47"/>
      <c r="AW47">
        <v>4.6000000000000005</v>
      </c>
      <c r="AX47" s="90">
        <f t="shared" si="5"/>
        <v>118.80753764779138</v>
      </c>
      <c r="AY47" s="90">
        <f t="shared" si="6"/>
        <v>119.72849928628806</v>
      </c>
    </row>
    <row r="48" spans="2:51">
      <c r="AQ48">
        <v>4.7</v>
      </c>
      <c r="AR48" s="90">
        <f t="shared" si="1"/>
        <v>117.53683226146815</v>
      </c>
      <c r="AS48" s="90">
        <f t="shared" si="2"/>
        <v>130.59239429653022</v>
      </c>
      <c r="AT48" s="90">
        <f t="shared" si="3"/>
        <v>0.46555222941999874</v>
      </c>
      <c r="AU48" s="90">
        <f t="shared" si="4"/>
        <v>0.20933764624372755</v>
      </c>
      <c r="AV48"/>
      <c r="AW48">
        <v>4.7</v>
      </c>
      <c r="AX48" s="90">
        <f t="shared" si="5"/>
        <v>117.53683226146815</v>
      </c>
      <c r="AY48" s="90">
        <f t="shared" si="6"/>
        <v>118.48750838788703</v>
      </c>
    </row>
    <row r="49" spans="43:51">
      <c r="AQ49">
        <v>4.8</v>
      </c>
      <c r="AR49" s="90">
        <f t="shared" si="1"/>
        <v>116.30604617495557</v>
      </c>
      <c r="AS49" s="90">
        <f t="shared" si="2"/>
        <v>129.69995696496494</v>
      </c>
      <c r="AT49" s="90">
        <f t="shared" si="3"/>
        <v>0.46041797631999826</v>
      </c>
      <c r="AU49" s="90">
        <f t="shared" si="4"/>
        <v>0.20702900632911975</v>
      </c>
      <c r="AV49"/>
      <c r="AW49">
        <v>4.8</v>
      </c>
      <c r="AX49" s="90">
        <f t="shared" si="5"/>
        <v>116.30604617495557</v>
      </c>
      <c r="AY49" s="90">
        <f t="shared" si="6"/>
        <v>117.28671912173651</v>
      </c>
    </row>
    <row r="50" spans="43:51">
      <c r="AQ50">
        <v>4.9000000000000004</v>
      </c>
      <c r="AR50" s="90">
        <f t="shared" si="1"/>
        <v>115.11313211569993</v>
      </c>
      <c r="AS50" s="90">
        <f t="shared" si="2"/>
        <v>128.84447985904214</v>
      </c>
      <c r="AT50" s="90">
        <f t="shared" si="3"/>
        <v>0.45646052357999389</v>
      </c>
      <c r="AU50" s="90">
        <f t="shared" si="4"/>
        <v>0.20524951996999433</v>
      </c>
      <c r="AV50"/>
      <c r="AW50">
        <v>4.9000000000000004</v>
      </c>
      <c r="AX50" s="90">
        <f t="shared" si="5"/>
        <v>115.11313211569993</v>
      </c>
      <c r="AY50" s="90">
        <f t="shared" si="6"/>
        <v>116.12407947226667</v>
      </c>
    </row>
    <row r="51" spans="43:51">
      <c r="AQ51">
        <v>5</v>
      </c>
      <c r="AR51" s="90">
        <f t="shared" si="1"/>
        <v>113.9561868516881</v>
      </c>
      <c r="AS51" s="90">
        <f t="shared" si="2"/>
        <v>128.02396211197777</v>
      </c>
      <c r="AT51" s="90">
        <f t="shared" si="3"/>
        <v>0.45369999999999777</v>
      </c>
      <c r="AU51" s="90">
        <f t="shared" si="4"/>
        <v>0.20400823817148026</v>
      </c>
      <c r="AV51"/>
      <c r="AW51">
        <v>5</v>
      </c>
      <c r="AX51" s="90">
        <f t="shared" si="5"/>
        <v>113.9561868516881</v>
      </c>
      <c r="AY51" s="90">
        <f t="shared" si="6"/>
        <v>114.99768156311876</v>
      </c>
    </row>
    <row r="52" spans="43:51">
      <c r="AQ52">
        <v>5.1000000000000005</v>
      </c>
      <c r="AR52" s="90">
        <f t="shared" si="1"/>
        <v>112.83343841818977</v>
      </c>
      <c r="AS52" s="90">
        <f t="shared" si="2"/>
        <v>127.23653989863804</v>
      </c>
      <c r="AT52" s="90">
        <f t="shared" si="3"/>
        <v>0.45213792478000103</v>
      </c>
      <c r="AU52" s="90">
        <f t="shared" si="4"/>
        <v>0.2033058440486615</v>
      </c>
      <c r="AV52"/>
      <c r="AW52">
        <v>5.1000000000000005</v>
      </c>
      <c r="AX52" s="90">
        <f t="shared" si="5"/>
        <v>112.83343841818977</v>
      </c>
      <c r="AY52" s="90">
        <f t="shared" si="6"/>
        <v>113.90574887899102</v>
      </c>
    </row>
    <row r="53" spans="43:51">
      <c r="AQ53">
        <v>5.2</v>
      </c>
      <c r="AR53" s="90">
        <f t="shared" si="1"/>
        <v>111.7432347021891</v>
      </c>
      <c r="AS53" s="90">
        <f t="shared" si="2"/>
        <v>126.48047480223235</v>
      </c>
      <c r="AT53" s="90">
        <f t="shared" si="3"/>
        <v>0.45175721471999397</v>
      </c>
      <c r="AU53" s="90">
        <f t="shared" si="4"/>
        <v>0.20313465606409858</v>
      </c>
      <c r="AV53"/>
      <c r="AW53">
        <v>5.2</v>
      </c>
      <c r="AX53" s="90">
        <f t="shared" si="5"/>
        <v>111.7432347021891</v>
      </c>
      <c r="AY53" s="90">
        <f t="shared" si="6"/>
        <v>112.84662484553435</v>
      </c>
    </row>
    <row r="54" spans="43:51">
      <c r="AQ54">
        <v>5.3000000000000007</v>
      </c>
      <c r="AR54" s="90">
        <f t="shared" si="1"/>
        <v>110.68403321718739</v>
      </c>
      <c r="AS54" s="90">
        <f t="shared" si="2"/>
        <v>125.75414337479457</v>
      </c>
      <c r="AT54" s="90">
        <f t="shared" si="3"/>
        <v>0.45252232102000178</v>
      </c>
      <c r="AU54" s="90">
        <f t="shared" si="4"/>
        <v>0.20347868954057752</v>
      </c>
      <c r="AV54"/>
      <c r="AW54">
        <v>5.3000000000000007</v>
      </c>
      <c r="AX54" s="90">
        <f t="shared" si="5"/>
        <v>110.68403321718739</v>
      </c>
      <c r="AY54" s="90">
        <f t="shared" si="6"/>
        <v>111.81876259994564</v>
      </c>
    </row>
    <row r="55" spans="43:51">
      <c r="AQ55">
        <v>5.4</v>
      </c>
      <c r="AR55" s="90">
        <f t="shared" si="1"/>
        <v>109.65439192440904</v>
      </c>
      <c r="AS55" s="90">
        <f t="shared" si="2"/>
        <v>125.05602774778004</v>
      </c>
      <c r="AT55" s="90">
        <f t="shared" si="3"/>
        <v>0.45437949567999869</v>
      </c>
      <c r="AU55" s="90">
        <f t="shared" si="4"/>
        <v>0.20431377644902515</v>
      </c>
      <c r="AV55"/>
      <c r="AW55">
        <v>5.4</v>
      </c>
      <c r="AX55" s="90">
        <f t="shared" si="5"/>
        <v>109.65439192440904</v>
      </c>
      <c r="AY55" s="90">
        <f t="shared" si="6"/>
        <v>110.82071580826519</v>
      </c>
    </row>
    <row r="56" spans="43:51">
      <c r="AQ56">
        <v>5.5</v>
      </c>
      <c r="AR56" s="90">
        <f t="shared" si="1"/>
        <v>108.65296097616512</v>
      </c>
      <c r="AS56" s="90">
        <f t="shared" si="2"/>
        <v>124.38470716880963</v>
      </c>
      <c r="AT56" s="90">
        <f t="shared" si="3"/>
        <v>0.45725718749999267</v>
      </c>
      <c r="AU56" s="90">
        <f t="shared" si="4"/>
        <v>0.20560774347172178</v>
      </c>
      <c r="AV56"/>
      <c r="AW56">
        <v>5.5</v>
      </c>
      <c r="AX56" s="90">
        <f t="shared" si="5"/>
        <v>108.65296097616512</v>
      </c>
      <c r="AY56" s="90">
        <f t="shared" si="6"/>
        <v>109.85113040510494</v>
      </c>
    </row>
    <row r="57" spans="43:51">
      <c r="AQ57">
        <v>5.6000000000000005</v>
      </c>
      <c r="AR57" s="90">
        <f t="shared" si="1"/>
        <v>107.67847527384831</v>
      </c>
      <c r="AS57" s="90">
        <f t="shared" si="2"/>
        <v>123.73885035728233</v>
      </c>
      <c r="AT57" s="90">
        <f t="shared" si="3"/>
        <v>0.46106656767999876</v>
      </c>
      <c r="AU57" s="90">
        <f t="shared" si="4"/>
        <v>0.20732064834068453</v>
      </c>
      <c r="AV57"/>
      <c r="AW57">
        <v>5.6000000000000005</v>
      </c>
      <c r="AX57" s="90">
        <f t="shared" si="5"/>
        <v>107.67847527384831</v>
      </c>
      <c r="AY57" s="90">
        <f t="shared" si="6"/>
        <v>108.90873714825969</v>
      </c>
    </row>
    <row r="58" spans="43:51">
      <c r="AQ58">
        <v>5.7</v>
      </c>
      <c r="AR58" s="90">
        <f t="shared" si="1"/>
        <v>106.72974774724352</v>
      </c>
      <c r="AS58" s="90">
        <f t="shared" si="2"/>
        <v>123.11720858576606</v>
      </c>
      <c r="AT58" s="90">
        <f t="shared" si="3"/>
        <v>0.46570218502000493</v>
      </c>
      <c r="AU58" s="90">
        <f t="shared" si="4"/>
        <v>0.20940507445126824</v>
      </c>
      <c r="AV58"/>
      <c r="AW58">
        <v>5.7</v>
      </c>
      <c r="AX58" s="90">
        <f t="shared" si="5"/>
        <v>106.72974774724352</v>
      </c>
      <c r="AY58" s="90">
        <f t="shared" si="6"/>
        <v>107.99234489486399</v>
      </c>
    </row>
    <row r="59" spans="43:51">
      <c r="AQ59">
        <v>5.8000000000000007</v>
      </c>
      <c r="AR59" s="90">
        <f t="shared" si="1"/>
        <v>105.80566327395765</v>
      </c>
      <c r="AS59" s="90">
        <f t="shared" si="2"/>
        <v>122.51860940616666</v>
      </c>
      <c r="AT59" s="90">
        <f t="shared" si="3"/>
        <v>0.47104275071997925</v>
      </c>
      <c r="AU59" s="90">
        <f t="shared" si="4"/>
        <v>0.21180648375100553</v>
      </c>
      <c r="AV59"/>
      <c r="AW59">
        <v>5.8000000000000007</v>
      </c>
      <c r="AX59" s="90">
        <f t="shared" si="5"/>
        <v>105.80566327395765</v>
      </c>
      <c r="AY59" s="90">
        <f t="shared" si="6"/>
        <v>107.10083451788083</v>
      </c>
    </row>
    <row r="60" spans="43:51">
      <c r="AQ60">
        <v>5.9</v>
      </c>
      <c r="AR60" s="90">
        <f t="shared" si="1"/>
        <v>104.90517316814277</v>
      </c>
      <c r="AS60" s="90">
        <f t="shared" si="2"/>
        <v>121.94195095001845</v>
      </c>
      <c r="AT60" s="90">
        <f t="shared" si="3"/>
        <v>0.47695205277999175</v>
      </c>
      <c r="AU60" s="90">
        <f t="shared" si="4"/>
        <v>0.21446362790371931</v>
      </c>
      <c r="AV60"/>
      <c r="AW60">
        <v>5.9</v>
      </c>
      <c r="AX60" s="90">
        <f t="shared" si="5"/>
        <v>104.90517316814277</v>
      </c>
      <c r="AY60" s="90">
        <f t="shared" si="6"/>
        <v>106.23315339207804</v>
      </c>
    </row>
    <row r="61" spans="43:51">
      <c r="AQ61">
        <v>6</v>
      </c>
      <c r="AR61" s="90">
        <f t="shared" si="1"/>
        <v>104.02729017657207</v>
      </c>
      <c r="AS61" s="90">
        <f t="shared" si="2"/>
        <v>121.38619674109779</v>
      </c>
      <c r="AT61" s="90">
        <f t="shared" si="3"/>
        <v>0.48327999999999349</v>
      </c>
      <c r="AU61" s="90">
        <f t="shared" si="4"/>
        <v>0.21730901772870209</v>
      </c>
      <c r="AV61"/>
      <c r="AW61">
        <v>6</v>
      </c>
      <c r="AX61" s="90">
        <f t="shared" si="5"/>
        <v>104.02729017657207</v>
      </c>
      <c r="AY61" s="90">
        <f t="shared" si="6"/>
        <v>105.38831038753753</v>
      </c>
    </row>
    <row r="62" spans="43:51">
      <c r="AQ62">
        <v>6.1</v>
      </c>
      <c r="AR62" s="90">
        <f t="shared" si="1"/>
        <v>103.17108392778229</v>
      </c>
      <c r="AS62" s="90">
        <f t="shared" si="2"/>
        <v>120.85037096618811</v>
      </c>
      <c r="AT62" s="90">
        <f t="shared" si="3"/>
        <v>0.48986379557999449</v>
      </c>
      <c r="AU62" s="90">
        <f t="shared" si="4"/>
        <v>0.22026945091529496</v>
      </c>
      <c r="AV62"/>
      <c r="AW62">
        <v>6.1</v>
      </c>
      <c r="AX62" s="90">
        <f t="shared" si="5"/>
        <v>103.17108392778229</v>
      </c>
      <c r="AY62" s="90">
        <f t="shared" si="6"/>
        <v>104.56537131639739</v>
      </c>
    </row>
    <row r="63" spans="43:51">
      <c r="AQ63">
        <v>6.2</v>
      </c>
      <c r="AR63" s="90">
        <f t="shared" si="1"/>
        <v>102.33567678658524</v>
      </c>
      <c r="AS63" s="90">
        <f t="shared" si="2"/>
        <v>120.333554156388</v>
      </c>
      <c r="AT63" s="90">
        <f t="shared" si="3"/>
        <v>0.49652924032000278</v>
      </c>
      <c r="AU63" s="90">
        <f t="shared" si="4"/>
        <v>0.22326659801258053</v>
      </c>
      <c r="AV63"/>
      <c r="AW63">
        <v>6.2</v>
      </c>
      <c r="AX63" s="90">
        <f t="shared" si="5"/>
        <v>102.33567678658524</v>
      </c>
      <c r="AY63" s="90">
        <f t="shared" si="6"/>
        <v>103.76345478511507</v>
      </c>
    </row>
    <row r="64" spans="43:51">
      <c r="AQ64">
        <v>6.3000000000000007</v>
      </c>
      <c r="AR64" s="90">
        <f t="shared" si="1"/>
        <v>101.5202400719549</v>
      </c>
      <c r="AS64" s="90">
        <f t="shared" si="2"/>
        <v>119.8348792370347</v>
      </c>
      <c r="AT64" s="90">
        <f t="shared" si="3"/>
        <v>0.50309216541999824</v>
      </c>
      <c r="AU64" s="90">
        <f t="shared" si="4"/>
        <v>0.22621764669431177</v>
      </c>
      <c r="AV64"/>
      <c r="AW64">
        <v>6.3000000000000007</v>
      </c>
      <c r="AX64" s="90">
        <f t="shared" si="5"/>
        <v>101.5202400719549</v>
      </c>
      <c r="AY64" s="90">
        <f t="shared" si="6"/>
        <v>102.98172841024919</v>
      </c>
    </row>
    <row r="65" spans="43:51">
      <c r="AQ65">
        <v>6.4</v>
      </c>
      <c r="AR65" s="90">
        <f t="shared" si="1"/>
        <v>100.72399060123742</v>
      </c>
      <c r="AS65" s="90">
        <f t="shared" si="2"/>
        <v>119.35352790923011</v>
      </c>
      <c r="AT65" s="90">
        <f t="shared" si="3"/>
        <v>0.50935999488001649</v>
      </c>
      <c r="AU65" s="90">
        <f t="shared" si="4"/>
        <v>0.22903600429911147</v>
      </c>
      <c r="AV65"/>
      <c r="AW65">
        <v>6.4</v>
      </c>
      <c r="AX65" s="90">
        <f t="shared" si="5"/>
        <v>100.72399060123742</v>
      </c>
      <c r="AY65" s="90">
        <f t="shared" si="6"/>
        <v>102.21940536069474</v>
      </c>
    </row>
    <row r="66" spans="43:51">
      <c r="AQ66">
        <v>6.5</v>
      </c>
      <c r="AR66" s="90">
        <f t="shared" si="1"/>
        <v>99.946187527923371</v>
      </c>
      <c r="AS66" s="90">
        <f t="shared" si="2"/>
        <v>118.8887273302288</v>
      </c>
      <c r="AT66" s="90">
        <f t="shared" si="3"/>
        <v>0.51513343749999052</v>
      </c>
      <c r="AU66" s="90">
        <f t="shared" si="4"/>
        <v>0.23163205864578337</v>
      </c>
      <c r="AV66"/>
      <c r="AW66">
        <v>6.5</v>
      </c>
      <c r="AX66" s="90">
        <f t="shared" si="5"/>
        <v>99.946187527923371</v>
      </c>
      <c r="AY66" s="90">
        <f t="shared" si="6"/>
        <v>101.47574119360262</v>
      </c>
    </row>
    <row r="67" spans="43:51">
      <c r="AQ67"/>
      <c r="AR67"/>
      <c r="AS67"/>
      <c r="AT67"/>
      <c r="AU67"/>
      <c r="AV67"/>
      <c r="AW67"/>
      <c r="AX67"/>
      <c r="AY67"/>
    </row>
    <row r="68" spans="43:51">
      <c r="AQ68"/>
      <c r="AR68"/>
      <c r="AS68"/>
      <c r="AT68"/>
      <c r="AU68"/>
      <c r="AV68"/>
      <c r="AW68"/>
      <c r="AX68"/>
      <c r="AY68"/>
    </row>
    <row r="69" spans="43:51">
      <c r="AQ69"/>
      <c r="AR69"/>
      <c r="AS69"/>
      <c r="AT69" t="s">
        <v>318</v>
      </c>
      <c r="AU69">
        <v>5778</v>
      </c>
      <c r="AV69" t="s">
        <v>319</v>
      </c>
      <c r="AW69"/>
      <c r="AX69"/>
      <c r="AY69"/>
    </row>
    <row r="70" spans="43:51">
      <c r="AQ70"/>
      <c r="AR70"/>
      <c r="AS70"/>
      <c r="AT70" t="s">
        <v>320</v>
      </c>
      <c r="AU70">
        <v>149597870700</v>
      </c>
      <c r="AV70" t="s">
        <v>321</v>
      </c>
      <c r="AW70"/>
      <c r="AX70"/>
      <c r="AY70"/>
    </row>
    <row r="71" spans="43:51">
      <c r="AQ71"/>
      <c r="AR71"/>
      <c r="AS71"/>
      <c r="AT71" t="s">
        <v>322</v>
      </c>
      <c r="AU71">
        <v>695500000</v>
      </c>
      <c r="AV71" t="s">
        <v>321</v>
      </c>
      <c r="AW71"/>
      <c r="AX71"/>
      <c r="AY71"/>
    </row>
  </sheetData>
  <conditionalFormatting sqref="AA5:AA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3"/>
  <sheetViews>
    <sheetView zoomScale="85" zoomScaleNormal="85" workbookViewId="0">
      <selection activeCell="G23" sqref="G23"/>
    </sheetView>
  </sheetViews>
  <sheetFormatPr defaultRowHeight="15"/>
  <cols>
    <col min="2" max="2" width="9.85546875" customWidth="1"/>
    <col min="3" max="5" width="17.28515625" style="2" customWidth="1"/>
    <col min="6" max="6" width="17.28515625" style="53" customWidth="1"/>
    <col min="7" max="8" width="17.28515625" style="2" customWidth="1"/>
    <col min="9" max="9" width="20" customWidth="1"/>
  </cols>
  <sheetData>
    <row r="2" spans="2:9" ht="26.25">
      <c r="B2" s="54" t="s">
        <v>136</v>
      </c>
      <c r="C2" s="55" t="s">
        <v>137</v>
      </c>
      <c r="D2" s="56" t="s">
        <v>138</v>
      </c>
      <c r="E2" s="55" t="s">
        <v>139</v>
      </c>
      <c r="F2" s="57" t="s">
        <v>140</v>
      </c>
      <c r="G2" s="57" t="s">
        <v>141</v>
      </c>
      <c r="H2" s="57" t="s">
        <v>142</v>
      </c>
      <c r="I2" s="57" t="s">
        <v>143</v>
      </c>
    </row>
    <row r="3" spans="2:9">
      <c r="B3" s="58">
        <v>300</v>
      </c>
      <c r="C3" s="59">
        <v>6.3214366698992983E-2</v>
      </c>
      <c r="D3" s="59">
        <v>0.18976940252794597</v>
      </c>
      <c r="E3" s="59">
        <v>0.18976940252794597</v>
      </c>
      <c r="F3" s="60">
        <v>6.3214366698992983E-2</v>
      </c>
      <c r="G3" s="59">
        <v>0.29623325373865667</v>
      </c>
      <c r="H3" s="59">
        <v>0.17538601201928181</v>
      </c>
      <c r="I3" s="61">
        <v>8.9373833639778771E-2</v>
      </c>
    </row>
    <row r="4" spans="2:9">
      <c r="B4" s="58">
        <v>310</v>
      </c>
      <c r="C4" s="59">
        <v>9.3186255238026997E-2</v>
      </c>
      <c r="D4" s="59">
        <v>0.26100779823614034</v>
      </c>
      <c r="E4" s="59">
        <v>0.26100779823614034</v>
      </c>
      <c r="F4" s="60">
        <v>9.3186255238026997E-2</v>
      </c>
      <c r="G4" s="59">
        <v>0.29408918717564342</v>
      </c>
      <c r="H4" s="59">
        <v>0.21346726352381448</v>
      </c>
      <c r="I4" s="61">
        <v>9.9237904303159721E-2</v>
      </c>
    </row>
    <row r="5" spans="2:9">
      <c r="B5" s="58">
        <v>320</v>
      </c>
      <c r="C5" s="59">
        <v>0.12257571845667591</v>
      </c>
      <c r="D5" s="59">
        <v>0.31790471198372589</v>
      </c>
      <c r="E5" s="59">
        <v>0.31790471198372589</v>
      </c>
      <c r="F5" s="60">
        <v>0.12257571845667591</v>
      </c>
      <c r="G5" s="59">
        <v>0.29698006805778787</v>
      </c>
      <c r="H5" s="59">
        <v>0.23914033823703626</v>
      </c>
      <c r="I5" s="61">
        <v>0.11209793941702839</v>
      </c>
    </row>
    <row r="6" spans="2:9">
      <c r="B6" s="58">
        <v>330</v>
      </c>
      <c r="C6" s="59">
        <v>0.15598303147399026</v>
      </c>
      <c r="D6" s="59">
        <v>0.36617967754564784</v>
      </c>
      <c r="E6" s="59">
        <v>0.3661796775456479</v>
      </c>
      <c r="F6" s="60">
        <v>0.15598303147399026</v>
      </c>
      <c r="G6" s="59">
        <v>0.29843251182438524</v>
      </c>
      <c r="H6" s="59">
        <v>0.25477962290907652</v>
      </c>
      <c r="I6" s="61">
        <v>0.12814643980589793</v>
      </c>
    </row>
    <row r="7" spans="2:9">
      <c r="B7" s="58">
        <v>340</v>
      </c>
      <c r="C7" s="59">
        <v>0.20127054103104247</v>
      </c>
      <c r="D7" s="59">
        <v>0.42134256405356002</v>
      </c>
      <c r="E7" s="59">
        <v>0.42134256405355996</v>
      </c>
      <c r="F7" s="60">
        <v>0.20127054103104247</v>
      </c>
      <c r="G7" s="59">
        <v>0.30267722711147771</v>
      </c>
      <c r="H7" s="59">
        <v>0.2648050361137782</v>
      </c>
      <c r="I7" s="61">
        <v>0.14946334713675347</v>
      </c>
    </row>
    <row r="8" spans="2:9">
      <c r="B8" s="58">
        <v>350</v>
      </c>
      <c r="C8" s="59">
        <v>0.25986764381769767</v>
      </c>
      <c r="D8" s="59">
        <v>0.48609446438583587</v>
      </c>
      <c r="E8" s="59">
        <v>0.48609446438583587</v>
      </c>
      <c r="F8" s="60">
        <v>0.25986764381769767</v>
      </c>
      <c r="G8" s="59">
        <v>0.30629482389284884</v>
      </c>
      <c r="H8" s="59">
        <v>0.26788085521375082</v>
      </c>
      <c r="I8" s="61">
        <v>0.17309430293428779</v>
      </c>
    </row>
    <row r="9" spans="2:9">
      <c r="B9" s="58">
        <v>360</v>
      </c>
      <c r="C9" s="59">
        <v>0.32973579992312962</v>
      </c>
      <c r="D9" s="59">
        <v>0.55259590779014356</v>
      </c>
      <c r="E9" s="59">
        <v>0.55259590779014356</v>
      </c>
      <c r="F9" s="60">
        <v>0.32973579992312962</v>
      </c>
      <c r="G9" s="59">
        <v>0.31988925650265387</v>
      </c>
      <c r="H9" s="59">
        <v>0.27454194129205128</v>
      </c>
      <c r="I9" s="61">
        <v>0.20637532855480126</v>
      </c>
    </row>
    <row r="10" spans="2:9">
      <c r="B10" s="58">
        <v>370</v>
      </c>
      <c r="C10" s="59">
        <v>0.4325534724014593</v>
      </c>
      <c r="D10" s="59">
        <v>0.65807804447564322</v>
      </c>
      <c r="E10" s="59">
        <v>0.65807804447564322</v>
      </c>
      <c r="F10" s="60">
        <v>0.4325534724014593</v>
      </c>
      <c r="G10" s="59">
        <v>0.3500650058670855</v>
      </c>
      <c r="H10" s="59">
        <v>0.27619901231503191</v>
      </c>
      <c r="I10" s="61">
        <v>0.25514173556415409</v>
      </c>
    </row>
    <row r="11" spans="2:9">
      <c r="B11" s="58">
        <v>380</v>
      </c>
      <c r="C11" s="59">
        <v>0.55556259068304958</v>
      </c>
      <c r="D11" s="59">
        <v>0.77809886650287052</v>
      </c>
      <c r="E11" s="59">
        <v>0.77809886650287052</v>
      </c>
      <c r="F11" s="60">
        <v>0.55556259068304958</v>
      </c>
      <c r="G11" s="59">
        <v>0.41539581141383464</v>
      </c>
      <c r="H11" s="59">
        <v>0.30634598901998567</v>
      </c>
      <c r="I11" s="61">
        <v>0.33182195697838057</v>
      </c>
    </row>
    <row r="12" spans="2:9">
      <c r="B12" s="58">
        <v>390</v>
      </c>
      <c r="C12" s="59">
        <v>0.65669504100120479</v>
      </c>
      <c r="D12" s="59">
        <v>0.85513966571727462</v>
      </c>
      <c r="E12" s="59">
        <v>0.85513966571727473</v>
      </c>
      <c r="F12" s="60">
        <v>0.65669504100120479</v>
      </c>
      <c r="G12" s="59">
        <v>0.47217264895892946</v>
      </c>
      <c r="H12" s="59">
        <v>0.3334487985166425</v>
      </c>
      <c r="I12" s="61">
        <v>0.40743932854243869</v>
      </c>
    </row>
    <row r="13" spans="2:9">
      <c r="B13" s="58">
        <v>400</v>
      </c>
      <c r="C13" s="59">
        <v>0.72540286483527272</v>
      </c>
      <c r="D13" s="59">
        <v>0.89286605888390869</v>
      </c>
      <c r="E13" s="59">
        <v>0.89286605888390869</v>
      </c>
      <c r="F13" s="60">
        <v>0.72540286483527272</v>
      </c>
      <c r="G13" s="59">
        <v>0.52450775404175465</v>
      </c>
      <c r="H13" s="59">
        <v>0.36982624846987366</v>
      </c>
      <c r="I13" s="61">
        <v>0.4765058524341394</v>
      </c>
    </row>
    <row r="14" spans="2:9">
      <c r="B14" s="58">
        <v>410</v>
      </c>
      <c r="C14" s="59">
        <v>0.77962826775307625</v>
      </c>
      <c r="D14" s="59">
        <v>0.91949744032164005</v>
      </c>
      <c r="E14" s="59">
        <v>0.91949744032164005</v>
      </c>
      <c r="F14" s="60">
        <v>0.77962826775307625</v>
      </c>
      <c r="G14" s="59">
        <v>0.58109611668050232</v>
      </c>
      <c r="H14" s="59">
        <v>0.40414610444941229</v>
      </c>
      <c r="I14" s="61">
        <v>0.54758044060104383</v>
      </c>
    </row>
    <row r="15" spans="2:9">
      <c r="B15" s="58">
        <v>420</v>
      </c>
      <c r="C15" s="59">
        <v>0.80856801234220965</v>
      </c>
      <c r="D15" s="59">
        <v>0.92423680529390129</v>
      </c>
      <c r="E15" s="59">
        <v>0.92423680529389518</v>
      </c>
      <c r="F15" s="60">
        <v>0.80856801234220421</v>
      </c>
      <c r="G15" s="59">
        <v>0.61619646700676822</v>
      </c>
      <c r="H15" s="59">
        <v>0.42059354676525224</v>
      </c>
      <c r="I15" s="61">
        <v>0.5976817599995512</v>
      </c>
    </row>
    <row r="16" spans="2:9">
      <c r="B16" s="58">
        <v>430</v>
      </c>
      <c r="C16" s="59">
        <v>0.8261489181247974</v>
      </c>
      <c r="D16" s="59">
        <v>0.92474167741624369</v>
      </c>
      <c r="E16" s="59">
        <v>0.9247416774154279</v>
      </c>
      <c r="F16" s="60">
        <v>0.82614891812406854</v>
      </c>
      <c r="G16" s="59">
        <v>0.65509263404529017</v>
      </c>
      <c r="H16" s="59">
        <v>0.44135806606655026</v>
      </c>
      <c r="I16" s="61">
        <v>0.64497216056343154</v>
      </c>
    </row>
    <row r="17" spans="2:9">
      <c r="B17" s="58">
        <v>440</v>
      </c>
      <c r="C17" s="59">
        <v>0.83740324569596647</v>
      </c>
      <c r="D17" s="59">
        <v>0.92045150146746724</v>
      </c>
      <c r="E17" s="59">
        <v>0.92045150146746657</v>
      </c>
      <c r="F17" s="60">
        <v>0.83740324569596591</v>
      </c>
      <c r="G17" s="59">
        <v>0.68872898035010477</v>
      </c>
      <c r="H17" s="59">
        <v>0.46140107993828222</v>
      </c>
      <c r="I17" s="61">
        <v>0.68605893711800636</v>
      </c>
    </row>
    <row r="18" spans="2:9">
      <c r="B18" s="58">
        <v>450</v>
      </c>
      <c r="C18" s="59">
        <v>0.84571277924507116</v>
      </c>
      <c r="D18" s="59">
        <v>0.91298538668501994</v>
      </c>
      <c r="E18" s="59">
        <v>0.91298537158814375</v>
      </c>
      <c r="F18" s="60">
        <v>0.84571276526059624</v>
      </c>
      <c r="G18" s="59">
        <v>0.72083429988061354</v>
      </c>
      <c r="H18" s="59">
        <v>0.48045746383733218</v>
      </c>
      <c r="I18" s="61">
        <v>0.72631906701625781</v>
      </c>
    </row>
    <row r="19" spans="2:9">
      <c r="B19" s="58">
        <v>460</v>
      </c>
      <c r="C19" s="59">
        <v>0.85434754416029024</v>
      </c>
      <c r="D19" s="59">
        <v>0.90598168851314476</v>
      </c>
      <c r="E19" s="59">
        <v>0.90598155581086615</v>
      </c>
      <c r="F19" s="60">
        <v>0.85434741902104372</v>
      </c>
      <c r="G19" s="59">
        <v>0.74886417045607756</v>
      </c>
      <c r="H19" s="59">
        <v>0.50083022532697818</v>
      </c>
      <c r="I19" s="61">
        <v>0.762988022326061</v>
      </c>
    </row>
    <row r="20" spans="2:9">
      <c r="B20" s="58">
        <v>470</v>
      </c>
      <c r="C20" s="59">
        <v>0.86389784190059771</v>
      </c>
      <c r="D20" s="59">
        <v>0.89975264661534438</v>
      </c>
      <c r="E20" s="59">
        <v>0.89975146086725744</v>
      </c>
      <c r="F20" s="60">
        <v>0.86389670340412617</v>
      </c>
      <c r="G20" s="59">
        <v>0.77507511397693396</v>
      </c>
      <c r="H20" s="59">
        <v>0.52340520584463357</v>
      </c>
      <c r="I20" s="61">
        <v>0.79829983712831687</v>
      </c>
    </row>
    <row r="21" spans="2:9">
      <c r="B21" s="58">
        <v>480</v>
      </c>
      <c r="C21" s="59">
        <v>0.87319232335391705</v>
      </c>
      <c r="D21" s="59">
        <v>0.89582365786848928</v>
      </c>
      <c r="E21" s="59">
        <v>0.89581866435877366</v>
      </c>
      <c r="F21" s="60">
        <v>0.87318745599602576</v>
      </c>
      <c r="G21" s="59">
        <v>0.79994779770400049</v>
      </c>
      <c r="H21" s="59">
        <v>0.54784917544607237</v>
      </c>
      <c r="I21" s="61">
        <v>0.8300017916647584</v>
      </c>
    </row>
    <row r="22" spans="2:9">
      <c r="B22" s="58">
        <v>490</v>
      </c>
      <c r="C22" s="59">
        <v>0.88168163071002581</v>
      </c>
      <c r="D22" s="59">
        <v>0.89350546239281792</v>
      </c>
      <c r="E22" s="59">
        <v>0.89349518540919171</v>
      </c>
      <c r="F22" s="60">
        <v>0.88167148972257403</v>
      </c>
      <c r="G22" s="59">
        <v>0.82237974975538219</v>
      </c>
      <c r="H22" s="59">
        <v>0.5724896499728781</v>
      </c>
      <c r="I22" s="61">
        <v>0.85720374199405713</v>
      </c>
    </row>
    <row r="23" spans="2:9">
      <c r="B23" s="58">
        <v>500</v>
      </c>
      <c r="C23" s="59">
        <v>0.88695980365785987</v>
      </c>
      <c r="D23" s="59">
        <v>0.89017245613111495</v>
      </c>
      <c r="E23" s="59">
        <v>0.89014608013522345</v>
      </c>
      <c r="F23" s="60">
        <v>0.88693352285353244</v>
      </c>
      <c r="G23" s="59">
        <v>0.84087527961225206</v>
      </c>
      <c r="H23" s="59">
        <v>0.59324942158476524</v>
      </c>
      <c r="I23" s="61">
        <v>0.87906566174763767</v>
      </c>
    </row>
    <row r="24" spans="2:9">
      <c r="B24" s="58">
        <v>510</v>
      </c>
      <c r="C24" s="59">
        <v>0.88902131516925542</v>
      </c>
      <c r="D24" s="59">
        <v>0.88582435509073243</v>
      </c>
      <c r="E24" s="59">
        <v>0.88572801322575367</v>
      </c>
      <c r="F24" s="60">
        <v>0.88892462560431296</v>
      </c>
      <c r="G24" s="59">
        <v>0.85603350585181037</v>
      </c>
      <c r="H24" s="59">
        <v>0.6097559881839093</v>
      </c>
      <c r="I24" s="61">
        <v>0.89598977408670522</v>
      </c>
    </row>
    <row r="25" spans="2:9">
      <c r="B25" s="62">
        <v>520</v>
      </c>
      <c r="C25" s="63">
        <v>0.89255649340622634</v>
      </c>
      <c r="D25" s="63">
        <v>0.88523500091743557</v>
      </c>
      <c r="E25" s="59">
        <v>0.88503435745876047</v>
      </c>
      <c r="F25" s="64">
        <v>0.89235419049037423</v>
      </c>
      <c r="G25" s="59">
        <v>0.87073190765193764</v>
      </c>
      <c r="H25" s="63">
        <v>0.62937655775181744</v>
      </c>
      <c r="I25" s="61">
        <v>0.9096479793586697</v>
      </c>
    </row>
    <row r="26" spans="2:9">
      <c r="B26" s="62">
        <v>530</v>
      </c>
      <c r="C26" s="63">
        <v>0.89245377180286189</v>
      </c>
      <c r="D26" s="63">
        <v>0.88302597567163099</v>
      </c>
      <c r="E26" s="59">
        <v>0.88261984252613568</v>
      </c>
      <c r="F26" s="64">
        <v>0.89204330249897112</v>
      </c>
      <c r="G26" s="59">
        <v>0.882446845491617</v>
      </c>
      <c r="H26" s="63">
        <v>0.64435464611223181</v>
      </c>
      <c r="I26" s="61">
        <v>0.91871716263048475</v>
      </c>
    </row>
    <row r="27" spans="2:9">
      <c r="B27" s="58">
        <v>540</v>
      </c>
      <c r="C27" s="59">
        <v>0.8966082925843667</v>
      </c>
      <c r="D27" s="59">
        <v>0.88740067654205079</v>
      </c>
      <c r="E27" s="59">
        <v>0.88539916965639431</v>
      </c>
      <c r="F27" s="60">
        <v>0.89458601818365602</v>
      </c>
      <c r="G27" s="59">
        <v>0.89456439971058299</v>
      </c>
      <c r="H27" s="59">
        <v>0.66579236703000699</v>
      </c>
      <c r="I27" s="61">
        <v>0.92402103989234186</v>
      </c>
    </row>
    <row r="28" spans="2:9">
      <c r="B28" s="58">
        <v>550</v>
      </c>
      <c r="C28" s="59">
        <v>0.89627735105344097</v>
      </c>
      <c r="D28" s="59">
        <v>0.88707313357722617</v>
      </c>
      <c r="E28" s="59">
        <v>0.88408564959678304</v>
      </c>
      <c r="F28" s="60">
        <v>0.89325886911891494</v>
      </c>
      <c r="G28" s="59">
        <v>0.90300043393790475</v>
      </c>
      <c r="H28" s="59">
        <v>0.67988155610742917</v>
      </c>
      <c r="I28" s="61">
        <v>0.92723389938605194</v>
      </c>
    </row>
    <row r="29" spans="2:9">
      <c r="B29" s="58">
        <v>560</v>
      </c>
      <c r="C29" s="59">
        <v>0.89949036971652341</v>
      </c>
      <c r="D29" s="59">
        <v>0.89025315651360049</v>
      </c>
      <c r="E29" s="59">
        <v>0.88603530269699438</v>
      </c>
      <c r="F29" s="60">
        <v>0.89522875170242167</v>
      </c>
      <c r="G29" s="59">
        <v>0.91070618298317929</v>
      </c>
      <c r="H29" s="59">
        <v>0.69781134338192685</v>
      </c>
      <c r="I29" s="61">
        <v>0.92944950334491361</v>
      </c>
    </row>
    <row r="30" spans="2:9">
      <c r="B30" s="58">
        <v>570</v>
      </c>
      <c r="C30" s="59">
        <v>0.90027368232461058</v>
      </c>
      <c r="D30" s="59">
        <v>0.89129373045387228</v>
      </c>
      <c r="E30" s="59">
        <v>0.88548156394683508</v>
      </c>
      <c r="F30" s="60">
        <v>0.89440295714750251</v>
      </c>
      <c r="G30" s="59">
        <v>0.91639475959023065</v>
      </c>
      <c r="H30" s="59">
        <v>0.71192957253592104</v>
      </c>
      <c r="I30" s="61">
        <v>0.92947891882194034</v>
      </c>
    </row>
    <row r="31" spans="2:9">
      <c r="B31" s="58">
        <v>580</v>
      </c>
      <c r="C31" s="59">
        <v>0.90455130379955373</v>
      </c>
      <c r="D31" s="59">
        <v>0.8955286839760358</v>
      </c>
      <c r="E31" s="59">
        <v>0.88764712000234447</v>
      </c>
      <c r="F31" s="60">
        <v>0.89659033158733037</v>
      </c>
      <c r="G31" s="59">
        <v>0.9213601209760599</v>
      </c>
      <c r="H31" s="59">
        <v>0.72966298721072242</v>
      </c>
      <c r="I31" s="61">
        <v>0.92882666289772797</v>
      </c>
    </row>
    <row r="32" spans="2:9">
      <c r="B32" s="58">
        <v>590</v>
      </c>
      <c r="C32" s="59">
        <v>0.90665589689465664</v>
      </c>
      <c r="D32" s="59">
        <v>0.8974786713827726</v>
      </c>
      <c r="E32" s="59">
        <v>0.88700813877346907</v>
      </c>
      <c r="F32" s="60">
        <v>0.89607829718498733</v>
      </c>
      <c r="G32" s="59">
        <v>0.9247110851542315</v>
      </c>
      <c r="H32" s="59">
        <v>0.74393439174688358</v>
      </c>
      <c r="I32" s="61">
        <v>0.92656768595473826</v>
      </c>
    </row>
    <row r="33" spans="2:9">
      <c r="B33" s="58">
        <v>600</v>
      </c>
      <c r="C33" s="59">
        <v>0.91152082772456611</v>
      </c>
      <c r="D33" s="59">
        <v>0.90229435909025957</v>
      </c>
      <c r="E33" s="59">
        <v>0.88856202205280843</v>
      </c>
      <c r="F33" s="60">
        <v>0.89764806979710809</v>
      </c>
      <c r="G33" s="59">
        <v>0.92741351343291212</v>
      </c>
      <c r="H33" s="59">
        <v>0.76103597627394848</v>
      </c>
      <c r="I33" s="61">
        <v>0.92329635842072066</v>
      </c>
    </row>
    <row r="34" spans="2:9">
      <c r="B34" s="58">
        <v>610</v>
      </c>
      <c r="C34" s="59">
        <v>0.91401629464757861</v>
      </c>
      <c r="D34" s="59">
        <v>0.90476456674700756</v>
      </c>
      <c r="E34" s="59">
        <v>0.88706687507652238</v>
      </c>
      <c r="F34" s="60">
        <v>0.89613763409986125</v>
      </c>
      <c r="G34" s="59">
        <v>0.92883666696160205</v>
      </c>
      <c r="H34" s="59">
        <v>0.77466864933145207</v>
      </c>
      <c r="I34" s="61">
        <v>0.91832904282662275</v>
      </c>
    </row>
    <row r="35" spans="2:9">
      <c r="B35" s="58">
        <v>620</v>
      </c>
      <c r="C35" s="59">
        <v>0.91865325591456382</v>
      </c>
      <c r="D35" s="59">
        <v>0.90976085656468342</v>
      </c>
      <c r="E35" s="59">
        <v>0.88718963068070278</v>
      </c>
      <c r="F35" s="60">
        <v>0.8958614090257021</v>
      </c>
      <c r="G35" s="59">
        <v>0.92973113817839537</v>
      </c>
      <c r="H35" s="59">
        <v>0.79039630641035763</v>
      </c>
      <c r="I35" s="61">
        <v>0.91214288583172509</v>
      </c>
    </row>
    <row r="36" spans="2:9">
      <c r="B36" s="58">
        <v>630</v>
      </c>
      <c r="C36" s="59">
        <v>0.92269629832549793</v>
      </c>
      <c r="D36" s="59">
        <v>0.91376476304758913</v>
      </c>
      <c r="E36" s="59">
        <v>0.88536534982322335</v>
      </c>
      <c r="F36" s="60">
        <v>0.89401929685157078</v>
      </c>
      <c r="G36" s="59">
        <v>0.92975945456878428</v>
      </c>
      <c r="H36" s="59">
        <v>0.80471585682762214</v>
      </c>
      <c r="I36" s="61">
        <v>0.90492503934309698</v>
      </c>
    </row>
    <row r="37" spans="2:9">
      <c r="B37" s="58">
        <v>640</v>
      </c>
      <c r="C37" s="59">
        <v>0.92649261848807629</v>
      </c>
      <c r="D37" s="59">
        <v>0.91725114082860015</v>
      </c>
      <c r="E37" s="59">
        <v>0.88194825445745106</v>
      </c>
      <c r="F37" s="60">
        <v>0.89083404890085693</v>
      </c>
      <c r="G37" s="59">
        <v>0.92908190157891113</v>
      </c>
      <c r="H37" s="59">
        <v>0.81814648485609853</v>
      </c>
      <c r="I37" s="61">
        <v>0.89658659898330262</v>
      </c>
    </row>
    <row r="38" spans="2:9">
      <c r="B38" s="58">
        <v>650</v>
      </c>
      <c r="C38" s="59">
        <v>0.92906070362307758</v>
      </c>
      <c r="D38" s="59">
        <v>0.91979361010770666</v>
      </c>
      <c r="E38" s="59">
        <v>0.87642884507918961</v>
      </c>
      <c r="F38" s="60">
        <v>0.88525903043562659</v>
      </c>
      <c r="G38" s="59">
        <v>0.92770492480362243</v>
      </c>
      <c r="H38" s="59">
        <v>0.82981225126748259</v>
      </c>
      <c r="I38" s="61">
        <v>0.88640724680471261</v>
      </c>
    </row>
    <row r="39" spans="2:9">
      <c r="B39" s="58">
        <v>660</v>
      </c>
      <c r="C39" s="59">
        <v>0.93230479415755074</v>
      </c>
      <c r="D39" s="59">
        <v>0.92300534184125549</v>
      </c>
      <c r="E39" s="59">
        <v>0.87023028026027327</v>
      </c>
      <c r="F39" s="60">
        <v>0.87899801391101573</v>
      </c>
      <c r="G39" s="59">
        <v>0.9254513116073706</v>
      </c>
      <c r="H39" s="59">
        <v>0.84131163926132224</v>
      </c>
      <c r="I39" s="61">
        <v>0.87465468113338318</v>
      </c>
    </row>
    <row r="40" spans="2:9">
      <c r="B40" s="58">
        <v>670</v>
      </c>
      <c r="C40" s="59">
        <v>0.93448920613307829</v>
      </c>
      <c r="D40" s="59">
        <v>0.9255813554937401</v>
      </c>
      <c r="E40" s="59">
        <v>0.86202173751085875</v>
      </c>
      <c r="F40" s="60">
        <v>0.87031788656359466</v>
      </c>
      <c r="G40" s="59">
        <v>0.92267441948866935</v>
      </c>
      <c r="H40" s="59">
        <v>0.85131707783642341</v>
      </c>
      <c r="I40" s="61">
        <v>0.86100837781338502</v>
      </c>
    </row>
    <row r="41" spans="2:9">
      <c r="B41" s="58">
        <v>680</v>
      </c>
      <c r="C41" s="59">
        <v>0.93686511212116141</v>
      </c>
      <c r="D41" s="59">
        <v>0.92793461358440921</v>
      </c>
      <c r="E41" s="59">
        <v>0.85211282242023367</v>
      </c>
      <c r="F41" s="60">
        <v>0.86031360747811259</v>
      </c>
      <c r="G41" s="59">
        <v>0.91946412440963177</v>
      </c>
      <c r="H41" s="59">
        <v>0.86103010394896573</v>
      </c>
      <c r="I41" s="61">
        <v>0.8463539713004935</v>
      </c>
    </row>
    <row r="42" spans="2:9">
      <c r="B42" s="58">
        <v>690</v>
      </c>
      <c r="C42" s="59">
        <v>0.9392621104520732</v>
      </c>
      <c r="D42" s="59">
        <v>0.92989326105497794</v>
      </c>
      <c r="E42" s="59">
        <v>0.84029215767641363</v>
      </c>
      <c r="F42" s="60">
        <v>0.84875825911465719</v>
      </c>
      <c r="G42" s="59">
        <v>0.91580320386156044</v>
      </c>
      <c r="H42" s="59">
        <v>0.87029757727838841</v>
      </c>
      <c r="I42" s="61">
        <v>0.83059897247880021</v>
      </c>
    </row>
    <row r="43" spans="2:9">
      <c r="B43" s="58">
        <v>700</v>
      </c>
      <c r="C43" s="59">
        <v>0.94073681993483382</v>
      </c>
      <c r="D43" s="59">
        <v>0.93135326076621194</v>
      </c>
      <c r="E43" s="59">
        <v>0.82644664609070939</v>
      </c>
      <c r="F43" s="60">
        <v>0.83477325139718717</v>
      </c>
      <c r="G43" s="59">
        <v>0.91166686269965724</v>
      </c>
      <c r="H43" s="59">
        <v>0.87825355126767424</v>
      </c>
      <c r="I43" s="61">
        <v>0.81295419287805726</v>
      </c>
    </row>
    <row r="44" spans="2:9">
      <c r="B44" s="58">
        <v>710</v>
      </c>
      <c r="C44" s="59">
        <v>0.94162248033510887</v>
      </c>
      <c r="D44" s="59">
        <v>0.93223008697759024</v>
      </c>
      <c r="E44" s="59">
        <v>0.81052027119328673</v>
      </c>
      <c r="F44" s="60">
        <v>0.81868641527899355</v>
      </c>
      <c r="G44" s="59">
        <v>0.90701992057085301</v>
      </c>
      <c r="H44" s="59">
        <v>0.88520601036760671</v>
      </c>
      <c r="I44" s="61">
        <v>0.7937875644297081</v>
      </c>
    </row>
    <row r="45" spans="2:9">
      <c r="B45" s="58">
        <v>720</v>
      </c>
      <c r="C45" s="59">
        <v>0.94135079926295029</v>
      </c>
      <c r="D45" s="59">
        <v>0.932377541718591</v>
      </c>
      <c r="E45" s="59">
        <v>0.79245050147273144</v>
      </c>
      <c r="F45" s="60">
        <v>0.80007709276510053</v>
      </c>
      <c r="G45" s="59">
        <v>0.90178985727076211</v>
      </c>
      <c r="H45" s="59">
        <v>0.89063152632463705</v>
      </c>
      <c r="I45" s="61">
        <v>0.77273267882897734</v>
      </c>
    </row>
    <row r="46" spans="2:9">
      <c r="B46" s="58">
        <v>730</v>
      </c>
      <c r="C46" s="59">
        <v>0.94066126506723813</v>
      </c>
      <c r="D46" s="59">
        <v>0.93169458038384478</v>
      </c>
      <c r="E46" s="59">
        <v>0.77226245118780235</v>
      </c>
      <c r="F46" s="60">
        <v>0.77969475146991052</v>
      </c>
      <c r="G46" s="59">
        <v>0.89590708663314489</v>
      </c>
      <c r="H46" s="59">
        <v>0.89522829036382445</v>
      </c>
      <c r="I46" s="61">
        <v>0.75052611937720126</v>
      </c>
    </row>
    <row r="47" spans="2:9">
      <c r="B47" s="58">
        <v>740</v>
      </c>
      <c r="C47" s="59">
        <v>0.9393852166989064</v>
      </c>
      <c r="D47" s="59">
        <v>0.93001513935502866</v>
      </c>
      <c r="E47" s="59">
        <v>0.74998139035872136</v>
      </c>
      <c r="F47" s="60">
        <v>0.7575375938405311</v>
      </c>
      <c r="G47" s="59">
        <v>0.88926161508929724</v>
      </c>
      <c r="H47" s="59">
        <v>0.8988557034780803</v>
      </c>
      <c r="I47" s="61">
        <v>0.72716661444709541</v>
      </c>
    </row>
    <row r="48" spans="2:9">
      <c r="B48" s="58">
        <v>750</v>
      </c>
      <c r="C48" s="59">
        <v>0.93652254819405167</v>
      </c>
      <c r="D48" s="59">
        <v>0.92718102508418099</v>
      </c>
      <c r="E48" s="59">
        <v>0.72569367289573339</v>
      </c>
      <c r="F48" s="60">
        <v>0.73300517305874302</v>
      </c>
      <c r="G48" s="59">
        <v>0.88173546853139506</v>
      </c>
      <c r="H48" s="59">
        <v>0.9005604183846716</v>
      </c>
      <c r="I48" s="61">
        <v>0.70206397151833877</v>
      </c>
    </row>
    <row r="49" spans="2:9">
      <c r="B49" s="58">
        <v>760</v>
      </c>
      <c r="C49" s="59">
        <v>0.93222844897163659</v>
      </c>
      <c r="D49" s="59">
        <v>0.92292975817498635</v>
      </c>
      <c r="E49" s="59">
        <v>0.69946663170785195</v>
      </c>
      <c r="F49" s="60">
        <v>0.70651388950099869</v>
      </c>
      <c r="G49" s="59">
        <v>0.87312410460541134</v>
      </c>
      <c r="H49" s="59">
        <v>0.90053005358009031</v>
      </c>
      <c r="I49" s="61">
        <v>0.67557184374402779</v>
      </c>
    </row>
    <row r="50" spans="2:9">
      <c r="B50" s="58">
        <v>770</v>
      </c>
      <c r="C50" s="59">
        <v>0.92593703594351762</v>
      </c>
      <c r="D50" s="59">
        <v>0.91711070733160449</v>
      </c>
      <c r="E50" s="59">
        <v>0.67149932254964129</v>
      </c>
      <c r="F50" s="60">
        <v>0.67796187242079575</v>
      </c>
      <c r="G50" s="59">
        <v>0.86330099843895902</v>
      </c>
      <c r="H50" s="59">
        <v>0.89819146229681668</v>
      </c>
      <c r="I50" s="61">
        <v>0.6475638441502467</v>
      </c>
    </row>
    <row r="51" spans="2:9">
      <c r="B51" s="58">
        <v>780</v>
      </c>
      <c r="C51" s="59">
        <v>0.91823766626858672</v>
      </c>
      <c r="D51" s="59">
        <v>0.9094847305162499</v>
      </c>
      <c r="E51" s="59">
        <v>0.64197364767068466</v>
      </c>
      <c r="F51" s="60">
        <v>0.64815204067082355</v>
      </c>
      <c r="G51" s="59">
        <v>0.85208200390174105</v>
      </c>
      <c r="H51" s="59">
        <v>0.89411436067124561</v>
      </c>
      <c r="I51" s="61">
        <v>0.61876405069374318</v>
      </c>
    </row>
    <row r="52" spans="2:9">
      <c r="B52" s="58">
        <v>790</v>
      </c>
      <c r="C52" s="59">
        <v>0.90884753960144216</v>
      </c>
      <c r="D52" s="59">
        <v>0.89978206615298351</v>
      </c>
      <c r="E52" s="59">
        <v>0.6110923320020194</v>
      </c>
      <c r="F52" s="60">
        <v>0.61724920211391943</v>
      </c>
      <c r="G52" s="59">
        <v>0.83925311689070692</v>
      </c>
      <c r="H52" s="59">
        <v>0.88803000529922671</v>
      </c>
      <c r="I52" s="61">
        <v>0.58927076281297608</v>
      </c>
    </row>
    <row r="53" spans="2:9">
      <c r="B53" s="58">
        <v>800</v>
      </c>
      <c r="C53" s="59">
        <v>0.89673653650056639</v>
      </c>
      <c r="D53" s="59">
        <v>0.88779186656673614</v>
      </c>
      <c r="E53" s="59">
        <v>0.5791197875629005</v>
      </c>
      <c r="F53" s="60">
        <v>0.58495452827969963</v>
      </c>
      <c r="G53" s="59">
        <v>0.82469209630159135</v>
      </c>
      <c r="H53" s="59">
        <v>0.87887256927562951</v>
      </c>
      <c r="I53" s="61">
        <v>0.55878410634771414</v>
      </c>
    </row>
    <row r="54" spans="2:9">
      <c r="B54" s="58">
        <v>810</v>
      </c>
      <c r="C54" s="59">
        <v>0.88187412411573429</v>
      </c>
      <c r="D54" s="59">
        <v>0.8730777021541809</v>
      </c>
      <c r="E54" s="59">
        <v>0.54621720753888603</v>
      </c>
      <c r="F54" s="60">
        <v>0.55172044857724767</v>
      </c>
      <c r="G54" s="59">
        <v>0.80797434376283361</v>
      </c>
      <c r="H54" s="59">
        <v>0.86672979624890845</v>
      </c>
      <c r="I54" s="61">
        <v>0.52757732571430616</v>
      </c>
    </row>
    <row r="55" spans="2:9">
      <c r="B55" s="58">
        <v>820</v>
      </c>
      <c r="C55" s="59">
        <v>0.86365247568034298</v>
      </c>
      <c r="D55" s="59">
        <v>0.85541986346057208</v>
      </c>
      <c r="E55" s="59">
        <v>0.5126732952255233</v>
      </c>
      <c r="F55" s="60">
        <v>0.51760729385626514</v>
      </c>
      <c r="G55" s="59">
        <v>0.7889489683938945</v>
      </c>
      <c r="H55" s="59">
        <v>0.85095741797879165</v>
      </c>
      <c r="I55" s="61">
        <v>0.49567503583166111</v>
      </c>
    </row>
    <row r="56" spans="2:9">
      <c r="B56" s="58">
        <v>830</v>
      </c>
      <c r="C56" s="59">
        <v>0.84262734604586187</v>
      </c>
      <c r="D56" s="59">
        <v>0.83459515210083135</v>
      </c>
      <c r="E56" s="59">
        <v>0.47876105315775064</v>
      </c>
      <c r="F56" s="60">
        <v>0.48336867833099811</v>
      </c>
      <c r="G56" s="59">
        <v>0.76746410482985339</v>
      </c>
      <c r="H56" s="59">
        <v>0.83207080064844452</v>
      </c>
      <c r="I56" s="61">
        <v>0.46375681443688338</v>
      </c>
    </row>
    <row r="57" spans="2:9">
      <c r="B57" s="58">
        <v>840</v>
      </c>
      <c r="C57" s="59">
        <v>0.81852732969846165</v>
      </c>
      <c r="D57" s="59">
        <v>0.81036277244227628</v>
      </c>
      <c r="E57" s="59">
        <v>0.44472400552761032</v>
      </c>
      <c r="F57" s="60">
        <v>0.44920468347803888</v>
      </c>
      <c r="G57" s="59">
        <v>0.74329879227484474</v>
      </c>
      <c r="H57" s="59">
        <v>0.80983459362116195</v>
      </c>
      <c r="I57" s="61">
        <v>0.43193274322644709</v>
      </c>
    </row>
    <row r="58" spans="2:9">
      <c r="B58" s="58">
        <v>850</v>
      </c>
      <c r="C58" s="59">
        <v>0.79047487307291331</v>
      </c>
      <c r="D58" s="59">
        <v>0.78259013040566827</v>
      </c>
      <c r="E58" s="59">
        <v>0.41082059154125827</v>
      </c>
      <c r="F58" s="60">
        <v>0.41495968622295215</v>
      </c>
      <c r="G58" s="59">
        <v>0.71635661332427747</v>
      </c>
      <c r="H58" s="59">
        <v>0.78337070567635969</v>
      </c>
      <c r="I58" s="61">
        <v>0.40001104371924695</v>
      </c>
    </row>
    <row r="59" spans="2:9">
      <c r="B59" s="58">
        <v>860</v>
      </c>
      <c r="C59" s="59">
        <v>0.75878048496250061</v>
      </c>
      <c r="D59" s="59">
        <v>0.75121188402570027</v>
      </c>
      <c r="E59" s="59">
        <v>0.37729269240456464</v>
      </c>
      <c r="F59" s="60">
        <v>0.38109398720021964</v>
      </c>
      <c r="G59" s="59">
        <v>0.68657604934557215</v>
      </c>
      <c r="H59" s="59">
        <v>0.75299499894370903</v>
      </c>
      <c r="I59" s="61">
        <v>0.36838758012037903</v>
      </c>
    </row>
    <row r="60" spans="2:9">
      <c r="B60" s="58">
        <v>870</v>
      </c>
      <c r="C60" s="59">
        <v>0.72316567994292003</v>
      </c>
      <c r="D60" s="59">
        <v>0.716272232889547</v>
      </c>
      <c r="E60" s="59">
        <v>0.34437305715294131</v>
      </c>
      <c r="F60" s="60">
        <v>0.34768732416915005</v>
      </c>
      <c r="G60" s="59">
        <v>0.65399312572426604</v>
      </c>
      <c r="H60" s="59">
        <v>0.71843385174638297</v>
      </c>
      <c r="I60" s="61">
        <v>0.33710941488454332</v>
      </c>
    </row>
    <row r="61" spans="2:9">
      <c r="B61" s="58">
        <v>880</v>
      </c>
      <c r="C61" s="59">
        <v>0.68441564129298271</v>
      </c>
      <c r="D61" s="59">
        <v>0.67789157202834893</v>
      </c>
      <c r="E61" s="59">
        <v>0.31226713040367288</v>
      </c>
      <c r="F61" s="60">
        <v>0.31527240804966311</v>
      </c>
      <c r="G61" s="59">
        <v>0.61864795993264576</v>
      </c>
      <c r="H61" s="59">
        <v>0.68051434718952419</v>
      </c>
      <c r="I61" s="61">
        <v>0.30664364568614305</v>
      </c>
    </row>
    <row r="62" spans="2:9">
      <c r="B62" s="58">
        <v>890</v>
      </c>
      <c r="C62" s="59">
        <v>0.64275035855190055</v>
      </c>
      <c r="D62" s="59">
        <v>0.6363391222822895</v>
      </c>
      <c r="E62" s="59">
        <v>0.28117427945787515</v>
      </c>
      <c r="F62" s="60">
        <v>0.28400716317572144</v>
      </c>
      <c r="G62" s="59">
        <v>0.58074556805531585</v>
      </c>
      <c r="H62" s="59">
        <v>0.63947228766186737</v>
      </c>
      <c r="I62" s="61">
        <v>0.27713450384806265</v>
      </c>
    </row>
    <row r="63" spans="2:9">
      <c r="B63" s="58">
        <v>900</v>
      </c>
      <c r="C63" s="59">
        <v>0.59796118366798157</v>
      </c>
      <c r="D63" s="59">
        <v>0.59199670558167006</v>
      </c>
      <c r="E63" s="59">
        <v>0.25127313338262353</v>
      </c>
      <c r="F63" s="60">
        <v>0.25380475743324543</v>
      </c>
      <c r="G63" s="59">
        <v>0.54057628961713033</v>
      </c>
      <c r="H63" s="59">
        <v>0.59512471687595225</v>
      </c>
      <c r="I63" s="61">
        <v>0.24849211521937986</v>
      </c>
    </row>
    <row r="64" spans="2:9">
      <c r="B64" s="58">
        <v>910</v>
      </c>
      <c r="C64" s="59">
        <v>0.55082169590670516</v>
      </c>
      <c r="D64" s="59">
        <v>0.54532741964859155</v>
      </c>
      <c r="E64" s="59">
        <v>0.22271411836099661</v>
      </c>
      <c r="F64" s="60">
        <v>0.22495800496703972</v>
      </c>
      <c r="G64" s="59">
        <v>0.49845153682762655</v>
      </c>
      <c r="H64" s="59">
        <v>0.54829919194170462</v>
      </c>
      <c r="I64" s="61">
        <v>0.22098402244128942</v>
      </c>
    </row>
    <row r="65" spans="2:9">
      <c r="B65" s="58">
        <v>920</v>
      </c>
      <c r="C65" s="59">
        <v>0.5016994251365765</v>
      </c>
      <c r="D65" s="59">
        <v>0.49691706540932884</v>
      </c>
      <c r="E65" s="59">
        <v>0.19563517797432589</v>
      </c>
      <c r="F65" s="60">
        <v>0.19751798269468029</v>
      </c>
      <c r="G65" s="59">
        <v>0.45483453127189954</v>
      </c>
      <c r="H65" s="59">
        <v>0.49939110450452812</v>
      </c>
      <c r="I65" s="61">
        <v>0.19467097537285061</v>
      </c>
    </row>
    <row r="66" spans="2:9">
      <c r="B66" s="58">
        <v>930</v>
      </c>
      <c r="C66" s="59">
        <v>0.45172688394986016</v>
      </c>
      <c r="D66" s="59">
        <v>0.44742087850261691</v>
      </c>
      <c r="E66" s="59">
        <v>0.17015090895020721</v>
      </c>
      <c r="F66" s="60">
        <v>0.17178845153258515</v>
      </c>
      <c r="G66" s="59">
        <v>0.41023978846242903</v>
      </c>
      <c r="H66" s="59">
        <v>0.44956660134195275</v>
      </c>
      <c r="I66" s="61">
        <v>0.16986161753917658</v>
      </c>
    </row>
    <row r="67" spans="2:9">
      <c r="B67" s="58">
        <v>940</v>
      </c>
      <c r="C67" s="59">
        <v>0.40155736786419333</v>
      </c>
      <c r="D67" s="59">
        <v>0.39755195716791508</v>
      </c>
      <c r="E67" s="59">
        <v>0.14635577376007269</v>
      </c>
      <c r="F67" s="60">
        <v>0.14783033569118922</v>
      </c>
      <c r="G67" s="59">
        <v>0.36524439369951284</v>
      </c>
      <c r="H67" s="59">
        <v>0.39951124331469529</v>
      </c>
      <c r="I67" s="61">
        <v>0.14663163726298206</v>
      </c>
    </row>
    <row r="68" spans="2:9">
      <c r="B68" s="58">
        <v>950</v>
      </c>
      <c r="C68" s="59">
        <v>0.35156475615026078</v>
      </c>
      <c r="D68" s="59">
        <v>0.34805800631222777</v>
      </c>
      <c r="E68" s="59">
        <v>0.12432472370329477</v>
      </c>
      <c r="F68" s="60">
        <v>0.12557731866391444</v>
      </c>
      <c r="G68" s="59">
        <v>0.3204729882149725</v>
      </c>
      <c r="H68" s="59">
        <v>0.34962755043608756</v>
      </c>
      <c r="I68" s="61">
        <v>0.1249340338554286</v>
      </c>
    </row>
    <row r="69" spans="2:9">
      <c r="B69" s="58">
        <v>960</v>
      </c>
      <c r="C69" s="59">
        <v>0.30271054646275836</v>
      </c>
      <c r="D69" s="59">
        <v>0.29969110227442952</v>
      </c>
      <c r="E69" s="59">
        <v>0.10411246154717098</v>
      </c>
      <c r="F69" s="60">
        <v>0.10516141416727029</v>
      </c>
      <c r="G69" s="59">
        <v>0.2765589178539532</v>
      </c>
      <c r="H69" s="59">
        <v>0.30090203923146713</v>
      </c>
      <c r="I69" s="61">
        <v>0.10491569932203401</v>
      </c>
    </row>
    <row r="70" spans="2:9">
      <c r="B70" s="58">
        <v>970</v>
      </c>
      <c r="C70" s="59">
        <v>0.25564639629813107</v>
      </c>
      <c r="D70" s="59">
        <v>0.25320949290774081</v>
      </c>
      <c r="E70" s="59">
        <v>8.5761194114456485E-2</v>
      </c>
      <c r="F70" s="60">
        <v>8.6586565005182081E-2</v>
      </c>
      <c r="G70" s="59">
        <v>0.23419608749807486</v>
      </c>
      <c r="H70" s="59">
        <v>0.25398870348537833</v>
      </c>
      <c r="I70" s="61">
        <v>8.6610391532522396E-2</v>
      </c>
    </row>
    <row r="71" spans="2:9">
      <c r="B71" s="58">
        <v>980</v>
      </c>
      <c r="C71" s="59">
        <v>0.21134493194475062</v>
      </c>
      <c r="D71" s="59">
        <v>0.20933032431227161</v>
      </c>
      <c r="E71" s="59">
        <v>6.9295335579313722E-2</v>
      </c>
      <c r="F71" s="60">
        <v>6.9962238057069526E-2</v>
      </c>
      <c r="G71" s="59">
        <v>0.19404702559257572</v>
      </c>
      <c r="H71" s="59">
        <v>0.20986076941215961</v>
      </c>
      <c r="I71" s="61">
        <v>7.0152142143640725E-2</v>
      </c>
    </row>
    <row r="72" spans="2:9">
      <c r="B72" s="58">
        <v>990</v>
      </c>
      <c r="C72" s="59">
        <v>0.17041006131389</v>
      </c>
      <c r="D72" s="59">
        <v>0.16871027359496329</v>
      </c>
      <c r="E72" s="59">
        <v>5.472300954264131E-2</v>
      </c>
      <c r="F72" s="60">
        <v>5.5274354150063411E-2</v>
      </c>
      <c r="G72" s="59">
        <v>0.15672147318678897</v>
      </c>
      <c r="H72" s="59">
        <v>0.1691246638416587</v>
      </c>
      <c r="I72" s="61">
        <v>5.5546038598075283E-2</v>
      </c>
    </row>
    <row r="73" spans="2:9">
      <c r="B73" s="58">
        <v>1000</v>
      </c>
      <c r="C73" s="59">
        <v>0.13327634370970631</v>
      </c>
      <c r="D73" s="59">
        <v>0.13194695335261977</v>
      </c>
      <c r="E73" s="59">
        <v>4.2042370548058379E-2</v>
      </c>
      <c r="F73" s="60">
        <v>4.2465955334031295E-2</v>
      </c>
      <c r="G73" s="59">
        <v>0.12280602396171264</v>
      </c>
      <c r="H73" s="59">
        <v>0.13220555614341617</v>
      </c>
      <c r="I73" s="61">
        <v>4.275840718319731E-2</v>
      </c>
    </row>
    <row r="74" spans="2:9">
      <c r="B74" s="58">
        <v>1010</v>
      </c>
      <c r="C74" s="59">
        <v>0.10055818656687217</v>
      </c>
      <c r="D74" s="59">
        <v>9.9555149720068473E-2</v>
      </c>
      <c r="E74" s="59">
        <v>3.1240432653671848E-2</v>
      </c>
      <c r="F74" s="60">
        <v>3.1555185884919366E-2</v>
      </c>
      <c r="G74" s="59">
        <v>9.2815662905144855E-2</v>
      </c>
      <c r="H74" s="59">
        <v>9.9705239299375081E-2</v>
      </c>
      <c r="I74" s="61">
        <v>3.1827454781953479E-2</v>
      </c>
    </row>
    <row r="75" spans="2:9">
      <c r="B75" s="58">
        <v>1020</v>
      </c>
      <c r="C75" s="59">
        <v>7.2683823320237012E-2</v>
      </c>
      <c r="D75" s="59">
        <v>7.1958824635935115E-2</v>
      </c>
      <c r="E75" s="59">
        <v>2.2295072983894704E-2</v>
      </c>
      <c r="F75" s="60">
        <v>2.2519700035010637E-2</v>
      </c>
      <c r="G75" s="59">
        <v>6.7183007710251125E-2</v>
      </c>
      <c r="H75" s="59">
        <v>7.203934689254804E-2</v>
      </c>
      <c r="I75" s="61">
        <v>2.2747588062323961E-2</v>
      </c>
    </row>
    <row r="76" spans="2:9">
      <c r="B76" s="58">
        <v>1030</v>
      </c>
      <c r="C76" s="59">
        <v>4.9984069155819454E-2</v>
      </c>
      <c r="D76" s="59">
        <v>4.9485493506952416E-2</v>
      </c>
      <c r="E76" s="59">
        <v>1.5176658594209465E-2</v>
      </c>
      <c r="F76" s="60">
        <v>1.5329566282301501E-2</v>
      </c>
      <c r="G76" s="59">
        <v>4.6252293040768978E-2</v>
      </c>
      <c r="H76" s="59">
        <v>4.9525528210196665E-2</v>
      </c>
      <c r="I76" s="61">
        <v>1.5503450145367241E-2</v>
      </c>
    </row>
    <row r="77" spans="2:9">
      <c r="B77" s="58">
        <v>1040</v>
      </c>
      <c r="C77" s="59">
        <v>3.2552494188295533E-2</v>
      </c>
      <c r="D77" s="59">
        <v>3.221340570716745E-2</v>
      </c>
      <c r="E77" s="59">
        <v>9.8033172311239036E-3</v>
      </c>
      <c r="F77" s="60">
        <v>9.9065100440831038E-3</v>
      </c>
      <c r="G77" s="59">
        <v>3.0132490137142739E-2</v>
      </c>
      <c r="H77" s="59">
        <v>3.2246429324666703E-2</v>
      </c>
      <c r="I77" s="61">
        <v>1.0028503842749987E-2</v>
      </c>
    </row>
    <row r="78" spans="2:9">
      <c r="B78" s="58">
        <v>1050</v>
      </c>
      <c r="C78" s="59">
        <v>1.9294818564419228E-2</v>
      </c>
      <c r="D78" s="59">
        <v>1.9093830871039861E-2</v>
      </c>
      <c r="E78" s="59">
        <v>5.776889325343741E-3</v>
      </c>
      <c r="F78" s="60">
        <v>5.8376986866631496E-3</v>
      </c>
      <c r="G78" s="59">
        <v>1.7869695070177091E-2</v>
      </c>
      <c r="H78" s="59">
        <v>1.9110326624403439E-2</v>
      </c>
      <c r="I78" s="61">
        <v>5.9140253583352589E-3</v>
      </c>
    </row>
    <row r="79" spans="2:9">
      <c r="B79" s="58">
        <v>1060</v>
      </c>
      <c r="C79" s="59">
        <v>1.0031598338514015E-2</v>
      </c>
      <c r="D79" s="59">
        <v>9.9271025224878257E-3</v>
      </c>
      <c r="E79" s="59">
        <v>2.9912861913663222E-3</v>
      </c>
      <c r="F79" s="60">
        <v>3.0227734144333365E-3</v>
      </c>
      <c r="G79" s="59">
        <v>9.2935440205274677E-3</v>
      </c>
      <c r="H79" s="59">
        <v>9.9346023062775665E-3</v>
      </c>
      <c r="I79" s="61">
        <v>3.0641233829380794E-3</v>
      </c>
    </row>
    <row r="80" spans="2:9">
      <c r="B80" s="58">
        <v>1070</v>
      </c>
      <c r="C80" s="59">
        <v>4.7530166602745162E-3</v>
      </c>
      <c r="D80" s="59">
        <v>4.7035060700633229E-3</v>
      </c>
      <c r="E80" s="59">
        <v>1.4140083536167099E-3</v>
      </c>
      <c r="F80" s="60">
        <v>1.4288926520758334E-3</v>
      </c>
      <c r="G80" s="59">
        <v>4.4037009028545229E-3</v>
      </c>
      <c r="H80" s="59">
        <v>4.7068576060243792E-3</v>
      </c>
      <c r="I80" s="61">
        <v>1.4490581513523556E-3</v>
      </c>
    </row>
    <row r="81" spans="2:9">
      <c r="B81" s="58">
        <v>1080</v>
      </c>
      <c r="C81" s="59">
        <v>2.1283359968486534E-3</v>
      </c>
      <c r="D81" s="59">
        <v>2.1061658302148132E-3</v>
      </c>
      <c r="E81" s="59">
        <v>6.3244426069142008E-4</v>
      </c>
      <c r="F81" s="60">
        <v>6.3910156869869815E-4</v>
      </c>
      <c r="G81" s="59">
        <v>1.9717557952172687E-3</v>
      </c>
      <c r="H81" s="59">
        <v>2.1076681732903925E-3</v>
      </c>
      <c r="I81" s="61">
        <v>6.4831541439097997E-4</v>
      </c>
    </row>
    <row r="82" spans="2:9">
      <c r="B82" s="58">
        <v>1090</v>
      </c>
      <c r="C82" s="59">
        <v>6.0222660159116293E-4</v>
      </c>
      <c r="D82" s="59">
        <v>5.9595340782458831E-4</v>
      </c>
      <c r="E82" s="59">
        <v>1.7883378985109001E-4</v>
      </c>
      <c r="F82" s="60">
        <v>1.8071625079689094E-4</v>
      </c>
      <c r="G82" s="59">
        <v>5.5785325127586955E-4</v>
      </c>
      <c r="H82" s="59">
        <v>5.9638494793707491E-4</v>
      </c>
      <c r="I82" s="61">
        <v>1.833718804986255E-4</v>
      </c>
    </row>
    <row r="83" spans="2:9">
      <c r="B83" s="58">
        <v>1100</v>
      </c>
      <c r="C83" s="59">
        <v>5.0534528732088339E-5</v>
      </c>
      <c r="D83" s="59">
        <v>5.0008127391129085E-5</v>
      </c>
      <c r="E83" s="59">
        <v>1.5002775957711261E-5</v>
      </c>
      <c r="F83" s="60">
        <v>1.5160699915160852E-5</v>
      </c>
      <c r="G83" s="59">
        <v>4.6803826546344754E-5</v>
      </c>
      <c r="H83" s="59">
        <v>5.0045295755196544E-5</v>
      </c>
      <c r="I83" s="61">
        <v>1.5387377108887872E-5</v>
      </c>
    </row>
  </sheetData>
  <conditionalFormatting sqref="D2">
    <cfRule type="cellIs" dxfId="0" priority="1" stopIfTrue="1" operator="equal">
      <formula>16000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ParameterData</vt:lpstr>
      <vt:lpstr>ScenarioDefinitions</vt:lpstr>
      <vt:lpstr>Planets</vt:lpstr>
      <vt:lpstr>QE</vt:lpstr>
      <vt:lpstr>CCDQEcoatings</vt:lpstr>
      <vt:lpstr>phFun</vt:lpstr>
      <vt:lpstr>planetTable</vt:lpstr>
      <vt:lpstr>QEcurves</vt:lpstr>
      <vt:lpstr>RVPrime</vt:lpstr>
      <vt:lpstr>stellarClass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K. Harding, Ph.D.</dc:creator>
  <cp:lastModifiedBy>Nemati, Bijan (383B)</cp:lastModifiedBy>
  <dcterms:created xsi:type="dcterms:W3CDTF">2015-08-19T18:47:41Z</dcterms:created>
  <dcterms:modified xsi:type="dcterms:W3CDTF">2017-01-27T15:27:36Z</dcterms:modified>
</cp:coreProperties>
</file>