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<sst xmlns="http://schemas.openxmlformats.org/spreadsheetml/2006/main" count="836" uniqueCount="292">
  <si>
    <t>File opened</t>
  </si>
  <si>
    <t>2019-05-13 08:23:44</t>
  </si>
  <si>
    <t>Console s/n</t>
  </si>
  <si>
    <t>68C-831503</t>
  </si>
  <si>
    <t>Console ver</t>
  </si>
  <si>
    <t>Bluestem v.1.3.17</t>
  </si>
  <si>
    <t>Scripts ver</t>
  </si>
  <si>
    <t>2018.12  1.3.16, Nov 2018</t>
  </si>
  <si>
    <t>Head s/n</t>
  </si>
  <si>
    <t>68H-581503</t>
  </si>
  <si>
    <t>Head ver</t>
  </si>
  <si>
    <t>1.3.1</t>
  </si>
  <si>
    <t>Head cal</t>
  </si>
  <si>
    <t>{"co2aspan2a": "0.329491", "h2oazero": "1.00241", "h2obspanconc1": "12.21", "co2bspanconc2": "296.7", "co2bspan2b": "0.32636", "co2bspan2": "-0.0261668", "h2obspan1": "1.00029", "co2aspanconc2": "296.7", "chamberpressurezero": "2.52672", "flowazero": "0.30705", "co2aspan2b": "0.327046", "co2azero": "0.990305", "tazero": "-0.00228119", "tbzero": "0.0863571", "h2oaspanconc2": "0", "flowmeterzero": "1.00147", "h2obspan2": "0", "oxygen": "21", "ssa_ref": "35974.6", "co2bspan1": "1.00105", "co2bspan2a": "0.328844", "h2obspan2b": "0.0691233", "co2bzero": "0.957759", "h2obspan2a": "0.0691036", "h2obspanconc2": "0", "h2oaspanconc1": "12.21", "h2oaspan2b": "0.069198", "co2aspanconc1": "2500", "co2bspanconc1": "2500", "h2obzero": "0.996793", "co2aspan1": "1.00108", "h2oaspan1": "1.00294", "h2oaspan2a": "0.0689952", "co2aspan2": "-0.0257965", "h2oaspan2": "0", "flowbzero": "0.32298", "ssb_ref": "37595.2"}</t>
  </si>
  <si>
    <t>Chamber type</t>
  </si>
  <si>
    <t>6800-01A</t>
  </si>
  <si>
    <t>Chamber s/n</t>
  </si>
  <si>
    <t>MPF-651385</t>
  </si>
  <si>
    <t>Chamber rev</t>
  </si>
  <si>
    <t>0</t>
  </si>
  <si>
    <t>Chamber cal</t>
  </si>
  <si>
    <t>Fluorometer</t>
  </si>
  <si>
    <t>Flr. Version</t>
  </si>
  <si>
    <t>08:23:44</t>
  </si>
  <si>
    <t>Stability Definition:	ΔCO2 (Meas2): Slp&lt;0.5 Per=20	ΔH2O (Meas2): Slp&lt;0.1 Per=20	F (FlrLS): Slp&lt;1 Per=20</t>
  </si>
  <si>
    <t>SysConst</t>
  </si>
  <si>
    <t>AvgTime</t>
  </si>
  <si>
    <t>Oxygen</t>
  </si>
  <si>
    <t>Chamber</t>
  </si>
  <si>
    <t>6800-01A 6 cm²</t>
  </si>
  <si>
    <t>Const</t>
  </si>
  <si>
    <t>CustomBLC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</si>
  <si>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</si>
  <si>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</si>
  <si>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</si>
  <si>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</si>
  <si>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</si>
  <si>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</si>
  <si>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</si>
  <si>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</si>
  <si>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</si>
  <si>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</si>
  <si>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</si>
  <si>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</si>
  <si>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</si>
  <si>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</si>
  <si>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</si>
  <si>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</si>
  <si>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</si>
  <si>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</si>
  <si>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</si>
  <si>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</si>
  <si>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</si>
  <si>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</si>
  <si>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</si>
  <si>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</si>
  <si>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</si>
  <si>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</si>
  <si>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</si>
  <si>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</si>
  <si>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</si>
  <si>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</si>
  <si>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</si>
  <si>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</si>
  <si>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</si>
  <si>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</si>
  <si>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</si>
  <si>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</si>
  <si>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5.12294 83.1602 386.521 633.557 875.534 1066.32 1252.96 1339.35</t>
  </si>
  <si>
    <t>Fs_true</t>
  </si>
  <si>
    <t>0.0451116 99.9346 402.271 601.093 800.983 1000.8 1201.55 1400.81</t>
  </si>
  <si>
    <t>leak_wt</t>
  </si>
  <si>
    <t>Sys</t>
  </si>
  <si>
    <t>UserDefVar</t>
  </si>
  <si>
    <t>GasEx</t>
  </si>
  <si>
    <t>Leak</t>
  </si>
  <si>
    <t>LeafQ</t>
  </si>
  <si>
    <t>Meas</t>
  </si>
  <si>
    <t>FlrLS</t>
  </si>
  <si>
    <t>FlrStats</t>
  </si>
  <si>
    <t>Match</t>
  </si>
  <si>
    <t>Stability</t>
  </si>
  <si>
    <t>Auxiliary</t>
  </si>
  <si>
    <t>Status</t>
  </si>
  <si>
    <t>obs</t>
  </si>
  <si>
    <t>time</t>
  </si>
  <si>
    <t>elapsed</t>
  </si>
  <si>
    <t>date</t>
  </si>
  <si>
    <t>hhmmss</t>
  </si>
  <si>
    <t>binomial</t>
  </si>
  <si>
    <t>leaf_id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</si>
  <si>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</si>
  <si>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</si>
  <si>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</si>
  <si>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</si>
  <si>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</si>
  <si>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</si>
  <si>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</si>
  <si>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</si>
  <si>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</si>
  <si>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</si>
  <si>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</si>
  <si>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</si>
  <si>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</si>
  <si>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</si>
  <si>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</si>
  <si>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</si>
  <si>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</si>
  <si>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</si>
  <si>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</si>
  <si>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</si>
  <si>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</si>
  <si>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</si>
  <si>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</si>
  <si>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blfa_1</t>
  </si>
  <si>
    <t>blfa_2</t>
  </si>
  <si>
    <t>blfa_3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</si>
  <si>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</si>
  <si>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</si>
  <si>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</si>
  <si>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</si>
  <si>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</si>
  <si>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</si>
  <si>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</si>
  <si>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</si>
  <si>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S</t>
  </si>
  <si>
    <t>K</t>
  </si>
  <si>
    <t>Geometry</t>
  </si>
  <si>
    <t>CO2_s</t>
  </si>
  <si>
    <t>CO2_r</t>
  </si>
  <si>
    <t>H2O_s</t>
  </si>
  <si>
    <t>H2O_r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</si>
  <si>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</si>
  <si>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</si>
  <si>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</si>
  <si>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</si>
  <si>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</si>
  <si>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</si>
  <si>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</si>
  <si>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</si>
  <si>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</si>
  <si>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</si>
  <si>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</si>
  <si>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</si>
  <si>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</si>
  <si>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</si>
  <si>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</si>
  <si>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</si>
  <si>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</si>
  <si>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</si>
  <si>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</si>
  <si>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</si>
  <si>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</si>
  <si>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</si>
  <si>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</si>
  <si>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</si>
  <si>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</si>
  <si>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</si>
  <si>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</si>
  <si>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</si>
  <si>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F_avg</t>
  </si>
  <si>
    <t>dF/dt</t>
  </si>
  <si>
    <t>dF_dc/dt</t>
  </si>
  <si>
    <t>F_dc_avg</t>
  </si>
  <si>
    <t>period</t>
  </si>
  <si>
    <t>count</t>
  </si>
  <si>
    <t>co2_adj</t>
  </si>
  <si>
    <t>h2o_adj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</si>
  <si>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</si>
  <si>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</si>
  <si>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</si>
  <si>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</si>
  <si>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</si>
  <si>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</si>
  <si>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</si>
  <si>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</si>
  <si>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F:MN</t>
  </si>
  <si>
    <t>F:SLP</t>
  </si>
  <si>
    <t>F:SD</t>
  </si>
  <si>
    <t>F:OK</t>
  </si>
  <si>
    <t>ΔH2O:MN</t>
  </si>
  <si>
    <t>ΔH2O:SLP</t>
  </si>
  <si>
    <t>ΔH2O:SD</t>
  </si>
  <si>
    <t>ΔH2O:OK</t>
  </si>
  <si>
    <t>Stable</t>
  </si>
  <si>
    <t>Total</t>
  </si>
  <si>
    <t>State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</si>
  <si>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</si>
  <si>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</si>
  <si>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</si>
  <si>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</si>
  <si>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</si>
  <si>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</si>
  <si>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</si>
  <si>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</si>
  <si>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</si>
  <si>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</si>
  <si>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</si>
  <si>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</si>
  <si>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</si>
  <si>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</si>
  <si>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</si>
  <si>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</si>
  <si>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</si>
  <si>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</si>
  <si>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</si>
  <si>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</si>
  <si>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</si>
  <si>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</si>
  <si>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</si>
  <si>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</si>
  <si>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</si>
  <si>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</si>
  <si>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</si>
  <si>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</si>
  <si>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</si>
  <si>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</si>
  <si>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</si>
  <si>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</si>
  <si>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</si>
  <si>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</si>
  <si>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</si>
  <si>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</si>
  <si>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</si>
  <si>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</si>
  <si>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</si>
  <si>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</si>
  <si>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</si>
  <si>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</si>
  <si>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</si>
  <si>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</si>
  <si>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</si>
  <si>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</si>
  <si>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</si>
  <si>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</si>
  <si>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</si>
  <si>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</si>
  <si>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</si>
  <si>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</si>
  <si>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</si>
  <si>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</si>
  <si>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</si>
  <si>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</si>
  <si>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mol⁻¹ min⁻¹</t>
  </si>
  <si>
    <t xml:space="preserve"> min⁻¹</t>
  </si>
  <si>
    <t>mmol mol⁻¹ min⁻¹</t>
  </si>
  <si>
    <t>V</t>
  </si>
  <si>
    <t>20190513 08:25:54</t>
  </si>
  <si>
    <t>08:25:54</t>
  </si>
  <si>
    <t>0: Broadleaf</t>
  </si>
  <si>
    <t>08:24:28</t>
  </si>
  <si>
    <t>2/3</t>
  </si>
  <si>
    <t>5</t>
  </si>
  <si>
    <t>11111111</t>
  </si>
  <si>
    <t>oooooooo</t>
  </si>
  <si>
    <t>off</t>
  </si>
  <si>
    <t>20190513 08:25:56</t>
  </si>
  <si>
    <t>08:25:56</t>
  </si>
  <si>
    <t>3/3</t>
  </si>
  <si>
    <t>20190513 08:25:58</t>
  </si>
  <si>
    <t>08:25:58</t>
  </si>
  <si>
    <t>20190513 08:26:00</t>
  </si>
  <si>
    <t>08:26:00</t>
  </si>
  <si>
    <t>20190513 08:26:02</t>
  </si>
  <si>
    <t>08:26:02</t>
  </si>
  <si>
    <t>20190513 08:26:04</t>
  </si>
  <si>
    <t>08:26:04</t>
  </si>
  <si>
    <t>20190513 08:26:06</t>
  </si>
  <si>
    <t>08:26:06</t>
  </si>
  <si>
    <t>20190513 08:26:08</t>
  </si>
  <si>
    <t>08:26:08</t>
  </si>
  <si>
    <t>20190513 08:26:10</t>
  </si>
  <si>
    <t>08:26:10</t>
  </si>
  <si>
    <t>20190513 08:26:12</t>
  </si>
  <si>
    <t>08:26:12</t>
  </si>
  <si>
    <t>20190513 08:26:14</t>
  </si>
  <si>
    <t>08:26:14</t>
  </si>
  <si>
    <t>20190513 08:26:16</t>
  </si>
  <si>
    <t>08:26:16</t>
  </si>
  <si>
    <t>20190513 08:26:18</t>
  </si>
  <si>
    <t>08:26:18</t>
  </si>
  <si>
    <t>20190513 08:26:20</t>
  </si>
  <si>
    <t>08:26:20</t>
  </si>
  <si>
    <t>20190513 08:26:22</t>
  </si>
  <si>
    <t>08:26:22</t>
  </si>
  <si>
    <t>1/3</t>
  </si>
  <si>
    <t>20190513 08:26:24</t>
  </si>
  <si>
    <t>08:26:24</t>
  </si>
  <si>
    <t>20190513 08:26:26</t>
  </si>
  <si>
    <t>08:26:26</t>
  </si>
  <si>
    <t>20190513 08:26:28</t>
  </si>
  <si>
    <t>08:26:28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</si>
</sst>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P34"/>
  <sheetViews>
    <sheetView tabSelected="1" workbookViewId="0"/>
  </sheetViews>
  <sheetFormatPr defaultRowHeight="15"/>
  <sheetData>
    <row r="2" spans="1:146">
      <c r="A2" t="s">
        <v>25</v>
      </c>
      <c r="B2" t="s">
        <v>26</v>
      </c>
      <c r="C2" t="s">
        <v>27</v>
      </c>
      <c r="D2" t="s">
        <v>28</v>
      </c>
    </row>
    <row r="3" spans="1:146">
      <c r="B3">
        <v>4</v>
      </c>
      <c r="C3">
        <v>21</v>
      </c>
      <c r="D3" t="s">
        <v>29</v>
      </c>
    </row>
    <row r="4" spans="1:146">
      <c r="A4" t="s">
        <v>30</v>
      </c>
      <c r="B4" t="s">
        <v>31</v>
      </c>
    </row>
    <row r="5" spans="1:146">
      <c r="B5">
        <v>2</v>
      </c>
    </row>
    <row r="6" spans="1:146">
      <c r="A6" t="s">
        <v>32</v>
      </c>
      <c r="B6" t="s">
        <v>33</v>
      </c>
      <c r="C6" t="s">
        <v>34</v>
      </c>
      <c r="D6" t="s">
        <v>35</v>
      </c>
      <c r="E6" t="s">
        <v>36</v>
      </c>
    </row>
    <row r="7" spans="1:146">
      <c r="B7">
        <v>0</v>
      </c>
      <c r="C7">
        <v>1</v>
      </c>
      <c r="D7">
        <v>0</v>
      </c>
      <c r="E7">
        <v>0</v>
      </c>
    </row>
    <row r="8" spans="1:146">
      <c r="A8" t="s">
        <v>37</v>
      </c>
      <c r="B8" t="s">
        <v>38</v>
      </c>
      <c r="C8" t="s">
        <v>40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47</v>
      </c>
      <c r="J8" t="s">
        <v>48</v>
      </c>
      <c r="K8" t="s">
        <v>49</v>
      </c>
      <c r="L8" t="s">
        <v>50</v>
      </c>
      <c r="M8" t="s">
        <v>51</v>
      </c>
      <c r="N8" t="s">
        <v>52</v>
      </c>
      <c r="O8" t="s">
        <v>53</v>
      </c>
      <c r="P8" t="s">
        <v>54</v>
      </c>
      <c r="Q8" t="s">
        <v>55</v>
      </c>
    </row>
    <row r="9" spans="1:146">
      <c r="B9" t="s">
        <v>39</v>
      </c>
      <c r="C9" t="s">
        <v>41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46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</row>
    <row r="11" spans="1:146">
      <c r="B11">
        <v>0</v>
      </c>
      <c r="C11">
        <v>0</v>
      </c>
      <c r="D11">
        <v>0</v>
      </c>
      <c r="E11">
        <v>0</v>
      </c>
      <c r="F11">
        <v>1</v>
      </c>
    </row>
    <row r="12" spans="1:146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69</v>
      </c>
      <c r="H12" t="s">
        <v>71</v>
      </c>
    </row>
    <row r="13" spans="1:146">
      <c r="B13">
        <v>-6276</v>
      </c>
      <c r="C13">
        <v>6.6</v>
      </c>
      <c r="D13">
        <v>1.709e-05</v>
      </c>
      <c r="E13">
        <v>3.11</v>
      </c>
      <c r="F13" t="s">
        <v>68</v>
      </c>
      <c r="G13" t="s">
        <v>70</v>
      </c>
      <c r="H13">
        <v>0</v>
      </c>
    </row>
    <row r="14" spans="1:146">
      <c r="A14" t="s">
        <v>72</v>
      </c>
      <c r="B14" t="s">
        <v>72</v>
      </c>
      <c r="C14" t="s">
        <v>72</v>
      </c>
      <c r="D14" t="s">
        <v>72</v>
      </c>
      <c r="E14" t="s">
        <v>72</v>
      </c>
      <c r="F14" t="s">
        <v>73</v>
      </c>
      <c r="G14" t="s">
        <v>73</v>
      </c>
      <c r="H14" t="s">
        <v>74</v>
      </c>
      <c r="I14" t="s">
        <v>74</v>
      </c>
      <c r="J14" t="s">
        <v>74</v>
      </c>
      <c r="K14" t="s">
        <v>74</v>
      </c>
      <c r="L14" t="s">
        <v>74</v>
      </c>
      <c r="M14" t="s">
        <v>74</v>
      </c>
      <c r="N14" t="s">
        <v>74</v>
      </c>
      <c r="O14" t="s">
        <v>74</v>
      </c>
      <c r="P14" t="s">
        <v>74</v>
      </c>
      <c r="Q14" t="s">
        <v>74</v>
      </c>
      <c r="R14" t="s">
        <v>74</v>
      </c>
      <c r="S14" t="s">
        <v>74</v>
      </c>
      <c r="T14" t="s">
        <v>74</v>
      </c>
      <c r="U14" t="s">
        <v>74</v>
      </c>
      <c r="V14" t="s">
        <v>74</v>
      </c>
      <c r="W14" t="s">
        <v>74</v>
      </c>
      <c r="X14" t="s">
        <v>74</v>
      </c>
      <c r="Y14" t="s">
        <v>74</v>
      </c>
      <c r="Z14" t="s">
        <v>74</v>
      </c>
      <c r="AA14" t="s">
        <v>74</v>
      </c>
      <c r="AB14" t="s">
        <v>74</v>
      </c>
      <c r="AC14" t="s">
        <v>74</v>
      </c>
      <c r="AD14" t="s">
        <v>74</v>
      </c>
      <c r="AE14" t="s">
        <v>74</v>
      </c>
      <c r="AF14" t="s">
        <v>74</v>
      </c>
      <c r="AG14" t="s">
        <v>74</v>
      </c>
      <c r="AH14" t="s">
        <v>75</v>
      </c>
      <c r="AI14" t="s">
        <v>75</v>
      </c>
      <c r="AJ14" t="s">
        <v>75</v>
      </c>
      <c r="AK14" t="s">
        <v>75</v>
      </c>
      <c r="AL14" t="s">
        <v>75</v>
      </c>
      <c r="AM14" t="s">
        <v>76</v>
      </c>
      <c r="AN14" t="s">
        <v>76</v>
      </c>
      <c r="AO14" t="s">
        <v>76</v>
      </c>
      <c r="AP14" t="s">
        <v>76</v>
      </c>
      <c r="AQ14" t="s">
        <v>30</v>
      </c>
      <c r="AR14" t="s">
        <v>30</v>
      </c>
      <c r="AS14" t="s">
        <v>30</v>
      </c>
      <c r="AT14" t="s">
        <v>77</v>
      </c>
      <c r="AU14" t="s">
        <v>77</v>
      </c>
      <c r="AV14" t="s">
        <v>77</v>
      </c>
      <c r="AW14" t="s">
        <v>77</v>
      </c>
      <c r="AX14" t="s">
        <v>77</v>
      </c>
      <c r="AY14" t="s">
        <v>77</v>
      </c>
      <c r="AZ14" t="s">
        <v>77</v>
      </c>
      <c r="BA14" t="s">
        <v>77</v>
      </c>
      <c r="BB14" t="s">
        <v>77</v>
      </c>
      <c r="BC14" t="s">
        <v>77</v>
      </c>
      <c r="BD14" t="s">
        <v>77</v>
      </c>
      <c r="BE14" t="s">
        <v>77</v>
      </c>
      <c r="BF14" t="s">
        <v>77</v>
      </c>
      <c r="BG14" t="s">
        <v>77</v>
      </c>
      <c r="BH14" t="s">
        <v>77</v>
      </c>
      <c r="BI14" t="s">
        <v>77</v>
      </c>
      <c r="BJ14" t="s">
        <v>78</v>
      </c>
      <c r="BK14" t="s">
        <v>78</v>
      </c>
      <c r="BL14" t="s">
        <v>78</v>
      </c>
      <c r="BM14" t="s">
        <v>78</v>
      </c>
      <c r="BN14" t="s">
        <v>78</v>
      </c>
      <c r="BO14" t="s">
        <v>78</v>
      </c>
      <c r="BP14" t="s">
        <v>78</v>
      </c>
      <c r="BQ14" t="s">
        <v>78</v>
      </c>
      <c r="BR14" t="s">
        <v>78</v>
      </c>
      <c r="BS14" t="s">
        <v>78</v>
      </c>
      <c r="BT14" t="s">
        <v>78</v>
      </c>
      <c r="BU14" t="s">
        <v>78</v>
      </c>
      <c r="BV14" t="s">
        <v>78</v>
      </c>
      <c r="BW14" t="s">
        <v>78</v>
      </c>
      <c r="BX14" t="s">
        <v>78</v>
      </c>
      <c r="BY14" t="s">
        <v>78</v>
      </c>
      <c r="BZ14" t="s">
        <v>78</v>
      </c>
      <c r="CA14" t="s">
        <v>79</v>
      </c>
      <c r="CB14" t="s">
        <v>79</v>
      </c>
      <c r="CC14" t="s">
        <v>79</v>
      </c>
      <c r="CD14" t="s">
        <v>79</v>
      </c>
      <c r="CE14" t="s">
        <v>79</v>
      </c>
      <c r="CF14" t="s">
        <v>80</v>
      </c>
      <c r="CG14" t="s">
        <v>80</v>
      </c>
      <c r="CH14" t="s">
        <v>80</v>
      </c>
      <c r="CI14" t="s">
        <v>80</v>
      </c>
      <c r="CJ14" t="s">
        <v>80</v>
      </c>
      <c r="CK14" t="s">
        <v>80</v>
      </c>
      <c r="CL14" t="s">
        <v>80</v>
      </c>
      <c r="CM14" t="s">
        <v>80</v>
      </c>
      <c r="CN14" t="s">
        <v>80</v>
      </c>
      <c r="CO14" t="s">
        <v>81</v>
      </c>
      <c r="CP14" t="s">
        <v>81</v>
      </c>
      <c r="CQ14" t="s">
        <v>81</v>
      </c>
      <c r="CR14" t="s">
        <v>81</v>
      </c>
      <c r="CS14" t="s">
        <v>81</v>
      </c>
      <c r="CT14" t="s">
        <v>81</v>
      </c>
      <c r="CU14" t="s">
        <v>81</v>
      </c>
      <c r="CV14" t="s">
        <v>81</v>
      </c>
      <c r="CW14" t="s">
        <v>81</v>
      </c>
      <c r="CX14" t="s">
        <v>81</v>
      </c>
      <c r="CY14" t="s">
        <v>81</v>
      </c>
      <c r="CZ14" t="s">
        <v>81</v>
      </c>
      <c r="DA14" t="s">
        <v>81</v>
      </c>
      <c r="DB14" t="s">
        <v>81</v>
      </c>
      <c r="DC14" t="s">
        <v>81</v>
      </c>
      <c r="DD14" t="s">
        <v>82</v>
      </c>
      <c r="DE14" t="s">
        <v>82</v>
      </c>
      <c r="DF14" t="s">
        <v>82</v>
      </c>
      <c r="DG14" t="s">
        <v>82</v>
      </c>
      <c r="DH14" t="s">
        <v>82</v>
      </c>
      <c r="DI14" t="s">
        <v>82</v>
      </c>
      <c r="DJ14" t="s">
        <v>82</v>
      </c>
      <c r="DK14" t="s">
        <v>82</v>
      </c>
      <c r="DL14" t="s">
        <v>82</v>
      </c>
      <c r="DM14" t="s">
        <v>82</v>
      </c>
      <c r="DN14" t="s">
        <v>82</v>
      </c>
      <c r="DO14" t="s">
        <v>82</v>
      </c>
      <c r="DP14" t="s">
        <v>82</v>
      </c>
      <c r="DQ14" t="s">
        <v>82</v>
      </c>
      <c r="DR14" t="s">
        <v>82</v>
      </c>
      <c r="DS14" t="s">
        <v>82</v>
      </c>
      <c r="DT14" t="s">
        <v>82</v>
      </c>
      <c r="DU14" t="s">
        <v>82</v>
      </c>
      <c r="DV14" t="s">
        <v>82</v>
      </c>
      <c r="DW14" t="s">
        <v>83</v>
      </c>
      <c r="DX14" t="s">
        <v>83</v>
      </c>
      <c r="DY14" t="s">
        <v>83</v>
      </c>
      <c r="DZ14" t="s">
        <v>83</v>
      </c>
      <c r="EA14" t="s">
        <v>83</v>
      </c>
      <c r="EB14" t="s">
        <v>83</v>
      </c>
      <c r="EC14" t="s">
        <v>83</v>
      </c>
      <c r="ED14" t="s">
        <v>83</v>
      </c>
      <c r="EE14" t="s">
        <v>83</v>
      </c>
      <c r="EF14" t="s">
        <v>83</v>
      </c>
      <c r="EG14" t="s">
        <v>83</v>
      </c>
      <c r="EH14" t="s">
        <v>83</v>
      </c>
      <c r="EI14" t="s">
        <v>83</v>
      </c>
      <c r="EJ14" t="s">
        <v>83</v>
      </c>
      <c r="EK14" t="s">
        <v>83</v>
      </c>
      <c r="EL14" t="s">
        <v>83</v>
      </c>
      <c r="EM14" t="s">
        <v>83</v>
      </c>
      <c r="EN14" t="s">
        <v>83</v>
      </c>
      <c r="EO14" t="s">
        <v>83</v>
      </c>
      <c r="EP14" t="s">
        <v>83</v>
      </c>
    </row>
    <row r="15" spans="1:146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  <c r="G15" t="s">
        <v>90</v>
      </c>
      <c r="H15" t="s">
        <v>91</v>
      </c>
      <c r="I15" t="s">
        <v>92</v>
      </c>
      <c r="J15" t="s">
        <v>93</v>
      </c>
      <c r="K15" t="s">
        <v>94</v>
      </c>
      <c r="L15" t="s">
        <v>95</v>
      </c>
      <c r="M15" t="s">
        <v>96</v>
      </c>
      <c r="N15" t="s">
        <v>97</v>
      </c>
      <c r="O15" t="s">
        <v>98</v>
      </c>
      <c r="P15" t="s">
        <v>99</v>
      </c>
      <c r="Q15" t="s">
        <v>100</v>
      </c>
      <c r="R15" t="s">
        <v>101</v>
      </c>
      <c r="S15" t="s">
        <v>102</v>
      </c>
      <c r="T15" t="s">
        <v>103</v>
      </c>
      <c r="U15" t="s">
        <v>104</v>
      </c>
      <c r="V15" t="s">
        <v>105</v>
      </c>
      <c r="W15" t="s">
        <v>106</v>
      </c>
      <c r="X15" t="s">
        <v>107</v>
      </c>
      <c r="Y15" t="s">
        <v>108</v>
      </c>
      <c r="Z15" t="s">
        <v>109</v>
      </c>
      <c r="AA15" t="s">
        <v>110</v>
      </c>
      <c r="AB15" t="s">
        <v>111</v>
      </c>
      <c r="AC15" t="s">
        <v>112</v>
      </c>
      <c r="AD15" t="s">
        <v>113</v>
      </c>
      <c r="AE15" t="s">
        <v>114</v>
      </c>
      <c r="AF15" t="s">
        <v>115</v>
      </c>
      <c r="AG15" t="s">
        <v>116</v>
      </c>
      <c r="AH15" t="s">
        <v>75</v>
      </c>
      <c r="AI15" t="s">
        <v>117</v>
      </c>
      <c r="AJ15" t="s">
        <v>118</v>
      </c>
      <c r="AK15" t="s">
        <v>119</v>
      </c>
      <c r="AL15" t="s">
        <v>120</v>
      </c>
      <c r="AM15" t="s">
        <v>121</v>
      </c>
      <c r="AN15" t="s">
        <v>122</v>
      </c>
      <c r="AO15" t="s">
        <v>123</v>
      </c>
      <c r="AP15" t="s">
        <v>124</v>
      </c>
      <c r="AQ15" t="s">
        <v>125</v>
      </c>
      <c r="AR15" t="s">
        <v>126</v>
      </c>
      <c r="AS15" t="s">
        <v>127</v>
      </c>
      <c r="AT15" t="s">
        <v>91</v>
      </c>
      <c r="AU15" t="s">
        <v>128</v>
      </c>
      <c r="AV15" t="s">
        <v>129</v>
      </c>
      <c r="AW15" t="s">
        <v>130</v>
      </c>
      <c r="AX15" t="s">
        <v>131</v>
      </c>
      <c r="AY15" t="s">
        <v>132</v>
      </c>
      <c r="AZ15" t="s">
        <v>133</v>
      </c>
      <c r="BA15" t="s">
        <v>134</v>
      </c>
      <c r="BB15" t="s">
        <v>135</v>
      </c>
      <c r="BC15" t="s">
        <v>136</v>
      </c>
      <c r="BD15" t="s">
        <v>137</v>
      </c>
      <c r="BE15" t="s">
        <v>138</v>
      </c>
      <c r="BF15" t="s">
        <v>139</v>
      </c>
      <c r="BG15" t="s">
        <v>140</v>
      </c>
      <c r="BH15" t="s">
        <v>141</v>
      </c>
      <c r="BI15" t="s">
        <v>142</v>
      </c>
      <c r="BJ15" t="s">
        <v>143</v>
      </c>
      <c r="BK15" t="s">
        <v>144</v>
      </c>
      <c r="BL15" t="s">
        <v>145</v>
      </c>
      <c r="BM15" t="s">
        <v>146</v>
      </c>
      <c r="BN15" t="s">
        <v>147</v>
      </c>
      <c r="BO15" t="s">
        <v>148</v>
      </c>
      <c r="BP15" t="s">
        <v>149</v>
      </c>
      <c r="BQ15" t="s">
        <v>150</v>
      </c>
      <c r="BR15" t="s">
        <v>151</v>
      </c>
      <c r="BS15" t="s">
        <v>152</v>
      </c>
      <c r="BT15" t="s">
        <v>153</v>
      </c>
      <c r="BU15" t="s">
        <v>154</v>
      </c>
      <c r="BV15" t="s">
        <v>155</v>
      </c>
      <c r="BW15" t="s">
        <v>156</v>
      </c>
      <c r="BX15" t="s">
        <v>157</v>
      </c>
      <c r="BY15" t="s">
        <v>158</v>
      </c>
      <c r="BZ15" t="s">
        <v>159</v>
      </c>
      <c r="CA15" t="s">
        <v>160</v>
      </c>
      <c r="CB15" t="s">
        <v>161</v>
      </c>
      <c r="CC15" t="s">
        <v>162</v>
      </c>
      <c r="CD15" t="s">
        <v>163</v>
      </c>
      <c r="CE15" t="s">
        <v>164</v>
      </c>
      <c r="CF15" t="s">
        <v>85</v>
      </c>
      <c r="CG15" t="s">
        <v>88</v>
      </c>
      <c r="CH15" t="s">
        <v>165</v>
      </c>
      <c r="CI15" t="s">
        <v>166</v>
      </c>
      <c r="CJ15" t="s">
        <v>167</v>
      </c>
      <c r="CK15" t="s">
        <v>168</v>
      </c>
      <c r="CL15" t="s">
        <v>169</v>
      </c>
      <c r="CM15" t="s">
        <v>170</v>
      </c>
      <c r="CN15" t="s">
        <v>171</v>
      </c>
      <c r="CO15" t="s">
        <v>172</v>
      </c>
      <c r="CP15" t="s">
        <v>173</v>
      </c>
      <c r="CQ15" t="s">
        <v>174</v>
      </c>
      <c r="CR15" t="s">
        <v>175</v>
      </c>
      <c r="CS15" t="s">
        <v>176</v>
      </c>
      <c r="CT15" t="s">
        <v>177</v>
      </c>
      <c r="CU15" t="s">
        <v>178</v>
      </c>
      <c r="CV15" t="s">
        <v>179</v>
      </c>
      <c r="CW15" t="s">
        <v>180</v>
      </c>
      <c r="CX15" t="s">
        <v>181</v>
      </c>
      <c r="CY15" t="s">
        <v>182</v>
      </c>
      <c r="CZ15" t="s">
        <v>183</v>
      </c>
      <c r="DA15" t="s">
        <v>184</v>
      </c>
      <c r="DB15" t="s">
        <v>185</v>
      </c>
      <c r="DC15" t="s">
        <v>186</v>
      </c>
      <c r="DD15" t="s">
        <v>187</v>
      </c>
      <c r="DE15" t="s">
        <v>188</v>
      </c>
      <c r="DF15" t="s">
        <v>189</v>
      </c>
      <c r="DG15" t="s">
        <v>190</v>
      </c>
      <c r="DH15" t="s">
        <v>191</v>
      </c>
      <c r="DI15" t="s">
        <v>192</v>
      </c>
      <c r="DJ15" t="s">
        <v>193</v>
      </c>
      <c r="DK15" t="s">
        <v>194</v>
      </c>
      <c r="DL15" t="s">
        <v>195</v>
      </c>
      <c r="DM15" t="s">
        <v>196</v>
      </c>
      <c r="DN15" t="s">
        <v>197</v>
      </c>
      <c r="DO15" t="s">
        <v>198</v>
      </c>
      <c r="DP15" t="s">
        <v>199</v>
      </c>
      <c r="DQ15" t="s">
        <v>200</v>
      </c>
      <c r="DR15" t="s">
        <v>201</v>
      </c>
      <c r="DS15" t="s">
        <v>202</v>
      </c>
      <c r="DT15" t="s">
        <v>203</v>
      </c>
      <c r="DU15" t="s">
        <v>204</v>
      </c>
      <c r="DV15" t="s">
        <v>205</v>
      </c>
      <c r="DW15" t="s">
        <v>206</v>
      </c>
      <c r="DX15" t="s">
        <v>207</v>
      </c>
      <c r="DY15" t="s">
        <v>208</v>
      </c>
      <c r="DZ15" t="s">
        <v>209</v>
      </c>
      <c r="EA15" t="s">
        <v>210</v>
      </c>
      <c r="EB15" t="s">
        <v>211</v>
      </c>
      <c r="EC15" t="s">
        <v>212</v>
      </c>
      <c r="ED15" t="s">
        <v>213</v>
      </c>
      <c r="EE15" t="s">
        <v>214</v>
      </c>
      <c r="EF15" t="s">
        <v>215</v>
      </c>
      <c r="EG15" t="s">
        <v>216</v>
      </c>
      <c r="EH15" t="s">
        <v>217</v>
      </c>
      <c r="EI15" t="s">
        <v>218</v>
      </c>
      <c r="EJ15" t="s">
        <v>219</v>
      </c>
      <c r="EK15" t="s">
        <v>220</v>
      </c>
      <c r="EL15" t="s">
        <v>221</v>
      </c>
      <c r="EM15" t="s">
        <v>222</v>
      </c>
      <c r="EN15" t="s">
        <v>223</v>
      </c>
      <c r="EO15" t="s">
        <v>224</v>
      </c>
      <c r="EP15" t="s">
        <v>225</v>
      </c>
    </row>
    <row r="16" spans="1:146">
      <c r="B16" t="s">
        <v>226</v>
      </c>
      <c r="C16" t="s">
        <v>226</v>
      </c>
      <c r="H16" t="s">
        <v>226</v>
      </c>
      <c r="I16" t="s">
        <v>227</v>
      </c>
      <c r="J16" t="s">
        <v>228</v>
      </c>
      <c r="K16" t="s">
        <v>229</v>
      </c>
      <c r="L16" t="s">
        <v>229</v>
      </c>
      <c r="M16" t="s">
        <v>133</v>
      </c>
      <c r="N16" t="s">
        <v>133</v>
      </c>
      <c r="O16" t="s">
        <v>227</v>
      </c>
      <c r="P16" t="s">
        <v>227</v>
      </c>
      <c r="Q16" t="s">
        <v>227</v>
      </c>
      <c r="R16" t="s">
        <v>227</v>
      </c>
      <c r="S16" t="s">
        <v>230</v>
      </c>
      <c r="T16" t="s">
        <v>231</v>
      </c>
      <c r="U16" t="s">
        <v>231</v>
      </c>
      <c r="V16" t="s">
        <v>232</v>
      </c>
      <c r="W16" t="s">
        <v>233</v>
      </c>
      <c r="X16" t="s">
        <v>232</v>
      </c>
      <c r="Y16" t="s">
        <v>232</v>
      </c>
      <c r="Z16" t="s">
        <v>232</v>
      </c>
      <c r="AA16" t="s">
        <v>230</v>
      </c>
      <c r="AB16" t="s">
        <v>230</v>
      </c>
      <c r="AC16" t="s">
        <v>230</v>
      </c>
      <c r="AD16" t="s">
        <v>230</v>
      </c>
      <c r="AH16" t="s">
        <v>234</v>
      </c>
      <c r="AI16" t="s">
        <v>233</v>
      </c>
      <c r="AK16" t="s">
        <v>233</v>
      </c>
      <c r="AL16" t="s">
        <v>234</v>
      </c>
      <c r="AM16" t="s">
        <v>228</v>
      </c>
      <c r="AN16" t="s">
        <v>228</v>
      </c>
      <c r="AP16" t="s">
        <v>235</v>
      </c>
      <c r="AQ16" t="s">
        <v>236</v>
      </c>
      <c r="AT16" t="s">
        <v>226</v>
      </c>
      <c r="AU16" t="s">
        <v>229</v>
      </c>
      <c r="AV16" t="s">
        <v>229</v>
      </c>
      <c r="AW16" t="s">
        <v>237</v>
      </c>
      <c r="AX16" t="s">
        <v>237</v>
      </c>
      <c r="AY16" t="s">
        <v>234</v>
      </c>
      <c r="AZ16" t="s">
        <v>232</v>
      </c>
      <c r="BA16" t="s">
        <v>232</v>
      </c>
      <c r="BB16" t="s">
        <v>231</v>
      </c>
      <c r="BC16" t="s">
        <v>231</v>
      </c>
      <c r="BD16" t="s">
        <v>231</v>
      </c>
      <c r="BE16" t="s">
        <v>231</v>
      </c>
      <c r="BF16" t="s">
        <v>231</v>
      </c>
      <c r="BG16" t="s">
        <v>238</v>
      </c>
      <c r="BH16" t="s">
        <v>228</v>
      </c>
      <c r="BI16" t="s">
        <v>228</v>
      </c>
      <c r="BJ16" t="s">
        <v>228</v>
      </c>
      <c r="BO16" t="s">
        <v>228</v>
      </c>
      <c r="BR16" t="s">
        <v>231</v>
      </c>
      <c r="BS16" t="s">
        <v>231</v>
      </c>
      <c r="BT16" t="s">
        <v>231</v>
      </c>
      <c r="BU16" t="s">
        <v>231</v>
      </c>
      <c r="BV16" t="s">
        <v>231</v>
      </c>
      <c r="BW16" t="s">
        <v>228</v>
      </c>
      <c r="BX16" t="s">
        <v>228</v>
      </c>
      <c r="BY16" t="s">
        <v>228</v>
      </c>
      <c r="BZ16" t="s">
        <v>226</v>
      </c>
      <c r="CB16" t="s">
        <v>239</v>
      </c>
      <c r="CC16" t="s">
        <v>239</v>
      </c>
      <c r="CE16" t="s">
        <v>226</v>
      </c>
      <c r="CF16" t="s">
        <v>240</v>
      </c>
      <c r="CI16" t="s">
        <v>241</v>
      </c>
      <c r="CJ16" t="s">
        <v>242</v>
      </c>
      <c r="CK16" t="s">
        <v>241</v>
      </c>
      <c r="CL16" t="s">
        <v>242</v>
      </c>
      <c r="CM16" t="s">
        <v>233</v>
      </c>
      <c r="CN16" t="s">
        <v>233</v>
      </c>
      <c r="CO16" t="s">
        <v>229</v>
      </c>
      <c r="CP16" t="s">
        <v>243</v>
      </c>
      <c r="CQ16" t="s">
        <v>229</v>
      </c>
      <c r="CT16" t="s">
        <v>244</v>
      </c>
      <c r="CW16" t="s">
        <v>237</v>
      </c>
      <c r="CX16" t="s">
        <v>245</v>
      </c>
      <c r="CY16" t="s">
        <v>237</v>
      </c>
      <c r="DD16" t="s">
        <v>246</v>
      </c>
      <c r="DE16" t="s">
        <v>246</v>
      </c>
      <c r="DF16" t="s">
        <v>246</v>
      </c>
      <c r="DG16" t="s">
        <v>246</v>
      </c>
      <c r="DH16" t="s">
        <v>246</v>
      </c>
      <c r="DI16" t="s">
        <v>246</v>
      </c>
      <c r="DJ16" t="s">
        <v>246</v>
      </c>
      <c r="DK16" t="s">
        <v>246</v>
      </c>
      <c r="DL16" t="s">
        <v>246</v>
      </c>
      <c r="DM16" t="s">
        <v>246</v>
      </c>
      <c r="DN16" t="s">
        <v>246</v>
      </c>
      <c r="DO16" t="s">
        <v>246</v>
      </c>
      <c r="DV16" t="s">
        <v>246</v>
      </c>
      <c r="DW16" t="s">
        <v>233</v>
      </c>
      <c r="DX16" t="s">
        <v>233</v>
      </c>
      <c r="DY16" t="s">
        <v>241</v>
      </c>
      <c r="DZ16" t="s">
        <v>242</v>
      </c>
      <c r="EB16" t="s">
        <v>234</v>
      </c>
      <c r="EC16" t="s">
        <v>234</v>
      </c>
      <c r="ED16" t="s">
        <v>231</v>
      </c>
      <c r="EE16" t="s">
        <v>231</v>
      </c>
      <c r="EF16" t="s">
        <v>231</v>
      </c>
      <c r="EG16" t="s">
        <v>231</v>
      </c>
      <c r="EH16" t="s">
        <v>231</v>
      </c>
      <c r="EI16" t="s">
        <v>233</v>
      </c>
      <c r="EJ16" t="s">
        <v>233</v>
      </c>
      <c r="EK16" t="s">
        <v>233</v>
      </c>
      <c r="EL16" t="s">
        <v>231</v>
      </c>
      <c r="EM16" t="s">
        <v>229</v>
      </c>
      <c r="EN16" t="s">
        <v>237</v>
      </c>
      <c r="EO16" t="s">
        <v>233</v>
      </c>
      <c r="EP16" t="s">
        <v>233</v>
      </c>
    </row>
    <row r="17" spans="1:146">
      <c r="A17">
        <v>1</v>
      </c>
      <c r="B17">
        <v>1557761154</v>
      </c>
      <c r="C17">
        <v>0</v>
      </c>
      <c r="D17" t="s">
        <v>247</v>
      </c>
      <c r="E17" t="s">
        <v>248</v>
      </c>
      <c r="H17">
        <v>1557761148.75</v>
      </c>
      <c r="I17">
        <f>AY17*AJ17*(AW17-AX17)/(100*AQ17*(1000-AJ17*AW17))</f>
        <v>0</v>
      </c>
      <c r="J17">
        <f>AY17*AJ17*(AV17-AU17*(1000-AJ17*AX17)/(1000-AJ17*AW17))/(100*AQ17)</f>
        <v>0</v>
      </c>
      <c r="K17">
        <f>AU17 - IF(AJ17&gt;1, J17*AQ17*100.0/(AL17*BG17), 0)</f>
        <v>0</v>
      </c>
      <c r="L17">
        <f>((R17-I17/2)*K17-J17)/(R17+I17/2)</f>
        <v>0</v>
      </c>
      <c r="M17">
        <f>L17*(AZ17+BA17)/1000.0</f>
        <v>0</v>
      </c>
      <c r="N17">
        <f>(AU17 - IF(AJ17&gt;1, J17*AQ17*100.0/(AL17*BG17), 0))*(AZ17+BA17)/1000.0</f>
        <v>0</v>
      </c>
      <c r="O17">
        <f>2.0/((1/Q17-1/P17)+SIGN(Q17)*SQRT((1/Q17-1/P17)*(1/Q17-1/P17) + 4*AR17/((AR17+1)*(AR17+1))*(2*1/Q17*1/P17-1/P17*1/P17)))</f>
        <v>0</v>
      </c>
      <c r="P17">
        <f>AG17+AF17*AQ17+AE17*AQ17*AQ17</f>
        <v>0</v>
      </c>
      <c r="Q17">
        <f>I17*(1000-(1000*0.61365*exp(17.502*U17/(240.97+U17))/(AZ17+BA17)+AW17)/2)/(1000*0.61365*exp(17.502*U17/(240.97+U17))/(AZ17+BA17)-AW17)</f>
        <v>0</v>
      </c>
      <c r="R17">
        <f>1/((AR17+1)/(O17/1.6)+1/(P17/1.37)) + AR17/((AR17+1)/(O17/1.6) + AR17/(P17/1.37))</f>
        <v>0</v>
      </c>
      <c r="S17">
        <f>(AN17*AP17)</f>
        <v>0</v>
      </c>
      <c r="T17">
        <f>(BB17+(S17+2*0.95*5.67E-8*(((BB17+$B$7)+273)^4-(BB17+273)^4)-44100*I17)/(1.84*29.3*P17+8*0.95*5.67E-8*(BB17+273)^3))</f>
        <v>0</v>
      </c>
      <c r="U17">
        <f>($C$7*BC17+$D$7*BD17+$E$7*T17)</f>
        <v>0</v>
      </c>
      <c r="V17">
        <f>0.61365*exp(17.502*U17/(240.97+U17))</f>
        <v>0</v>
      </c>
      <c r="W17">
        <f>(X17/Y17*100)</f>
        <v>0</v>
      </c>
      <c r="X17">
        <f>AW17*(AZ17+BA17)/1000</f>
        <v>0</v>
      </c>
      <c r="Y17">
        <f>0.61365*exp(17.502*BB17/(240.97+BB17))</f>
        <v>0</v>
      </c>
      <c r="Z17">
        <f>(V17-AW17*(AZ17+BA17)/1000)</f>
        <v>0</v>
      </c>
      <c r="AA17">
        <f>(-I17*44100)</f>
        <v>0</v>
      </c>
      <c r="AB17">
        <f>2*29.3*P17*0.92*(BB17-U17)</f>
        <v>0</v>
      </c>
      <c r="AC17">
        <f>2*0.95*5.67E-8*(((BB17+$B$7)+273)^4-(U17+273)^4)</f>
        <v>0</v>
      </c>
      <c r="AD17">
        <f>S17+AC17+AA17+AB17</f>
        <v>0</v>
      </c>
      <c r="AE17">
        <v>-0.0126080679002151</v>
      </c>
      <c r="AF17">
        <v>0.0141536607454032</v>
      </c>
      <c r="AG17">
        <v>1.33113688686999</v>
      </c>
      <c r="AH17">
        <v>55</v>
      </c>
      <c r="AI17">
        <v>11</v>
      </c>
      <c r="AJ17">
        <f>IF(AH17*$H$13&gt;=AL17,1.0,(AL17/(AL17-AH17*$H$13)))</f>
        <v>0</v>
      </c>
      <c r="AK17">
        <f>(AJ17-1)*100</f>
        <v>0</v>
      </c>
      <c r="AL17">
        <f>MAX(0,($B$13+$C$13*BG17)/(1+$D$13*BG17)*AZ17/(BB17+273)*$E$13)</f>
        <v>0</v>
      </c>
      <c r="AM17">
        <f>$B$11*BH17+$C$11*BI17+$F$11*BJ17</f>
        <v>0</v>
      </c>
      <c r="AN17">
        <f>AM17*AO17</f>
        <v>0</v>
      </c>
      <c r="AO17">
        <f>($B$11*$D$9+$C$11*$D$9+$F$11*((BW17+BO17)/MAX(BW17+BO17+BX17, 0.1)*$I$9+BX17/MAX(BW17+BO17+BX17, 0.1)*$J$9))/($B$11+$C$11+$F$11)</f>
        <v>0</v>
      </c>
      <c r="AP17">
        <f>($B$11*$K$9+$C$11*$K$9+$F$11*((BW17+BO17)/MAX(BW17+BO17+BX17, 0.1)*$P$9+BX17/MAX(BW17+BO17+BX17, 0.1)*$Q$9))/($B$11+$C$11+$F$11)</f>
        <v>0</v>
      </c>
      <c r="AQ17">
        <v>6</v>
      </c>
      <c r="AR17">
        <v>0.5</v>
      </c>
      <c r="AS17" t="s">
        <v>249</v>
      </c>
      <c r="AT17">
        <v>1557761148.75</v>
      </c>
      <c r="AU17">
        <v>393.9592</v>
      </c>
      <c r="AV17">
        <v>399.9969</v>
      </c>
      <c r="AW17">
        <v>11.730135</v>
      </c>
      <c r="AX17">
        <v>10.603075</v>
      </c>
      <c r="AY17">
        <v>500.02335</v>
      </c>
      <c r="AZ17">
        <v>100.63705</v>
      </c>
      <c r="BA17">
        <v>0.08508074</v>
      </c>
      <c r="BB17">
        <v>19.947395</v>
      </c>
      <c r="BC17">
        <v>20.639765</v>
      </c>
      <c r="BD17">
        <v>999.9</v>
      </c>
      <c r="BE17">
        <v>0</v>
      </c>
      <c r="BF17">
        <v>0</v>
      </c>
      <c r="BG17">
        <v>3021.25</v>
      </c>
      <c r="BH17">
        <v>0</v>
      </c>
      <c r="BI17">
        <v>147.2779</v>
      </c>
      <c r="BJ17">
        <v>1500.0245</v>
      </c>
      <c r="BK17">
        <v>0.9729976</v>
      </c>
      <c r="BL17">
        <v>0.027002375</v>
      </c>
      <c r="BM17">
        <v>0</v>
      </c>
      <c r="BN17">
        <v>2.247575</v>
      </c>
      <c r="BO17">
        <v>0</v>
      </c>
      <c r="BP17">
        <v>14419.585</v>
      </c>
      <c r="BQ17">
        <v>13122.205</v>
      </c>
      <c r="BR17">
        <v>37.125</v>
      </c>
      <c r="BS17">
        <v>39.1933</v>
      </c>
      <c r="BT17">
        <v>38.562</v>
      </c>
      <c r="BU17">
        <v>37.0186</v>
      </c>
      <c r="BV17">
        <v>36.7437</v>
      </c>
      <c r="BW17">
        <v>1459.523</v>
      </c>
      <c r="BX17">
        <v>40.5015</v>
      </c>
      <c r="BY17">
        <v>0</v>
      </c>
      <c r="BZ17">
        <v>1557761155.3</v>
      </c>
      <c r="CA17">
        <v>2.24290769230769</v>
      </c>
      <c r="CB17">
        <v>-0.290988042831103</v>
      </c>
      <c r="CC17">
        <v>-1272.47863351025</v>
      </c>
      <c r="CD17">
        <v>14467.1692307692</v>
      </c>
      <c r="CE17">
        <v>15</v>
      </c>
      <c r="CF17">
        <v>1557761068</v>
      </c>
      <c r="CG17" t="s">
        <v>250</v>
      </c>
      <c r="CH17">
        <v>2</v>
      </c>
      <c r="CI17">
        <v>1.583</v>
      </c>
      <c r="CJ17">
        <v>0.003</v>
      </c>
      <c r="CK17">
        <v>400</v>
      </c>
      <c r="CL17">
        <v>11</v>
      </c>
      <c r="CM17">
        <v>0.19</v>
      </c>
      <c r="CN17">
        <v>0.04</v>
      </c>
      <c r="CO17">
        <v>-6.0478443902439</v>
      </c>
      <c r="CP17">
        <v>0.0883622299651386</v>
      </c>
      <c r="CQ17">
        <v>0.0297882410953555</v>
      </c>
      <c r="CR17">
        <v>1</v>
      </c>
      <c r="CS17">
        <v>2.24409714285714</v>
      </c>
      <c r="CT17">
        <v>0.19748048617312</v>
      </c>
      <c r="CU17">
        <v>0.209036935199383</v>
      </c>
      <c r="CV17">
        <v>1</v>
      </c>
      <c r="CW17">
        <v>1.14031146341463</v>
      </c>
      <c r="CX17">
        <v>-0.134265574912887</v>
      </c>
      <c r="CY17">
        <v>0.0204812197808645</v>
      </c>
      <c r="CZ17">
        <v>0</v>
      </c>
      <c r="DA17">
        <v>2</v>
      </c>
      <c r="DB17">
        <v>3</v>
      </c>
      <c r="DC17" t="s">
        <v>251</v>
      </c>
      <c r="DD17">
        <v>1.85547</v>
      </c>
      <c r="DE17">
        <v>1.85349</v>
      </c>
      <c r="DF17">
        <v>1.85454</v>
      </c>
      <c r="DG17">
        <v>1.859</v>
      </c>
      <c r="DH17">
        <v>1.85335</v>
      </c>
      <c r="DI17">
        <v>1.85776</v>
      </c>
      <c r="DJ17">
        <v>1.85491</v>
      </c>
      <c r="DK17">
        <v>1.85362</v>
      </c>
      <c r="DL17" t="s">
        <v>252</v>
      </c>
      <c r="DM17" t="s">
        <v>19</v>
      </c>
      <c r="DN17" t="s">
        <v>19</v>
      </c>
      <c r="DO17" t="s">
        <v>19</v>
      </c>
      <c r="DP17" t="s">
        <v>253</v>
      </c>
      <c r="DQ17" t="s">
        <v>254</v>
      </c>
      <c r="DR17" t="s">
        <v>255</v>
      </c>
      <c r="DS17" t="s">
        <v>255</v>
      </c>
      <c r="DT17" t="s">
        <v>255</v>
      </c>
      <c r="DU17" t="s">
        <v>255</v>
      </c>
      <c r="DV17">
        <v>0</v>
      </c>
      <c r="DW17">
        <v>100</v>
      </c>
      <c r="DX17">
        <v>100</v>
      </c>
      <c r="DY17">
        <v>1.583</v>
      </c>
      <c r="DZ17">
        <v>0.003</v>
      </c>
      <c r="EA17">
        <v>2</v>
      </c>
      <c r="EB17">
        <v>440.195</v>
      </c>
      <c r="EC17">
        <v>367.985</v>
      </c>
      <c r="ED17">
        <v>15.3934</v>
      </c>
      <c r="EE17">
        <v>17.9146</v>
      </c>
      <c r="EF17">
        <v>30.0055</v>
      </c>
      <c r="EG17">
        <v>17.6907</v>
      </c>
      <c r="EH17">
        <v>17.6639</v>
      </c>
      <c r="EI17">
        <v>19.7047</v>
      </c>
      <c r="EJ17">
        <v>0</v>
      </c>
      <c r="EK17">
        <v>100</v>
      </c>
      <c r="EL17">
        <v>15.384</v>
      </c>
      <c r="EM17">
        <v>400</v>
      </c>
      <c r="EN17">
        <v>11.3178</v>
      </c>
      <c r="EO17">
        <v>102.41</v>
      </c>
      <c r="EP17">
        <v>102.813</v>
      </c>
    </row>
    <row r="18" spans="1:146">
      <c r="A18">
        <v>2</v>
      </c>
      <c r="B18">
        <v>1557761156</v>
      </c>
      <c r="C18">
        <v>2</v>
      </c>
      <c r="D18" t="s">
        <v>256</v>
      </c>
      <c r="E18" t="s">
        <v>257</v>
      </c>
      <c r="H18">
        <v>1557761150.325</v>
      </c>
      <c r="I18">
        <f>AY18*AJ18*(AW18-AX18)/(100*AQ18*(1000-AJ18*AW18))</f>
        <v>0</v>
      </c>
      <c r="J18">
        <f>AY18*AJ18*(AV18-AU18*(1000-AJ18*AX18)/(1000-AJ18*AW18))/(100*AQ18)</f>
        <v>0</v>
      </c>
      <c r="K18">
        <f>AU18 - IF(AJ18&gt;1, J18*AQ18*100.0/(AL18*BG18), 0)</f>
        <v>0</v>
      </c>
      <c r="L18">
        <f>((R18-I18/2)*K18-J18)/(R18+I18/2)</f>
        <v>0</v>
      </c>
      <c r="M18">
        <f>L18*(AZ18+BA18)/1000.0</f>
        <v>0</v>
      </c>
      <c r="N18">
        <f>(AU18 - IF(AJ18&gt;1, J18*AQ18*100.0/(AL18*BG18), 0))*(AZ18+BA18)/1000.0</f>
        <v>0</v>
      </c>
      <c r="O18">
        <f>2.0/((1/Q18-1/P18)+SIGN(Q18)*SQRT((1/Q18-1/P18)*(1/Q18-1/P18) + 4*AR18/((AR18+1)*(AR18+1))*(2*1/Q18*1/P18-1/P18*1/P18)))</f>
        <v>0</v>
      </c>
      <c r="P18">
        <f>AG18+AF18*AQ18+AE18*AQ18*AQ18</f>
        <v>0</v>
      </c>
      <c r="Q18">
        <f>I18*(1000-(1000*0.61365*exp(17.502*U18/(240.97+U18))/(AZ18+BA18)+AW18)/2)/(1000*0.61365*exp(17.502*U18/(240.97+U18))/(AZ18+BA18)-AW18)</f>
        <v>0</v>
      </c>
      <c r="R18">
        <f>1/((AR18+1)/(O18/1.6)+1/(P18/1.37)) + AR18/((AR18+1)/(O18/1.6) + AR18/(P18/1.37))</f>
        <v>0</v>
      </c>
      <c r="S18">
        <f>(AN18*AP18)</f>
        <v>0</v>
      </c>
      <c r="T18">
        <f>(BB18+(S18+2*0.95*5.67E-8*(((BB18+$B$7)+273)^4-(BB18+273)^4)-44100*I18)/(1.84*29.3*P18+8*0.95*5.67E-8*(BB18+273)^3))</f>
        <v>0</v>
      </c>
      <c r="U18">
        <f>($C$7*BC18+$D$7*BD18+$E$7*T18)</f>
        <v>0</v>
      </c>
      <c r="V18">
        <f>0.61365*exp(17.502*U18/(240.97+U18))</f>
        <v>0</v>
      </c>
      <c r="W18">
        <f>(X18/Y18*100)</f>
        <v>0</v>
      </c>
      <c r="X18">
        <f>AW18*(AZ18+BA18)/1000</f>
        <v>0</v>
      </c>
      <c r="Y18">
        <f>0.61365*exp(17.502*BB18/(240.97+BB18))</f>
        <v>0</v>
      </c>
      <c r="Z18">
        <f>(V18-AW18*(AZ18+BA18)/1000)</f>
        <v>0</v>
      </c>
      <c r="AA18">
        <f>(-I18*44100)</f>
        <v>0</v>
      </c>
      <c r="AB18">
        <f>2*29.3*P18*0.92*(BB18-U18)</f>
        <v>0</v>
      </c>
      <c r="AC18">
        <f>2*0.95*5.67E-8*(((BB18+$B$7)+273)^4-(U18+273)^4)</f>
        <v>0</v>
      </c>
      <c r="AD18">
        <f>S18+AC18+AA18+AB18</f>
        <v>0</v>
      </c>
      <c r="AE18">
        <v>-0.0125947347619161</v>
      </c>
      <c r="AF18">
        <v>0.0141386931296155</v>
      </c>
      <c r="AG18">
        <v>1.33004013145804</v>
      </c>
      <c r="AH18">
        <v>55</v>
      </c>
      <c r="AI18">
        <v>11</v>
      </c>
      <c r="AJ18">
        <f>IF(AH18*$H$13&gt;=AL18,1.0,(AL18/(AL18-AH18*$H$13)))</f>
        <v>0</v>
      </c>
      <c r="AK18">
        <f>(AJ18-1)*100</f>
        <v>0</v>
      </c>
      <c r="AL18">
        <f>MAX(0,($B$13+$C$13*BG18)/(1+$D$13*BG18)*AZ18/(BB18+273)*$E$13)</f>
        <v>0</v>
      </c>
      <c r="AM18">
        <f>$B$11*BH18+$C$11*BI18+$F$11*BJ18</f>
        <v>0</v>
      </c>
      <c r="AN18">
        <f>AM18*AO18</f>
        <v>0</v>
      </c>
      <c r="AO18">
        <f>($B$11*$D$9+$C$11*$D$9+$F$11*((BW18+BO18)/MAX(BW18+BO18+BX18, 0.1)*$I$9+BX18/MAX(BW18+BO18+BX18, 0.1)*$J$9))/($B$11+$C$11+$F$11)</f>
        <v>0</v>
      </c>
      <c r="AP18">
        <f>($B$11*$K$9+$C$11*$K$9+$F$11*((BW18+BO18)/MAX(BW18+BO18+BX18, 0.1)*$P$9+BX18/MAX(BW18+BO18+BX18, 0.1)*$Q$9))/($B$11+$C$11+$F$11)</f>
        <v>0</v>
      </c>
      <c r="AQ18">
        <v>6</v>
      </c>
      <c r="AR18">
        <v>0.5</v>
      </c>
      <c r="AS18" t="s">
        <v>249</v>
      </c>
      <c r="AT18">
        <v>1557761150.325</v>
      </c>
      <c r="AU18">
        <v>393.95595</v>
      </c>
      <c r="AV18">
        <v>400.00415</v>
      </c>
      <c r="AW18">
        <v>11.740915</v>
      </c>
      <c r="AX18">
        <v>10.603615</v>
      </c>
      <c r="AY18">
        <v>500.0192</v>
      </c>
      <c r="AZ18">
        <v>100.6368</v>
      </c>
      <c r="BA18">
        <v>0.085110645</v>
      </c>
      <c r="BB18">
        <v>19.951205</v>
      </c>
      <c r="BC18">
        <v>20.64633</v>
      </c>
      <c r="BD18">
        <v>999.9</v>
      </c>
      <c r="BE18">
        <v>0</v>
      </c>
      <c r="BF18">
        <v>0</v>
      </c>
      <c r="BG18">
        <v>3018.0625</v>
      </c>
      <c r="BH18">
        <v>0</v>
      </c>
      <c r="BI18">
        <v>147.13055</v>
      </c>
      <c r="BJ18">
        <v>1500.0345</v>
      </c>
      <c r="BK18">
        <v>0.9729974</v>
      </c>
      <c r="BL18">
        <v>0.0270026</v>
      </c>
      <c r="BM18">
        <v>0</v>
      </c>
      <c r="BN18">
        <v>2.218605</v>
      </c>
      <c r="BO18">
        <v>0</v>
      </c>
      <c r="BP18">
        <v>14389.285</v>
      </c>
      <c r="BQ18">
        <v>13122.29</v>
      </c>
      <c r="BR18">
        <v>37.125</v>
      </c>
      <c r="BS18">
        <v>39.19645</v>
      </c>
      <c r="BT18">
        <v>38.562</v>
      </c>
      <c r="BU18">
        <v>37.0217</v>
      </c>
      <c r="BV18">
        <v>36.75</v>
      </c>
      <c r="BW18">
        <v>1459.532</v>
      </c>
      <c r="BX18">
        <v>40.5025</v>
      </c>
      <c r="BY18">
        <v>0</v>
      </c>
      <c r="BZ18">
        <v>1557761157.1</v>
      </c>
      <c r="CA18">
        <v>2.22266153846154</v>
      </c>
      <c r="CB18">
        <v>-0.449223933622297</v>
      </c>
      <c r="CC18">
        <v>-1290.9641017413</v>
      </c>
      <c r="CD18">
        <v>14425.2961538462</v>
      </c>
      <c r="CE18">
        <v>15</v>
      </c>
      <c r="CF18">
        <v>1557761068</v>
      </c>
      <c r="CG18" t="s">
        <v>250</v>
      </c>
      <c r="CH18">
        <v>2</v>
      </c>
      <c r="CI18">
        <v>1.583</v>
      </c>
      <c r="CJ18">
        <v>0.003</v>
      </c>
      <c r="CK18">
        <v>400</v>
      </c>
      <c r="CL18">
        <v>11</v>
      </c>
      <c r="CM18">
        <v>0.19</v>
      </c>
      <c r="CN18">
        <v>0.04</v>
      </c>
      <c r="CO18">
        <v>-6.04960756097561</v>
      </c>
      <c r="CP18">
        <v>-0.0195988850174322</v>
      </c>
      <c r="CQ18">
        <v>0.0323244192055788</v>
      </c>
      <c r="CR18">
        <v>1</v>
      </c>
      <c r="CS18">
        <v>2.21385714285714</v>
      </c>
      <c r="CT18">
        <v>0.00285179640714227</v>
      </c>
      <c r="CU18">
        <v>0.226097247453662</v>
      </c>
      <c r="CV18">
        <v>1</v>
      </c>
      <c r="CW18">
        <v>1.14139390243902</v>
      </c>
      <c r="CX18">
        <v>0.0144250871080136</v>
      </c>
      <c r="CY18">
        <v>0.0227856922242188</v>
      </c>
      <c r="CZ18">
        <v>1</v>
      </c>
      <c r="DA18">
        <v>3</v>
      </c>
      <c r="DB18">
        <v>3</v>
      </c>
      <c r="DC18" t="s">
        <v>258</v>
      </c>
      <c r="DD18">
        <v>1.85553</v>
      </c>
      <c r="DE18">
        <v>1.85355</v>
      </c>
      <c r="DF18">
        <v>1.85457</v>
      </c>
      <c r="DG18">
        <v>1.85907</v>
      </c>
      <c r="DH18">
        <v>1.85343</v>
      </c>
      <c r="DI18">
        <v>1.85782</v>
      </c>
      <c r="DJ18">
        <v>1.85497</v>
      </c>
      <c r="DK18">
        <v>1.85365</v>
      </c>
      <c r="DL18" t="s">
        <v>252</v>
      </c>
      <c r="DM18" t="s">
        <v>19</v>
      </c>
      <c r="DN18" t="s">
        <v>19</v>
      </c>
      <c r="DO18" t="s">
        <v>19</v>
      </c>
      <c r="DP18" t="s">
        <v>253</v>
      </c>
      <c r="DQ18" t="s">
        <v>254</v>
      </c>
      <c r="DR18" t="s">
        <v>255</v>
      </c>
      <c r="DS18" t="s">
        <v>255</v>
      </c>
      <c r="DT18" t="s">
        <v>255</v>
      </c>
      <c r="DU18" t="s">
        <v>255</v>
      </c>
      <c r="DV18">
        <v>0</v>
      </c>
      <c r="DW18">
        <v>100</v>
      </c>
      <c r="DX18">
        <v>100</v>
      </c>
      <c r="DY18">
        <v>1.583</v>
      </c>
      <c r="DZ18">
        <v>0.003</v>
      </c>
      <c r="EA18">
        <v>2</v>
      </c>
      <c r="EB18">
        <v>440.11</v>
      </c>
      <c r="EC18">
        <v>367.976</v>
      </c>
      <c r="ED18">
        <v>16.0285</v>
      </c>
      <c r="EE18">
        <v>17.9185</v>
      </c>
      <c r="EF18">
        <v>30.002</v>
      </c>
      <c r="EG18">
        <v>17.693</v>
      </c>
      <c r="EH18">
        <v>17.6659</v>
      </c>
      <c r="EI18">
        <v>19.7052</v>
      </c>
      <c r="EJ18">
        <v>0</v>
      </c>
      <c r="EK18">
        <v>100</v>
      </c>
      <c r="EL18">
        <v>15.4111</v>
      </c>
      <c r="EM18">
        <v>400</v>
      </c>
      <c r="EN18">
        <v>11.3178</v>
      </c>
      <c r="EO18">
        <v>102.408</v>
      </c>
      <c r="EP18">
        <v>102.81</v>
      </c>
    </row>
    <row r="19" spans="1:146">
      <c r="A19">
        <v>3</v>
      </c>
      <c r="B19">
        <v>1557761158</v>
      </c>
      <c r="C19">
        <v>4</v>
      </c>
      <c r="D19" t="s">
        <v>259</v>
      </c>
      <c r="E19" t="s">
        <v>260</v>
      </c>
      <c r="H19">
        <v>1557761151.975</v>
      </c>
      <c r="I19">
        <f>AY19*AJ19*(AW19-AX19)/(100*AQ19*(1000-AJ19*AW19))</f>
        <v>0</v>
      </c>
      <c r="J19">
        <f>AY19*AJ19*(AV19-AU19*(1000-AJ19*AX19)/(1000-AJ19*AW19))/(100*AQ19)</f>
        <v>0</v>
      </c>
      <c r="K19">
        <f>AU19 - IF(AJ19&gt;1, J19*AQ19*100.0/(AL19*BG19), 0)</f>
        <v>0</v>
      </c>
      <c r="L19">
        <f>((R19-I19/2)*K19-J19)/(R19+I19/2)</f>
        <v>0</v>
      </c>
      <c r="M19">
        <f>L19*(AZ19+BA19)/1000.0</f>
        <v>0</v>
      </c>
      <c r="N19">
        <f>(AU19 - IF(AJ19&gt;1, J19*AQ19*100.0/(AL19*BG19), 0))*(AZ19+BA19)/1000.0</f>
        <v>0</v>
      </c>
      <c r="O19">
        <f>2.0/((1/Q19-1/P19)+SIGN(Q19)*SQRT((1/Q19-1/P19)*(1/Q19-1/P19) + 4*AR19/((AR19+1)*(AR19+1))*(2*1/Q19*1/P19-1/P19*1/P19)))</f>
        <v>0</v>
      </c>
      <c r="P19">
        <f>AG19+AF19*AQ19+AE19*AQ19*AQ19</f>
        <v>0</v>
      </c>
      <c r="Q19">
        <f>I19*(1000-(1000*0.61365*exp(17.502*U19/(240.97+U19))/(AZ19+BA19)+AW19)/2)/(1000*0.61365*exp(17.502*U19/(240.97+U19))/(AZ19+BA19)-AW19)</f>
        <v>0</v>
      </c>
      <c r="R19">
        <f>1/((AR19+1)/(O19/1.6)+1/(P19/1.37)) + AR19/((AR19+1)/(O19/1.6) + AR19/(P19/1.37))</f>
        <v>0</v>
      </c>
      <c r="S19">
        <f>(AN19*AP19)</f>
        <v>0</v>
      </c>
      <c r="T19">
        <f>(BB19+(S19+2*0.95*5.67E-8*(((BB19+$B$7)+273)^4-(BB19+273)^4)-44100*I19)/(1.84*29.3*P19+8*0.95*5.67E-8*(BB19+273)^3))</f>
        <v>0</v>
      </c>
      <c r="U19">
        <f>($C$7*BC19+$D$7*BD19+$E$7*T19)</f>
        <v>0</v>
      </c>
      <c r="V19">
        <f>0.61365*exp(17.502*U19/(240.97+U19))</f>
        <v>0</v>
      </c>
      <c r="W19">
        <f>(X19/Y19*100)</f>
        <v>0</v>
      </c>
      <c r="X19">
        <f>AW19*(AZ19+BA19)/1000</f>
        <v>0</v>
      </c>
      <c r="Y19">
        <f>0.61365*exp(17.502*BB19/(240.97+BB19))</f>
        <v>0</v>
      </c>
      <c r="Z19">
        <f>(V19-AW19*(AZ19+BA19)/1000)</f>
        <v>0</v>
      </c>
      <c r="AA19">
        <f>(-I19*44100)</f>
        <v>0</v>
      </c>
      <c r="AB19">
        <f>2*29.3*P19*0.92*(BB19-U19)</f>
        <v>0</v>
      </c>
      <c r="AC19">
        <f>2*0.95*5.67E-8*(((BB19+$B$7)+273)^4-(U19+273)^4)</f>
        <v>0</v>
      </c>
      <c r="AD19">
        <f>S19+AC19+AA19+AB19</f>
        <v>0</v>
      </c>
      <c r="AE19">
        <v>-0.0125782906060986</v>
      </c>
      <c r="AF19">
        <v>0.0141202331241232</v>
      </c>
      <c r="AG19">
        <v>1.32868733465186</v>
      </c>
      <c r="AH19">
        <v>55</v>
      </c>
      <c r="AI19">
        <v>11</v>
      </c>
      <c r="AJ19">
        <f>IF(AH19*$H$13&gt;=AL19,1.0,(AL19/(AL19-AH19*$H$13)))</f>
        <v>0</v>
      </c>
      <c r="AK19">
        <f>(AJ19-1)*100</f>
        <v>0</v>
      </c>
      <c r="AL19">
        <f>MAX(0,($B$13+$C$13*BG19)/(1+$D$13*BG19)*AZ19/(BB19+273)*$E$13)</f>
        <v>0</v>
      </c>
      <c r="AM19">
        <f>$B$11*BH19+$C$11*BI19+$F$11*BJ19</f>
        <v>0</v>
      </c>
      <c r="AN19">
        <f>AM19*AO19</f>
        <v>0</v>
      </c>
      <c r="AO19">
        <f>($B$11*$D$9+$C$11*$D$9+$F$11*((BW19+BO19)/MAX(BW19+BO19+BX19, 0.1)*$I$9+BX19/MAX(BW19+BO19+BX19, 0.1)*$J$9))/($B$11+$C$11+$F$11)</f>
        <v>0</v>
      </c>
      <c r="AP19">
        <f>($B$11*$K$9+$C$11*$K$9+$F$11*((BW19+BO19)/MAX(BW19+BO19+BX19, 0.1)*$P$9+BX19/MAX(BW19+BO19+BX19, 0.1)*$Q$9))/($B$11+$C$11+$F$11)</f>
        <v>0</v>
      </c>
      <c r="AQ19">
        <v>6</v>
      </c>
      <c r="AR19">
        <v>0.5</v>
      </c>
      <c r="AS19" t="s">
        <v>249</v>
      </c>
      <c r="AT19">
        <v>1557761151.975</v>
      </c>
      <c r="AU19">
        <v>393.9565</v>
      </c>
      <c r="AV19">
        <v>400.0029</v>
      </c>
      <c r="AW19">
        <v>11.756515</v>
      </c>
      <c r="AX19">
        <v>10.604195</v>
      </c>
      <c r="AY19">
        <v>500.0172</v>
      </c>
      <c r="AZ19">
        <v>100.6367</v>
      </c>
      <c r="BA19">
        <v>0.085096455</v>
      </c>
      <c r="BB19">
        <v>19.961845</v>
      </c>
      <c r="BC19">
        <v>20.659175</v>
      </c>
      <c r="BD19">
        <v>999.9</v>
      </c>
      <c r="BE19">
        <v>0</v>
      </c>
      <c r="BF19">
        <v>0</v>
      </c>
      <c r="BG19">
        <v>3014.125</v>
      </c>
      <c r="BH19">
        <v>0</v>
      </c>
      <c r="BI19">
        <v>146.9642</v>
      </c>
      <c r="BJ19">
        <v>1500.019</v>
      </c>
      <c r="BK19">
        <v>0.9729972</v>
      </c>
      <c r="BL19">
        <v>0.027002825</v>
      </c>
      <c r="BM19">
        <v>0</v>
      </c>
      <c r="BN19">
        <v>2.238545</v>
      </c>
      <c r="BO19">
        <v>0</v>
      </c>
      <c r="BP19">
        <v>14333.92</v>
      </c>
      <c r="BQ19">
        <v>13122.15</v>
      </c>
      <c r="BR19">
        <v>37.125</v>
      </c>
      <c r="BS19">
        <v>39.1996</v>
      </c>
      <c r="BT19">
        <v>38.562</v>
      </c>
      <c r="BU19">
        <v>37.0279</v>
      </c>
      <c r="BV19">
        <v>36.75</v>
      </c>
      <c r="BW19">
        <v>1459.5165</v>
      </c>
      <c r="BX19">
        <v>40.5025</v>
      </c>
      <c r="BY19">
        <v>0</v>
      </c>
      <c r="BZ19">
        <v>1557761158.9</v>
      </c>
      <c r="CA19">
        <v>2.19591923076923</v>
      </c>
      <c r="CB19">
        <v>-0.549678632584024</v>
      </c>
      <c r="CC19">
        <v>-1612.60854707433</v>
      </c>
      <c r="CD19">
        <v>14370.6307692308</v>
      </c>
      <c r="CE19">
        <v>15</v>
      </c>
      <c r="CF19">
        <v>1557761068</v>
      </c>
      <c r="CG19" t="s">
        <v>250</v>
      </c>
      <c r="CH19">
        <v>2</v>
      </c>
      <c r="CI19">
        <v>1.583</v>
      </c>
      <c r="CJ19">
        <v>0.003</v>
      </c>
      <c r="CK19">
        <v>400</v>
      </c>
      <c r="CL19">
        <v>11</v>
      </c>
      <c r="CM19">
        <v>0.19</v>
      </c>
      <c r="CN19">
        <v>0.04</v>
      </c>
      <c r="CO19">
        <v>-6.04732146341463</v>
      </c>
      <c r="CP19">
        <v>-0.0594857142857202</v>
      </c>
      <c r="CQ19">
        <v>0.0318202670928202</v>
      </c>
      <c r="CR19">
        <v>1</v>
      </c>
      <c r="CS19">
        <v>2.19935714285714</v>
      </c>
      <c r="CT19">
        <v>-0.201729897184972</v>
      </c>
      <c r="CU19">
        <v>0.224571645946823</v>
      </c>
      <c r="CV19">
        <v>1</v>
      </c>
      <c r="CW19">
        <v>1.14657609756098</v>
      </c>
      <c r="CX19">
        <v>0.177436933797914</v>
      </c>
      <c r="CY19">
        <v>0.031811741341995</v>
      </c>
      <c r="CZ19">
        <v>0</v>
      </c>
      <c r="DA19">
        <v>2</v>
      </c>
      <c r="DB19">
        <v>3</v>
      </c>
      <c r="DC19" t="s">
        <v>251</v>
      </c>
      <c r="DD19">
        <v>1.85557</v>
      </c>
      <c r="DE19">
        <v>1.85361</v>
      </c>
      <c r="DF19">
        <v>1.85461</v>
      </c>
      <c r="DG19">
        <v>1.85913</v>
      </c>
      <c r="DH19">
        <v>1.85349</v>
      </c>
      <c r="DI19">
        <v>1.8579</v>
      </c>
      <c r="DJ19">
        <v>1.85501</v>
      </c>
      <c r="DK19">
        <v>1.85368</v>
      </c>
      <c r="DL19" t="s">
        <v>252</v>
      </c>
      <c r="DM19" t="s">
        <v>19</v>
      </c>
      <c r="DN19" t="s">
        <v>19</v>
      </c>
      <c r="DO19" t="s">
        <v>19</v>
      </c>
      <c r="DP19" t="s">
        <v>253</v>
      </c>
      <c r="DQ19" t="s">
        <v>254</v>
      </c>
      <c r="DR19" t="s">
        <v>255</v>
      </c>
      <c r="DS19" t="s">
        <v>255</v>
      </c>
      <c r="DT19" t="s">
        <v>255</v>
      </c>
      <c r="DU19" t="s">
        <v>255</v>
      </c>
      <c r="DV19">
        <v>0</v>
      </c>
      <c r="DW19">
        <v>100</v>
      </c>
      <c r="DX19">
        <v>100</v>
      </c>
      <c r="DY19">
        <v>1.583</v>
      </c>
      <c r="DZ19">
        <v>0.003</v>
      </c>
      <c r="EA19">
        <v>2</v>
      </c>
      <c r="EB19">
        <v>439.894</v>
      </c>
      <c r="EC19">
        <v>368.07</v>
      </c>
      <c r="ED19">
        <v>16.2512</v>
      </c>
      <c r="EE19">
        <v>17.9217</v>
      </c>
      <c r="EF19">
        <v>29.9964</v>
      </c>
      <c r="EG19">
        <v>17.6957</v>
      </c>
      <c r="EH19">
        <v>17.6682</v>
      </c>
      <c r="EI19">
        <v>19.7057</v>
      </c>
      <c r="EJ19">
        <v>0</v>
      </c>
      <c r="EK19">
        <v>100</v>
      </c>
      <c r="EL19">
        <v>15.4111</v>
      </c>
      <c r="EM19">
        <v>400</v>
      </c>
      <c r="EN19">
        <v>11.3178</v>
      </c>
      <c r="EO19">
        <v>102.406</v>
      </c>
      <c r="EP19">
        <v>102.809</v>
      </c>
    </row>
    <row r="20" spans="1:146">
      <c r="A20">
        <v>4</v>
      </c>
      <c r="B20">
        <v>1557761160</v>
      </c>
      <c r="C20">
        <v>6</v>
      </c>
      <c r="D20" t="s">
        <v>261</v>
      </c>
      <c r="E20" t="s">
        <v>262</v>
      </c>
      <c r="H20">
        <v>1557761153.7</v>
      </c>
      <c r="I20">
        <f>AY20*AJ20*(AW20-AX20)/(100*AQ20*(1000-AJ20*AW20))</f>
        <v>0</v>
      </c>
      <c r="J20">
        <f>AY20*AJ20*(AV20-AU20*(1000-AJ20*AX20)/(1000-AJ20*AW20))/(100*AQ20)</f>
        <v>0</v>
      </c>
      <c r="K20">
        <f>AU20 - IF(AJ20&gt;1, J20*AQ20*100.0/(AL20*BG20), 0)</f>
        <v>0</v>
      </c>
      <c r="L20">
        <f>((R20-I20/2)*K20-J20)/(R20+I20/2)</f>
        <v>0</v>
      </c>
      <c r="M20">
        <f>L20*(AZ20+BA20)/1000.0</f>
        <v>0</v>
      </c>
      <c r="N20">
        <f>(AU20 - IF(AJ20&gt;1, J20*AQ20*100.0/(AL20*BG20), 0))*(AZ20+BA20)/1000.0</f>
        <v>0</v>
      </c>
      <c r="O20">
        <f>2.0/((1/Q20-1/P20)+SIGN(Q20)*SQRT((1/Q20-1/P20)*(1/Q20-1/P20) + 4*AR20/((AR20+1)*(AR20+1))*(2*1/Q20*1/P20-1/P20*1/P20)))</f>
        <v>0</v>
      </c>
      <c r="P20">
        <f>AG20+AF20*AQ20+AE20*AQ20*AQ20</f>
        <v>0</v>
      </c>
      <c r="Q20">
        <f>I20*(1000-(1000*0.61365*exp(17.502*U20/(240.97+U20))/(AZ20+BA20)+AW20)/2)/(1000*0.61365*exp(17.502*U20/(240.97+U20))/(AZ20+BA20)-AW20)</f>
        <v>0</v>
      </c>
      <c r="R20">
        <f>1/((AR20+1)/(O20/1.6)+1/(P20/1.37)) + AR20/((AR20+1)/(O20/1.6) + AR20/(P20/1.37))</f>
        <v>0</v>
      </c>
      <c r="S20">
        <f>(AN20*AP20)</f>
        <v>0</v>
      </c>
      <c r="T20">
        <f>(BB20+(S20+2*0.95*5.67E-8*(((BB20+$B$7)+273)^4-(BB20+273)^4)-44100*I20)/(1.84*29.3*P20+8*0.95*5.67E-8*(BB20+273)^3))</f>
        <v>0</v>
      </c>
      <c r="U20">
        <f>($C$7*BC20+$D$7*BD20+$E$7*T20)</f>
        <v>0</v>
      </c>
      <c r="V20">
        <f>0.61365*exp(17.502*U20/(240.97+U20))</f>
        <v>0</v>
      </c>
      <c r="W20">
        <f>(X20/Y20*100)</f>
        <v>0</v>
      </c>
      <c r="X20">
        <f>AW20*(AZ20+BA20)/1000</f>
        <v>0</v>
      </c>
      <c r="Y20">
        <f>0.61365*exp(17.502*BB20/(240.97+BB20))</f>
        <v>0</v>
      </c>
      <c r="Z20">
        <f>(V20-AW20*(AZ20+BA20)/1000)</f>
        <v>0</v>
      </c>
      <c r="AA20">
        <f>(-I20*44100)</f>
        <v>0</v>
      </c>
      <c r="AB20">
        <f>2*29.3*P20*0.92*(BB20-U20)</f>
        <v>0</v>
      </c>
      <c r="AC20">
        <f>2*0.95*5.67E-8*(((BB20+$B$7)+273)^4-(U20+273)^4)</f>
        <v>0</v>
      </c>
      <c r="AD20">
        <f>S20+AC20+AA20+AB20</f>
        <v>0</v>
      </c>
      <c r="AE20">
        <v>-0.0125522211094032</v>
      </c>
      <c r="AF20">
        <v>0.0140909678302693</v>
      </c>
      <c r="AG20">
        <v>1.326542391184</v>
      </c>
      <c r="AH20">
        <v>55</v>
      </c>
      <c r="AI20">
        <v>11</v>
      </c>
      <c r="AJ20">
        <f>IF(AH20*$H$13&gt;=AL20,1.0,(AL20/(AL20-AH20*$H$13)))</f>
        <v>0</v>
      </c>
      <c r="AK20">
        <f>(AJ20-1)*100</f>
        <v>0</v>
      </c>
      <c r="AL20">
        <f>MAX(0,($B$13+$C$13*BG20)/(1+$D$13*BG20)*AZ20/(BB20+273)*$E$13)</f>
        <v>0</v>
      </c>
      <c r="AM20">
        <f>$B$11*BH20+$C$11*BI20+$F$11*BJ20</f>
        <v>0</v>
      </c>
      <c r="AN20">
        <f>AM20*AO20</f>
        <v>0</v>
      </c>
      <c r="AO20">
        <f>($B$11*$D$9+$C$11*$D$9+$F$11*((BW20+BO20)/MAX(BW20+BO20+BX20, 0.1)*$I$9+BX20/MAX(BW20+BO20+BX20, 0.1)*$J$9))/($B$11+$C$11+$F$11)</f>
        <v>0</v>
      </c>
      <c r="AP20">
        <f>($B$11*$K$9+$C$11*$K$9+$F$11*((BW20+BO20)/MAX(BW20+BO20+BX20, 0.1)*$P$9+BX20/MAX(BW20+BO20+BX20, 0.1)*$Q$9))/($B$11+$C$11+$F$11)</f>
        <v>0</v>
      </c>
      <c r="AQ20">
        <v>6</v>
      </c>
      <c r="AR20">
        <v>0.5</v>
      </c>
      <c r="AS20" t="s">
        <v>249</v>
      </c>
      <c r="AT20">
        <v>1557761153.7</v>
      </c>
      <c r="AU20">
        <v>393.9522</v>
      </c>
      <c r="AV20">
        <v>400.0004</v>
      </c>
      <c r="AW20">
        <v>11.775455</v>
      </c>
      <c r="AX20">
        <v>10.60482</v>
      </c>
      <c r="AY20">
        <v>500.01415</v>
      </c>
      <c r="AZ20">
        <v>100.6368</v>
      </c>
      <c r="BA20">
        <v>0.08508493</v>
      </c>
      <c r="BB20">
        <v>19.97767</v>
      </c>
      <c r="BC20">
        <v>20.67412</v>
      </c>
      <c r="BD20">
        <v>999.9</v>
      </c>
      <c r="BE20">
        <v>0</v>
      </c>
      <c r="BF20">
        <v>0</v>
      </c>
      <c r="BG20">
        <v>3007.875</v>
      </c>
      <c r="BH20">
        <v>0</v>
      </c>
      <c r="BI20">
        <v>146.767</v>
      </c>
      <c r="BJ20">
        <v>1500.0155</v>
      </c>
      <c r="BK20">
        <v>0.9729972</v>
      </c>
      <c r="BL20">
        <v>0.027002825</v>
      </c>
      <c r="BM20">
        <v>0</v>
      </c>
      <c r="BN20">
        <v>2.219225</v>
      </c>
      <c r="BO20">
        <v>0</v>
      </c>
      <c r="BP20">
        <v>14267.06</v>
      </c>
      <c r="BQ20">
        <v>13122.12</v>
      </c>
      <c r="BR20">
        <v>37.125</v>
      </c>
      <c r="BS20">
        <v>39.20905</v>
      </c>
      <c r="BT20">
        <v>38.562</v>
      </c>
      <c r="BU20">
        <v>37.0372</v>
      </c>
      <c r="BV20">
        <v>36.75</v>
      </c>
      <c r="BW20">
        <v>1459.513</v>
      </c>
      <c r="BX20">
        <v>40.5025</v>
      </c>
      <c r="BY20">
        <v>0</v>
      </c>
      <c r="BZ20">
        <v>1557761161.3</v>
      </c>
      <c r="CA20">
        <v>2.19226923076923</v>
      </c>
      <c r="CB20">
        <v>0.0776341868626501</v>
      </c>
      <c r="CC20">
        <v>-2072.02051289644</v>
      </c>
      <c r="CD20">
        <v>14290.3615384615</v>
      </c>
      <c r="CE20">
        <v>15</v>
      </c>
      <c r="CF20">
        <v>1557761068</v>
      </c>
      <c r="CG20" t="s">
        <v>250</v>
      </c>
      <c r="CH20">
        <v>2</v>
      </c>
      <c r="CI20">
        <v>1.583</v>
      </c>
      <c r="CJ20">
        <v>0.003</v>
      </c>
      <c r="CK20">
        <v>400</v>
      </c>
      <c r="CL20">
        <v>11</v>
      </c>
      <c r="CM20">
        <v>0.19</v>
      </c>
      <c r="CN20">
        <v>0.04</v>
      </c>
      <c r="CO20">
        <v>-6.04474682926829</v>
      </c>
      <c r="CP20">
        <v>-0.0738965853658656</v>
      </c>
      <c r="CQ20">
        <v>0.0317690926990695</v>
      </c>
      <c r="CR20">
        <v>1</v>
      </c>
      <c r="CS20">
        <v>2.21755714285714</v>
      </c>
      <c r="CT20">
        <v>-0.421219977802501</v>
      </c>
      <c r="CU20">
        <v>0.222129164851334</v>
      </c>
      <c r="CV20">
        <v>1</v>
      </c>
      <c r="CW20">
        <v>1.15488707317073</v>
      </c>
      <c r="CX20">
        <v>0.325778466898931</v>
      </c>
      <c r="CY20">
        <v>0.0415723152628251</v>
      </c>
      <c r="CZ20">
        <v>0</v>
      </c>
      <c r="DA20">
        <v>2</v>
      </c>
      <c r="DB20">
        <v>3</v>
      </c>
      <c r="DC20" t="s">
        <v>251</v>
      </c>
      <c r="DD20">
        <v>1.85557</v>
      </c>
      <c r="DE20">
        <v>1.85364</v>
      </c>
      <c r="DF20">
        <v>1.85466</v>
      </c>
      <c r="DG20">
        <v>1.85913</v>
      </c>
      <c r="DH20">
        <v>1.85349</v>
      </c>
      <c r="DI20">
        <v>1.85791</v>
      </c>
      <c r="DJ20">
        <v>1.85501</v>
      </c>
      <c r="DK20">
        <v>1.85373</v>
      </c>
      <c r="DL20" t="s">
        <v>252</v>
      </c>
      <c r="DM20" t="s">
        <v>19</v>
      </c>
      <c r="DN20" t="s">
        <v>19</v>
      </c>
      <c r="DO20" t="s">
        <v>19</v>
      </c>
      <c r="DP20" t="s">
        <v>253</v>
      </c>
      <c r="DQ20" t="s">
        <v>254</v>
      </c>
      <c r="DR20" t="s">
        <v>255</v>
      </c>
      <c r="DS20" t="s">
        <v>255</v>
      </c>
      <c r="DT20" t="s">
        <v>255</v>
      </c>
      <c r="DU20" t="s">
        <v>255</v>
      </c>
      <c r="DV20">
        <v>0</v>
      </c>
      <c r="DW20">
        <v>100</v>
      </c>
      <c r="DX20">
        <v>100</v>
      </c>
      <c r="DY20">
        <v>1.583</v>
      </c>
      <c r="DZ20">
        <v>0.003</v>
      </c>
      <c r="EA20">
        <v>2</v>
      </c>
      <c r="EB20">
        <v>439.795</v>
      </c>
      <c r="EC20">
        <v>368.126</v>
      </c>
      <c r="ED20">
        <v>16.1823</v>
      </c>
      <c r="EE20">
        <v>17.9248</v>
      </c>
      <c r="EF20">
        <v>29.9924</v>
      </c>
      <c r="EG20">
        <v>17.6981</v>
      </c>
      <c r="EH20">
        <v>17.6705</v>
      </c>
      <c r="EI20">
        <v>19.7067</v>
      </c>
      <c r="EJ20">
        <v>0</v>
      </c>
      <c r="EK20">
        <v>100</v>
      </c>
      <c r="EL20">
        <v>15.7618</v>
      </c>
      <c r="EM20">
        <v>400</v>
      </c>
      <c r="EN20">
        <v>11.3178</v>
      </c>
      <c r="EO20">
        <v>102.406</v>
      </c>
      <c r="EP20">
        <v>102.809</v>
      </c>
    </row>
    <row r="21" spans="1:146">
      <c r="A21">
        <v>5</v>
      </c>
      <c r="B21">
        <v>1557761162</v>
      </c>
      <c r="C21">
        <v>8</v>
      </c>
      <c r="D21" t="s">
        <v>263</v>
      </c>
      <c r="E21" t="s">
        <v>264</v>
      </c>
      <c r="H21">
        <v>1557761155.5</v>
      </c>
      <c r="I21">
        <f>AY21*AJ21*(AW21-AX21)/(100*AQ21*(1000-AJ21*AW21))</f>
        <v>0</v>
      </c>
      <c r="J21">
        <f>AY21*AJ21*(AV21-AU21*(1000-AJ21*AX21)/(1000-AJ21*AW21))/(100*AQ21)</f>
        <v>0</v>
      </c>
      <c r="K21">
        <f>AU21 - IF(AJ21&gt;1, J21*AQ21*100.0/(AL21*BG21), 0)</f>
        <v>0</v>
      </c>
      <c r="L21">
        <f>((R21-I21/2)*K21-J21)/(R21+I21/2)</f>
        <v>0</v>
      </c>
      <c r="M21">
        <f>L21*(AZ21+BA21)/1000.0</f>
        <v>0</v>
      </c>
      <c r="N21">
        <f>(AU21 - IF(AJ21&gt;1, J21*AQ21*100.0/(AL21*BG21), 0))*(AZ21+BA21)/1000.0</f>
        <v>0</v>
      </c>
      <c r="O21">
        <f>2.0/((1/Q21-1/P21)+SIGN(Q21)*SQRT((1/Q21-1/P21)*(1/Q21-1/P21) + 4*AR21/((AR21+1)*(AR21+1))*(2*1/Q21*1/P21-1/P21*1/P21)))</f>
        <v>0</v>
      </c>
      <c r="P21">
        <f>AG21+AF21*AQ21+AE21*AQ21*AQ21</f>
        <v>0</v>
      </c>
      <c r="Q21">
        <f>I21*(1000-(1000*0.61365*exp(17.502*U21/(240.97+U21))/(AZ21+BA21)+AW21)/2)/(1000*0.61365*exp(17.502*U21/(240.97+U21))/(AZ21+BA21)-AW21)</f>
        <v>0</v>
      </c>
      <c r="R21">
        <f>1/((AR21+1)/(O21/1.6)+1/(P21/1.37)) + AR21/((AR21+1)/(O21/1.6) + AR21/(P21/1.37))</f>
        <v>0</v>
      </c>
      <c r="S21">
        <f>(AN21*AP21)</f>
        <v>0</v>
      </c>
      <c r="T21">
        <f>(BB21+(S21+2*0.95*5.67E-8*(((BB21+$B$7)+273)^4-(BB21+273)^4)-44100*I21)/(1.84*29.3*P21+8*0.95*5.67E-8*(BB21+273)^3))</f>
        <v>0</v>
      </c>
      <c r="U21">
        <f>($C$7*BC21+$D$7*BD21+$E$7*T21)</f>
        <v>0</v>
      </c>
      <c r="V21">
        <f>0.61365*exp(17.502*U21/(240.97+U21))</f>
        <v>0</v>
      </c>
      <c r="W21">
        <f>(X21/Y21*100)</f>
        <v>0</v>
      </c>
      <c r="X21">
        <f>AW21*(AZ21+BA21)/1000</f>
        <v>0</v>
      </c>
      <c r="Y21">
        <f>0.61365*exp(17.502*BB21/(240.97+BB21))</f>
        <v>0</v>
      </c>
      <c r="Z21">
        <f>(V21-AW21*(AZ21+BA21)/1000)</f>
        <v>0</v>
      </c>
      <c r="AA21">
        <f>(-I21*44100)</f>
        <v>0</v>
      </c>
      <c r="AB21">
        <f>2*29.3*P21*0.92*(BB21-U21)</f>
        <v>0</v>
      </c>
      <c r="AC21">
        <f>2*0.95*5.67E-8*(((BB21+$B$7)+273)^4-(U21+273)^4)</f>
        <v>0</v>
      </c>
      <c r="AD21">
        <f>S21+AC21+AA21+AB21</f>
        <v>0</v>
      </c>
      <c r="AE21">
        <v>-0.0125198669944417</v>
      </c>
      <c r="AF21">
        <v>0.0140546475018488</v>
      </c>
      <c r="AG21">
        <v>1.32387983846761</v>
      </c>
      <c r="AH21">
        <v>55</v>
      </c>
      <c r="AI21">
        <v>11</v>
      </c>
      <c r="AJ21">
        <f>IF(AH21*$H$13&gt;=AL21,1.0,(AL21/(AL21-AH21*$H$13)))</f>
        <v>0</v>
      </c>
      <c r="AK21">
        <f>(AJ21-1)*100</f>
        <v>0</v>
      </c>
      <c r="AL21">
        <f>MAX(0,($B$13+$C$13*BG21)/(1+$D$13*BG21)*AZ21/(BB21+273)*$E$13)</f>
        <v>0</v>
      </c>
      <c r="AM21">
        <f>$B$11*BH21+$C$11*BI21+$F$11*BJ21</f>
        <v>0</v>
      </c>
      <c r="AN21">
        <f>AM21*AO21</f>
        <v>0</v>
      </c>
      <c r="AO21">
        <f>($B$11*$D$9+$C$11*$D$9+$F$11*((BW21+BO21)/MAX(BW21+BO21+BX21, 0.1)*$I$9+BX21/MAX(BW21+BO21+BX21, 0.1)*$J$9))/($B$11+$C$11+$F$11)</f>
        <v>0</v>
      </c>
      <c r="AP21">
        <f>($B$11*$K$9+$C$11*$K$9+$F$11*((BW21+BO21)/MAX(BW21+BO21+BX21, 0.1)*$P$9+BX21/MAX(BW21+BO21+BX21, 0.1)*$Q$9))/($B$11+$C$11+$F$11)</f>
        <v>0</v>
      </c>
      <c r="AQ21">
        <v>6</v>
      </c>
      <c r="AR21">
        <v>0.5</v>
      </c>
      <c r="AS21" t="s">
        <v>249</v>
      </c>
      <c r="AT21">
        <v>1557761155.5</v>
      </c>
      <c r="AU21">
        <v>393.9433</v>
      </c>
      <c r="AV21">
        <v>400.00125</v>
      </c>
      <c r="AW21">
        <v>11.79564</v>
      </c>
      <c r="AX21">
        <v>10.60551</v>
      </c>
      <c r="AY21">
        <v>500.01165</v>
      </c>
      <c r="AZ21">
        <v>100.6367</v>
      </c>
      <c r="BA21">
        <v>0.085058455</v>
      </c>
      <c r="BB21">
        <v>19.99608</v>
      </c>
      <c r="BC21">
        <v>20.68577</v>
      </c>
      <c r="BD21">
        <v>999.9</v>
      </c>
      <c r="BE21">
        <v>0</v>
      </c>
      <c r="BF21">
        <v>0</v>
      </c>
      <c r="BG21">
        <v>3000.125</v>
      </c>
      <c r="BH21">
        <v>0</v>
      </c>
      <c r="BI21">
        <v>146.5537</v>
      </c>
      <c r="BJ21">
        <v>1500.0105</v>
      </c>
      <c r="BK21">
        <v>0.9729972</v>
      </c>
      <c r="BL21">
        <v>0.027002825</v>
      </c>
      <c r="BM21">
        <v>0</v>
      </c>
      <c r="BN21">
        <v>2.236805</v>
      </c>
      <c r="BO21">
        <v>0</v>
      </c>
      <c r="BP21">
        <v>14198.16</v>
      </c>
      <c r="BQ21">
        <v>13122.085</v>
      </c>
      <c r="BR21">
        <v>37.125</v>
      </c>
      <c r="BS21">
        <v>39.2185</v>
      </c>
      <c r="BT21">
        <v>38.562</v>
      </c>
      <c r="BU21">
        <v>37.0465</v>
      </c>
      <c r="BV21">
        <v>36.75</v>
      </c>
      <c r="BW21">
        <v>1459.508</v>
      </c>
      <c r="BX21">
        <v>40.5025</v>
      </c>
      <c r="BY21">
        <v>0</v>
      </c>
      <c r="BZ21">
        <v>1557761163.1</v>
      </c>
      <c r="CA21">
        <v>2.22588461538462</v>
      </c>
      <c r="CB21">
        <v>-0.217620514849155</v>
      </c>
      <c r="CC21">
        <v>-2403.244442558</v>
      </c>
      <c r="CD21">
        <v>14225.4346153846</v>
      </c>
      <c r="CE21">
        <v>15</v>
      </c>
      <c r="CF21">
        <v>1557761068</v>
      </c>
      <c r="CG21" t="s">
        <v>250</v>
      </c>
      <c r="CH21">
        <v>2</v>
      </c>
      <c r="CI21">
        <v>1.583</v>
      </c>
      <c r="CJ21">
        <v>0.003</v>
      </c>
      <c r="CK21">
        <v>400</v>
      </c>
      <c r="CL21">
        <v>11</v>
      </c>
      <c r="CM21">
        <v>0.19</v>
      </c>
      <c r="CN21">
        <v>0.04</v>
      </c>
      <c r="CO21">
        <v>-6.04445121951219</v>
      </c>
      <c r="CP21">
        <v>-0.155918257839721</v>
      </c>
      <c r="CQ21">
        <v>0.0317062122246531</v>
      </c>
      <c r="CR21">
        <v>1</v>
      </c>
      <c r="CS21">
        <v>2.21246285714286</v>
      </c>
      <c r="CT21">
        <v>-0.296150558199443</v>
      </c>
      <c r="CU21">
        <v>0.218174915522535</v>
      </c>
      <c r="CV21">
        <v>1</v>
      </c>
      <c r="CW21">
        <v>1.16479414634146</v>
      </c>
      <c r="CX21">
        <v>0.439362648083621</v>
      </c>
      <c r="CY21">
        <v>0.0488204781591281</v>
      </c>
      <c r="CZ21">
        <v>0</v>
      </c>
      <c r="DA21">
        <v>2</v>
      </c>
      <c r="DB21">
        <v>3</v>
      </c>
      <c r="DC21" t="s">
        <v>251</v>
      </c>
      <c r="DD21">
        <v>1.85558</v>
      </c>
      <c r="DE21">
        <v>1.85364</v>
      </c>
      <c r="DF21">
        <v>1.85468</v>
      </c>
      <c r="DG21">
        <v>1.85913</v>
      </c>
      <c r="DH21">
        <v>1.85348</v>
      </c>
      <c r="DI21">
        <v>1.8579</v>
      </c>
      <c r="DJ21">
        <v>1.85501</v>
      </c>
      <c r="DK21">
        <v>1.85373</v>
      </c>
      <c r="DL21" t="s">
        <v>252</v>
      </c>
      <c r="DM21" t="s">
        <v>19</v>
      </c>
      <c r="DN21" t="s">
        <v>19</v>
      </c>
      <c r="DO21" t="s">
        <v>19</v>
      </c>
      <c r="DP21" t="s">
        <v>253</v>
      </c>
      <c r="DQ21" t="s">
        <v>254</v>
      </c>
      <c r="DR21" t="s">
        <v>255</v>
      </c>
      <c r="DS21" t="s">
        <v>255</v>
      </c>
      <c r="DT21" t="s">
        <v>255</v>
      </c>
      <c r="DU21" t="s">
        <v>255</v>
      </c>
      <c r="DV21">
        <v>0</v>
      </c>
      <c r="DW21">
        <v>100</v>
      </c>
      <c r="DX21">
        <v>100</v>
      </c>
      <c r="DY21">
        <v>1.583</v>
      </c>
      <c r="DZ21">
        <v>0.003</v>
      </c>
      <c r="EA21">
        <v>2</v>
      </c>
      <c r="EB21">
        <v>439.656</v>
      </c>
      <c r="EC21">
        <v>368.17</v>
      </c>
      <c r="ED21">
        <v>16.0899</v>
      </c>
      <c r="EE21">
        <v>17.928</v>
      </c>
      <c r="EF21">
        <v>29.9928</v>
      </c>
      <c r="EG21">
        <v>17.7004</v>
      </c>
      <c r="EH21">
        <v>17.6728</v>
      </c>
      <c r="EI21">
        <v>19.7066</v>
      </c>
      <c r="EJ21">
        <v>0</v>
      </c>
      <c r="EK21">
        <v>100</v>
      </c>
      <c r="EL21">
        <v>15.7618</v>
      </c>
      <c r="EM21">
        <v>400</v>
      </c>
      <c r="EN21">
        <v>11.3178</v>
      </c>
      <c r="EO21">
        <v>102.408</v>
      </c>
      <c r="EP21">
        <v>102.81</v>
      </c>
    </row>
    <row r="22" spans="1:146">
      <c r="A22">
        <v>6</v>
      </c>
      <c r="B22">
        <v>1557761164</v>
      </c>
      <c r="C22">
        <v>10</v>
      </c>
      <c r="D22" t="s">
        <v>265</v>
      </c>
      <c r="E22" t="s">
        <v>266</v>
      </c>
      <c r="H22">
        <v>1557761157.375</v>
      </c>
      <c r="I22">
        <f>AY22*AJ22*(AW22-AX22)/(100*AQ22*(1000-AJ22*AW22))</f>
        <v>0</v>
      </c>
      <c r="J22">
        <f>AY22*AJ22*(AV22-AU22*(1000-AJ22*AX22)/(1000-AJ22*AW22))/(100*AQ22)</f>
        <v>0</v>
      </c>
      <c r="K22">
        <f>AU22 - IF(AJ22&gt;1, J22*AQ22*100.0/(AL22*BG22), 0)</f>
        <v>0</v>
      </c>
      <c r="L22">
        <f>((R22-I22/2)*K22-J22)/(R22+I22/2)</f>
        <v>0</v>
      </c>
      <c r="M22">
        <f>L22*(AZ22+BA22)/1000.0</f>
        <v>0</v>
      </c>
      <c r="N22">
        <f>(AU22 - IF(AJ22&gt;1, J22*AQ22*100.0/(AL22*BG22), 0))*(AZ22+BA22)/1000.0</f>
        <v>0</v>
      </c>
      <c r="O22">
        <f>2.0/((1/Q22-1/P22)+SIGN(Q22)*SQRT((1/Q22-1/P22)*(1/Q22-1/P22) + 4*AR22/((AR22+1)*(AR22+1))*(2*1/Q22*1/P22-1/P22*1/P22)))</f>
        <v>0</v>
      </c>
      <c r="P22">
        <f>AG22+AF22*AQ22+AE22*AQ22*AQ22</f>
        <v>0</v>
      </c>
      <c r="Q22">
        <f>I22*(1000-(1000*0.61365*exp(17.502*U22/(240.97+U22))/(AZ22+BA22)+AW22)/2)/(1000*0.61365*exp(17.502*U22/(240.97+U22))/(AZ22+BA22)-AW22)</f>
        <v>0</v>
      </c>
      <c r="R22">
        <f>1/((AR22+1)/(O22/1.6)+1/(P22/1.37)) + AR22/((AR22+1)/(O22/1.6) + AR22/(P22/1.37))</f>
        <v>0</v>
      </c>
      <c r="S22">
        <f>(AN22*AP22)</f>
        <v>0</v>
      </c>
      <c r="T22">
        <f>(BB22+(S22+2*0.95*5.67E-8*(((BB22+$B$7)+273)^4-(BB22+273)^4)-44100*I22)/(1.84*29.3*P22+8*0.95*5.67E-8*(BB22+273)^3))</f>
        <v>0</v>
      </c>
      <c r="U22">
        <f>($C$7*BC22+$D$7*BD22+$E$7*T22)</f>
        <v>0</v>
      </c>
      <c r="V22">
        <f>0.61365*exp(17.502*U22/(240.97+U22))</f>
        <v>0</v>
      </c>
      <c r="W22">
        <f>(X22/Y22*100)</f>
        <v>0</v>
      </c>
      <c r="X22">
        <f>AW22*(AZ22+BA22)/1000</f>
        <v>0</v>
      </c>
      <c r="Y22">
        <f>0.61365*exp(17.502*BB22/(240.97+BB22))</f>
        <v>0</v>
      </c>
      <c r="Z22">
        <f>(V22-AW22*(AZ22+BA22)/1000)</f>
        <v>0</v>
      </c>
      <c r="AA22">
        <f>(-I22*44100)</f>
        <v>0</v>
      </c>
      <c r="AB22">
        <f>2*29.3*P22*0.92*(BB22-U22)</f>
        <v>0</v>
      </c>
      <c r="AC22">
        <f>2*0.95*5.67E-8*(((BB22+$B$7)+273)^4-(U22+273)^4)</f>
        <v>0</v>
      </c>
      <c r="AD22">
        <f>S22+AC22+AA22+AB22</f>
        <v>0</v>
      </c>
      <c r="AE22">
        <v>-0.012498740599155</v>
      </c>
      <c r="AF22">
        <v>0.0140309312723657</v>
      </c>
      <c r="AG22">
        <v>1.32214094757921</v>
      </c>
      <c r="AH22">
        <v>55</v>
      </c>
      <c r="AI22">
        <v>11</v>
      </c>
      <c r="AJ22">
        <f>IF(AH22*$H$13&gt;=AL22,1.0,(AL22/(AL22-AH22*$H$13)))</f>
        <v>0</v>
      </c>
      <c r="AK22">
        <f>(AJ22-1)*100</f>
        <v>0</v>
      </c>
      <c r="AL22">
        <f>MAX(0,($B$13+$C$13*BG22)/(1+$D$13*BG22)*AZ22/(BB22+273)*$E$13)</f>
        <v>0</v>
      </c>
      <c r="AM22">
        <f>$B$11*BH22+$C$11*BI22+$F$11*BJ22</f>
        <v>0</v>
      </c>
      <c r="AN22">
        <f>AM22*AO22</f>
        <v>0</v>
      </c>
      <c r="AO22">
        <f>($B$11*$D$9+$C$11*$D$9+$F$11*((BW22+BO22)/MAX(BW22+BO22+BX22, 0.1)*$I$9+BX22/MAX(BW22+BO22+BX22, 0.1)*$J$9))/($B$11+$C$11+$F$11)</f>
        <v>0</v>
      </c>
      <c r="AP22">
        <f>($B$11*$K$9+$C$11*$K$9+$F$11*((BW22+BO22)/MAX(BW22+BO22+BX22, 0.1)*$P$9+BX22/MAX(BW22+BO22+BX22, 0.1)*$Q$9))/($B$11+$C$11+$F$11)</f>
        <v>0</v>
      </c>
      <c r="AQ22">
        <v>6</v>
      </c>
      <c r="AR22">
        <v>0.5</v>
      </c>
      <c r="AS22" t="s">
        <v>249</v>
      </c>
      <c r="AT22">
        <v>1557761157.375</v>
      </c>
      <c r="AU22">
        <v>393.9343</v>
      </c>
      <c r="AV22">
        <v>400.00265</v>
      </c>
      <c r="AW22">
        <v>11.813305</v>
      </c>
      <c r="AX22">
        <v>10.60608</v>
      </c>
      <c r="AY22">
        <v>500.0121</v>
      </c>
      <c r="AZ22">
        <v>100.6367</v>
      </c>
      <c r="BA22">
        <v>0.085010885</v>
      </c>
      <c r="BB22">
        <v>20.017785</v>
      </c>
      <c r="BC22">
        <v>20.701065</v>
      </c>
      <c r="BD22">
        <v>999.9</v>
      </c>
      <c r="BE22">
        <v>0</v>
      </c>
      <c r="BF22">
        <v>0</v>
      </c>
      <c r="BG22">
        <v>2995.0625</v>
      </c>
      <c r="BH22">
        <v>0</v>
      </c>
      <c r="BI22">
        <v>146.33805</v>
      </c>
      <c r="BJ22">
        <v>1500.004</v>
      </c>
      <c r="BK22">
        <v>0.9729974</v>
      </c>
      <c r="BL22">
        <v>0.0270026</v>
      </c>
      <c r="BM22">
        <v>0</v>
      </c>
      <c r="BN22">
        <v>2.221035</v>
      </c>
      <c r="BO22">
        <v>0</v>
      </c>
      <c r="BP22">
        <v>14113.16</v>
      </c>
      <c r="BQ22">
        <v>13122.03</v>
      </c>
      <c r="BR22">
        <v>37.125</v>
      </c>
      <c r="BS22">
        <v>39.22795</v>
      </c>
      <c r="BT22">
        <v>38.562</v>
      </c>
      <c r="BU22">
        <v>37.0496</v>
      </c>
      <c r="BV22">
        <v>36.75</v>
      </c>
      <c r="BW22">
        <v>1459.502</v>
      </c>
      <c r="BX22">
        <v>40.502</v>
      </c>
      <c r="BY22">
        <v>0</v>
      </c>
      <c r="BZ22">
        <v>1557761164.9</v>
      </c>
      <c r="CA22">
        <v>2.20015</v>
      </c>
      <c r="CB22">
        <v>0.0732273465264025</v>
      </c>
      <c r="CC22">
        <v>-2653.09743528461</v>
      </c>
      <c r="CD22">
        <v>14157.2730769231</v>
      </c>
      <c r="CE22">
        <v>15</v>
      </c>
      <c r="CF22">
        <v>1557761068</v>
      </c>
      <c r="CG22" t="s">
        <v>250</v>
      </c>
      <c r="CH22">
        <v>2</v>
      </c>
      <c r="CI22">
        <v>1.583</v>
      </c>
      <c r="CJ22">
        <v>0.003</v>
      </c>
      <c r="CK22">
        <v>400</v>
      </c>
      <c r="CL22">
        <v>11</v>
      </c>
      <c r="CM22">
        <v>0.19</v>
      </c>
      <c r="CN22">
        <v>0.04</v>
      </c>
      <c r="CO22">
        <v>-6.04982902439024</v>
      </c>
      <c r="CP22">
        <v>-0.171931358885015</v>
      </c>
      <c r="CQ22">
        <v>0.0321024440832993</v>
      </c>
      <c r="CR22">
        <v>1</v>
      </c>
      <c r="CS22">
        <v>2.21874285714286</v>
      </c>
      <c r="CT22">
        <v>-0.2247298686209</v>
      </c>
      <c r="CU22">
        <v>0.234740608557877</v>
      </c>
      <c r="CV22">
        <v>1</v>
      </c>
      <c r="CW22">
        <v>1.17476951219512</v>
      </c>
      <c r="CX22">
        <v>0.492648710801389</v>
      </c>
      <c r="CY22">
        <v>0.0519073155684066</v>
      </c>
      <c r="CZ22">
        <v>0</v>
      </c>
      <c r="DA22">
        <v>2</v>
      </c>
      <c r="DB22">
        <v>3</v>
      </c>
      <c r="DC22" t="s">
        <v>251</v>
      </c>
      <c r="DD22">
        <v>1.8556</v>
      </c>
      <c r="DE22">
        <v>1.85363</v>
      </c>
      <c r="DF22">
        <v>1.85467</v>
      </c>
      <c r="DG22">
        <v>1.85913</v>
      </c>
      <c r="DH22">
        <v>1.85349</v>
      </c>
      <c r="DI22">
        <v>1.8579</v>
      </c>
      <c r="DJ22">
        <v>1.85502</v>
      </c>
      <c r="DK22">
        <v>1.85373</v>
      </c>
      <c r="DL22" t="s">
        <v>252</v>
      </c>
      <c r="DM22" t="s">
        <v>19</v>
      </c>
      <c r="DN22" t="s">
        <v>19</v>
      </c>
      <c r="DO22" t="s">
        <v>19</v>
      </c>
      <c r="DP22" t="s">
        <v>253</v>
      </c>
      <c r="DQ22" t="s">
        <v>254</v>
      </c>
      <c r="DR22" t="s">
        <v>255</v>
      </c>
      <c r="DS22" t="s">
        <v>255</v>
      </c>
      <c r="DT22" t="s">
        <v>255</v>
      </c>
      <c r="DU22" t="s">
        <v>255</v>
      </c>
      <c r="DV22">
        <v>0</v>
      </c>
      <c r="DW22">
        <v>100</v>
      </c>
      <c r="DX22">
        <v>100</v>
      </c>
      <c r="DY22">
        <v>1.583</v>
      </c>
      <c r="DZ22">
        <v>0.003</v>
      </c>
      <c r="EA22">
        <v>2</v>
      </c>
      <c r="EB22">
        <v>439.611</v>
      </c>
      <c r="EC22">
        <v>368.226</v>
      </c>
      <c r="ED22">
        <v>16.0955</v>
      </c>
      <c r="EE22">
        <v>17.9311</v>
      </c>
      <c r="EF22">
        <v>29.995</v>
      </c>
      <c r="EG22">
        <v>17.7028</v>
      </c>
      <c r="EH22">
        <v>17.6752</v>
      </c>
      <c r="EI22">
        <v>19.7073</v>
      </c>
      <c r="EJ22">
        <v>0</v>
      </c>
      <c r="EK22">
        <v>100</v>
      </c>
      <c r="EL22">
        <v>15.7618</v>
      </c>
      <c r="EM22">
        <v>400</v>
      </c>
      <c r="EN22">
        <v>11.3178</v>
      </c>
      <c r="EO22">
        <v>102.409</v>
      </c>
      <c r="EP22">
        <v>102.811</v>
      </c>
    </row>
    <row r="23" spans="1:146">
      <c r="A23">
        <v>7</v>
      </c>
      <c r="B23">
        <v>1557761166</v>
      </c>
      <c r="C23">
        <v>12</v>
      </c>
      <c r="D23" t="s">
        <v>267</v>
      </c>
      <c r="E23" t="s">
        <v>268</v>
      </c>
      <c r="H23">
        <v>1557761159.325</v>
      </c>
      <c r="I23">
        <f>AY23*AJ23*(AW23-AX23)/(100*AQ23*(1000-AJ23*AW23))</f>
        <v>0</v>
      </c>
      <c r="J23">
        <f>AY23*AJ23*(AV23-AU23*(1000-AJ23*AX23)/(1000-AJ23*AW23))/(100*AQ23)</f>
        <v>0</v>
      </c>
      <c r="K23">
        <f>AU23 - IF(AJ23&gt;1, J23*AQ23*100.0/(AL23*BG23), 0)</f>
        <v>0</v>
      </c>
      <c r="L23">
        <f>((R23-I23/2)*K23-J23)/(R23+I23/2)</f>
        <v>0</v>
      </c>
      <c r="M23">
        <f>L23*(AZ23+BA23)/1000.0</f>
        <v>0</v>
      </c>
      <c r="N23">
        <f>(AU23 - IF(AJ23&gt;1, J23*AQ23*100.0/(AL23*BG23), 0))*(AZ23+BA23)/1000.0</f>
        <v>0</v>
      </c>
      <c r="O23">
        <f>2.0/((1/Q23-1/P23)+SIGN(Q23)*SQRT((1/Q23-1/P23)*(1/Q23-1/P23) + 4*AR23/((AR23+1)*(AR23+1))*(2*1/Q23*1/P23-1/P23*1/P23)))</f>
        <v>0</v>
      </c>
      <c r="P23">
        <f>AG23+AF23*AQ23+AE23*AQ23*AQ23</f>
        <v>0</v>
      </c>
      <c r="Q23">
        <f>I23*(1000-(1000*0.61365*exp(17.502*U23/(240.97+U23))/(AZ23+BA23)+AW23)/2)/(1000*0.61365*exp(17.502*U23/(240.97+U23))/(AZ23+BA23)-AW23)</f>
        <v>0</v>
      </c>
      <c r="R23">
        <f>1/((AR23+1)/(O23/1.6)+1/(P23/1.37)) + AR23/((AR23+1)/(O23/1.6) + AR23/(P23/1.37))</f>
        <v>0</v>
      </c>
      <c r="S23">
        <f>(AN23*AP23)</f>
        <v>0</v>
      </c>
      <c r="T23">
        <f>(BB23+(S23+2*0.95*5.67E-8*(((BB23+$B$7)+273)^4-(BB23+273)^4)-44100*I23)/(1.84*29.3*P23+8*0.95*5.67E-8*(BB23+273)^3))</f>
        <v>0</v>
      </c>
      <c r="U23">
        <f>($C$7*BC23+$D$7*BD23+$E$7*T23)</f>
        <v>0</v>
      </c>
      <c r="V23">
        <f>0.61365*exp(17.502*U23/(240.97+U23))</f>
        <v>0</v>
      </c>
      <c r="W23">
        <f>(X23/Y23*100)</f>
        <v>0</v>
      </c>
      <c r="X23">
        <f>AW23*(AZ23+BA23)/1000</f>
        <v>0</v>
      </c>
      <c r="Y23">
        <f>0.61365*exp(17.502*BB23/(240.97+BB23))</f>
        <v>0</v>
      </c>
      <c r="Z23">
        <f>(V23-AW23*(AZ23+BA23)/1000)</f>
        <v>0</v>
      </c>
      <c r="AA23">
        <f>(-I23*44100)</f>
        <v>0</v>
      </c>
      <c r="AB23">
        <f>2*29.3*P23*0.92*(BB23-U23)</f>
        <v>0</v>
      </c>
      <c r="AC23">
        <f>2*0.95*5.67E-8*(((BB23+$B$7)+273)^4-(U23+273)^4)</f>
        <v>0</v>
      </c>
      <c r="AD23">
        <f>S23+AC23+AA23+AB23</f>
        <v>0</v>
      </c>
      <c r="AE23">
        <v>-0.0124970380188699</v>
      </c>
      <c r="AF23">
        <v>0.0140290199768414</v>
      </c>
      <c r="AG23">
        <v>1.3220007992502</v>
      </c>
      <c r="AH23">
        <v>55</v>
      </c>
      <c r="AI23">
        <v>11</v>
      </c>
      <c r="AJ23">
        <f>IF(AH23*$H$13&gt;=AL23,1.0,(AL23/(AL23-AH23*$H$13)))</f>
        <v>0</v>
      </c>
      <c r="AK23">
        <f>(AJ23-1)*100</f>
        <v>0</v>
      </c>
      <c r="AL23">
        <f>MAX(0,($B$13+$C$13*BG23)/(1+$D$13*BG23)*AZ23/(BB23+273)*$E$13)</f>
        <v>0</v>
      </c>
      <c r="AM23">
        <f>$B$11*BH23+$C$11*BI23+$F$11*BJ23</f>
        <v>0</v>
      </c>
      <c r="AN23">
        <f>AM23*AO23</f>
        <v>0</v>
      </c>
      <c r="AO23">
        <f>($B$11*$D$9+$C$11*$D$9+$F$11*((BW23+BO23)/MAX(BW23+BO23+BX23, 0.1)*$I$9+BX23/MAX(BW23+BO23+BX23, 0.1)*$J$9))/($B$11+$C$11+$F$11)</f>
        <v>0</v>
      </c>
      <c r="AP23">
        <f>($B$11*$K$9+$C$11*$K$9+$F$11*((BW23+BO23)/MAX(BW23+BO23+BX23, 0.1)*$P$9+BX23/MAX(BW23+BO23+BX23, 0.1)*$Q$9))/($B$11+$C$11+$F$11)</f>
        <v>0</v>
      </c>
      <c r="AQ23">
        <v>6</v>
      </c>
      <c r="AR23">
        <v>0.5</v>
      </c>
      <c r="AS23" t="s">
        <v>249</v>
      </c>
      <c r="AT23">
        <v>1557761159.325</v>
      </c>
      <c r="AU23">
        <v>393.926</v>
      </c>
      <c r="AV23">
        <v>399.99405</v>
      </c>
      <c r="AW23">
        <v>11.825665</v>
      </c>
      <c r="AX23">
        <v>10.60672</v>
      </c>
      <c r="AY23">
        <v>500.01265</v>
      </c>
      <c r="AZ23">
        <v>100.63665</v>
      </c>
      <c r="BA23">
        <v>0.08501294</v>
      </c>
      <c r="BB23">
        <v>20.041245</v>
      </c>
      <c r="BC23">
        <v>20.72299</v>
      </c>
      <c r="BD23">
        <v>999.9</v>
      </c>
      <c r="BE23">
        <v>0</v>
      </c>
      <c r="BF23">
        <v>0</v>
      </c>
      <c r="BG23">
        <v>2994.656</v>
      </c>
      <c r="BH23">
        <v>0</v>
      </c>
      <c r="BI23">
        <v>146.11505</v>
      </c>
      <c r="BJ23">
        <v>1500.009</v>
      </c>
      <c r="BK23">
        <v>0.972998</v>
      </c>
      <c r="BL23">
        <v>0.027001925</v>
      </c>
      <c r="BM23">
        <v>0</v>
      </c>
      <c r="BN23">
        <v>2.179095</v>
      </c>
      <c r="BO23">
        <v>0</v>
      </c>
      <c r="BP23">
        <v>14021.915</v>
      </c>
      <c r="BQ23">
        <v>13122.08</v>
      </c>
      <c r="BR23">
        <v>37.125</v>
      </c>
      <c r="BS23">
        <v>39.2374</v>
      </c>
      <c r="BT23">
        <v>38.562</v>
      </c>
      <c r="BU23">
        <v>37.0527</v>
      </c>
      <c r="BV23">
        <v>36.75</v>
      </c>
      <c r="BW23">
        <v>1459.508</v>
      </c>
      <c r="BX23">
        <v>40.501</v>
      </c>
      <c r="BY23">
        <v>0</v>
      </c>
      <c r="BZ23">
        <v>1557761167.3</v>
      </c>
      <c r="CA23">
        <v>2.19606538461538</v>
      </c>
      <c r="CB23">
        <v>-0.148577776535504</v>
      </c>
      <c r="CC23">
        <v>-2881.64102596012</v>
      </c>
      <c r="CD23">
        <v>14056.3923076923</v>
      </c>
      <c r="CE23">
        <v>15</v>
      </c>
      <c r="CF23">
        <v>1557761068</v>
      </c>
      <c r="CG23" t="s">
        <v>250</v>
      </c>
      <c r="CH23">
        <v>2</v>
      </c>
      <c r="CI23">
        <v>1.583</v>
      </c>
      <c r="CJ23">
        <v>0.003</v>
      </c>
      <c r="CK23">
        <v>400</v>
      </c>
      <c r="CL23">
        <v>11</v>
      </c>
      <c r="CM23">
        <v>0.19</v>
      </c>
      <c r="CN23">
        <v>0.04</v>
      </c>
      <c r="CO23">
        <v>-6.05608731707317</v>
      </c>
      <c r="CP23">
        <v>-0.125590034843205</v>
      </c>
      <c r="CQ23">
        <v>0.0296554575263069</v>
      </c>
      <c r="CR23">
        <v>1</v>
      </c>
      <c r="CS23">
        <v>2.19004285714286</v>
      </c>
      <c r="CT23">
        <v>-0.0304643172779954</v>
      </c>
      <c r="CU23">
        <v>0.212724894487443</v>
      </c>
      <c r="CV23">
        <v>1</v>
      </c>
      <c r="CW23">
        <v>1.18407219512195</v>
      </c>
      <c r="CX23">
        <v>0.473283972125471</v>
      </c>
      <c r="CY23">
        <v>0.0509129870590894</v>
      </c>
      <c r="CZ23">
        <v>0</v>
      </c>
      <c r="DA23">
        <v>2</v>
      </c>
      <c r="DB23">
        <v>3</v>
      </c>
      <c r="DC23" t="s">
        <v>251</v>
      </c>
      <c r="DD23">
        <v>1.85559</v>
      </c>
      <c r="DE23">
        <v>1.85363</v>
      </c>
      <c r="DF23">
        <v>1.85469</v>
      </c>
      <c r="DG23">
        <v>1.85913</v>
      </c>
      <c r="DH23">
        <v>1.85349</v>
      </c>
      <c r="DI23">
        <v>1.8579</v>
      </c>
      <c r="DJ23">
        <v>1.85502</v>
      </c>
      <c r="DK23">
        <v>1.85373</v>
      </c>
      <c r="DL23" t="s">
        <v>252</v>
      </c>
      <c r="DM23" t="s">
        <v>19</v>
      </c>
      <c r="DN23" t="s">
        <v>19</v>
      </c>
      <c r="DO23" t="s">
        <v>19</v>
      </c>
      <c r="DP23" t="s">
        <v>253</v>
      </c>
      <c r="DQ23" t="s">
        <v>254</v>
      </c>
      <c r="DR23" t="s">
        <v>255</v>
      </c>
      <c r="DS23" t="s">
        <v>255</v>
      </c>
      <c r="DT23" t="s">
        <v>255</v>
      </c>
      <c r="DU23" t="s">
        <v>255</v>
      </c>
      <c r="DV23">
        <v>0</v>
      </c>
      <c r="DW23">
        <v>100</v>
      </c>
      <c r="DX23">
        <v>100</v>
      </c>
      <c r="DY23">
        <v>1.583</v>
      </c>
      <c r="DZ23">
        <v>0.003</v>
      </c>
      <c r="EA23">
        <v>2</v>
      </c>
      <c r="EB23">
        <v>439.675</v>
      </c>
      <c r="EC23">
        <v>368.282</v>
      </c>
      <c r="ED23">
        <v>16.1216</v>
      </c>
      <c r="EE23">
        <v>17.9343</v>
      </c>
      <c r="EF23">
        <v>29.9966</v>
      </c>
      <c r="EG23">
        <v>17.7054</v>
      </c>
      <c r="EH23">
        <v>17.6775</v>
      </c>
      <c r="EI23">
        <v>19.7078</v>
      </c>
      <c r="EJ23">
        <v>0</v>
      </c>
      <c r="EK23">
        <v>100</v>
      </c>
      <c r="EL23">
        <v>15.6769</v>
      </c>
      <c r="EM23">
        <v>400</v>
      </c>
      <c r="EN23">
        <v>11.3178</v>
      </c>
      <c r="EO23">
        <v>102.41</v>
      </c>
      <c r="EP23">
        <v>102.812</v>
      </c>
    </row>
    <row r="24" spans="1:146">
      <c r="A24">
        <v>8</v>
      </c>
      <c r="B24">
        <v>1557761168</v>
      </c>
      <c r="C24">
        <v>14</v>
      </c>
      <c r="D24" t="s">
        <v>269</v>
      </c>
      <c r="E24" t="s">
        <v>270</v>
      </c>
      <c r="H24">
        <v>1557761161.325</v>
      </c>
      <c r="I24">
        <f>AY24*AJ24*(AW24-AX24)/(100*AQ24*(1000-AJ24*AW24))</f>
        <v>0</v>
      </c>
      <c r="J24">
        <f>AY24*AJ24*(AV24-AU24*(1000-AJ24*AX24)/(1000-AJ24*AW24))/(100*AQ24)</f>
        <v>0</v>
      </c>
      <c r="K24">
        <f>AU24 - IF(AJ24&gt;1, J24*AQ24*100.0/(AL24*BG24), 0)</f>
        <v>0</v>
      </c>
      <c r="L24">
        <f>((R24-I24/2)*K24-J24)/(R24+I24/2)</f>
        <v>0</v>
      </c>
      <c r="M24">
        <f>L24*(AZ24+BA24)/1000.0</f>
        <v>0</v>
      </c>
      <c r="N24">
        <f>(AU24 - IF(AJ24&gt;1, J24*AQ24*100.0/(AL24*BG24), 0))*(AZ24+BA24)/1000.0</f>
        <v>0</v>
      </c>
      <c r="O24">
        <f>2.0/((1/Q24-1/P24)+SIGN(Q24)*SQRT((1/Q24-1/P24)*(1/Q24-1/P24) + 4*AR24/((AR24+1)*(AR24+1))*(2*1/Q24*1/P24-1/P24*1/P24)))</f>
        <v>0</v>
      </c>
      <c r="P24">
        <f>AG24+AF24*AQ24+AE24*AQ24*AQ24</f>
        <v>0</v>
      </c>
      <c r="Q24">
        <f>I24*(1000-(1000*0.61365*exp(17.502*U24/(240.97+U24))/(AZ24+BA24)+AW24)/2)/(1000*0.61365*exp(17.502*U24/(240.97+U24))/(AZ24+BA24)-AW24)</f>
        <v>0</v>
      </c>
      <c r="R24">
        <f>1/((AR24+1)/(O24/1.6)+1/(P24/1.37)) + AR24/((AR24+1)/(O24/1.6) + AR24/(P24/1.37))</f>
        <v>0</v>
      </c>
      <c r="S24">
        <f>(AN24*AP24)</f>
        <v>0</v>
      </c>
      <c r="T24">
        <f>(BB24+(S24+2*0.95*5.67E-8*(((BB24+$B$7)+273)^4-(BB24+273)^4)-44100*I24)/(1.84*29.3*P24+8*0.95*5.67E-8*(BB24+273)^3))</f>
        <v>0</v>
      </c>
      <c r="U24">
        <f>($C$7*BC24+$D$7*BD24+$E$7*T24)</f>
        <v>0</v>
      </c>
      <c r="V24">
        <f>0.61365*exp(17.502*U24/(240.97+U24))</f>
        <v>0</v>
      </c>
      <c r="W24">
        <f>(X24/Y24*100)</f>
        <v>0</v>
      </c>
      <c r="X24">
        <f>AW24*(AZ24+BA24)/1000</f>
        <v>0</v>
      </c>
      <c r="Y24">
        <f>0.61365*exp(17.502*BB24/(240.97+BB24))</f>
        <v>0</v>
      </c>
      <c r="Z24">
        <f>(V24-AW24*(AZ24+BA24)/1000)</f>
        <v>0</v>
      </c>
      <c r="AA24">
        <f>(-I24*44100)</f>
        <v>0</v>
      </c>
      <c r="AB24">
        <f>2*29.3*P24*0.92*(BB24-U24)</f>
        <v>0</v>
      </c>
      <c r="AC24">
        <f>2*0.95*5.67E-8*(((BB24+$B$7)+273)^4-(U24+273)^4)</f>
        <v>0</v>
      </c>
      <c r="AD24">
        <f>S24+AC24+AA24+AB24</f>
        <v>0</v>
      </c>
      <c r="AE24">
        <v>-0.0125038441770028</v>
      </c>
      <c r="AF24">
        <v>0.0140366604855977</v>
      </c>
      <c r="AG24">
        <v>1.32256104025714</v>
      </c>
      <c r="AH24">
        <v>55</v>
      </c>
      <c r="AI24">
        <v>11</v>
      </c>
      <c r="AJ24">
        <f>IF(AH24*$H$13&gt;=AL24,1.0,(AL24/(AL24-AH24*$H$13)))</f>
        <v>0</v>
      </c>
      <c r="AK24">
        <f>(AJ24-1)*100</f>
        <v>0</v>
      </c>
      <c r="AL24">
        <f>MAX(0,($B$13+$C$13*BG24)/(1+$D$13*BG24)*AZ24/(BB24+273)*$E$13)</f>
        <v>0</v>
      </c>
      <c r="AM24">
        <f>$B$11*BH24+$C$11*BI24+$F$11*BJ24</f>
        <v>0</v>
      </c>
      <c r="AN24">
        <f>AM24*AO24</f>
        <v>0</v>
      </c>
      <c r="AO24">
        <f>($B$11*$D$9+$C$11*$D$9+$F$11*((BW24+BO24)/MAX(BW24+BO24+BX24, 0.1)*$I$9+BX24/MAX(BW24+BO24+BX24, 0.1)*$J$9))/($B$11+$C$11+$F$11)</f>
        <v>0</v>
      </c>
      <c r="AP24">
        <f>($B$11*$K$9+$C$11*$K$9+$F$11*((BW24+BO24)/MAX(BW24+BO24+BX24, 0.1)*$P$9+BX24/MAX(BW24+BO24+BX24, 0.1)*$Q$9))/($B$11+$C$11+$F$11)</f>
        <v>0</v>
      </c>
      <c r="AQ24">
        <v>6</v>
      </c>
      <c r="AR24">
        <v>0.5</v>
      </c>
      <c r="AS24" t="s">
        <v>249</v>
      </c>
      <c r="AT24">
        <v>1557761161.325</v>
      </c>
      <c r="AU24">
        <v>393.9126</v>
      </c>
      <c r="AV24">
        <v>399.9826</v>
      </c>
      <c r="AW24">
        <v>11.83167</v>
      </c>
      <c r="AX24">
        <v>10.60738</v>
      </c>
      <c r="AY24">
        <v>500.01315</v>
      </c>
      <c r="AZ24">
        <v>100.63685</v>
      </c>
      <c r="BA24">
        <v>0.08496168</v>
      </c>
      <c r="BB24">
        <v>20.064395</v>
      </c>
      <c r="BC24">
        <v>20.748615</v>
      </c>
      <c r="BD24">
        <v>999.9</v>
      </c>
      <c r="BE24">
        <v>0</v>
      </c>
      <c r="BF24">
        <v>0</v>
      </c>
      <c r="BG24">
        <v>2996.281</v>
      </c>
      <c r="BH24">
        <v>0</v>
      </c>
      <c r="BI24">
        <v>145.88525</v>
      </c>
      <c r="BJ24">
        <v>1499.998</v>
      </c>
      <c r="BK24">
        <v>0.9729982</v>
      </c>
      <c r="BL24">
        <v>0.0270017</v>
      </c>
      <c r="BM24">
        <v>0</v>
      </c>
      <c r="BN24">
        <v>2.167515</v>
      </c>
      <c r="BO24">
        <v>0</v>
      </c>
      <c r="BP24">
        <v>13910.275</v>
      </c>
      <c r="BQ24">
        <v>13121.985</v>
      </c>
      <c r="BR24">
        <v>37.125</v>
      </c>
      <c r="BS24">
        <v>39.2374</v>
      </c>
      <c r="BT24">
        <v>38.562</v>
      </c>
      <c r="BU24">
        <v>37.0527</v>
      </c>
      <c r="BV24">
        <v>36.75</v>
      </c>
      <c r="BW24">
        <v>1459.4975</v>
      </c>
      <c r="BX24">
        <v>40.5005</v>
      </c>
      <c r="BY24">
        <v>0</v>
      </c>
      <c r="BZ24">
        <v>1557761169.1</v>
      </c>
      <c r="CA24">
        <v>2.17671153846154</v>
      </c>
      <c r="CB24">
        <v>0.120611969124226</v>
      </c>
      <c r="CC24">
        <v>-3262.24273202097</v>
      </c>
      <c r="CD24">
        <v>13950.0307692308</v>
      </c>
      <c r="CE24">
        <v>15</v>
      </c>
      <c r="CF24">
        <v>1557761068</v>
      </c>
      <c r="CG24" t="s">
        <v>250</v>
      </c>
      <c r="CH24">
        <v>2</v>
      </c>
      <c r="CI24">
        <v>1.583</v>
      </c>
      <c r="CJ24">
        <v>0.003</v>
      </c>
      <c r="CK24">
        <v>400</v>
      </c>
      <c r="CL24">
        <v>11</v>
      </c>
      <c r="CM24">
        <v>0.19</v>
      </c>
      <c r="CN24">
        <v>0.04</v>
      </c>
      <c r="CO24">
        <v>-6.06231634146341</v>
      </c>
      <c r="CP24">
        <v>-0.197214773519168</v>
      </c>
      <c r="CQ24">
        <v>0.0336835444195515</v>
      </c>
      <c r="CR24">
        <v>1</v>
      </c>
      <c r="CS24">
        <v>2.21361714285714</v>
      </c>
      <c r="CT24">
        <v>-0.210634584735258</v>
      </c>
      <c r="CU24">
        <v>0.203325711234412</v>
      </c>
      <c r="CV24">
        <v>1</v>
      </c>
      <c r="CW24">
        <v>1.19263780487805</v>
      </c>
      <c r="CX24">
        <v>0.389652961672488</v>
      </c>
      <c r="CY24">
        <v>0.0466474526276071</v>
      </c>
      <c r="CZ24">
        <v>0</v>
      </c>
      <c r="DA24">
        <v>2</v>
      </c>
      <c r="DB24">
        <v>3</v>
      </c>
      <c r="DC24" t="s">
        <v>251</v>
      </c>
      <c r="DD24">
        <v>1.85559</v>
      </c>
      <c r="DE24">
        <v>1.85364</v>
      </c>
      <c r="DF24">
        <v>1.85469</v>
      </c>
      <c r="DG24">
        <v>1.85913</v>
      </c>
      <c r="DH24">
        <v>1.85349</v>
      </c>
      <c r="DI24">
        <v>1.8579</v>
      </c>
      <c r="DJ24">
        <v>1.85501</v>
      </c>
      <c r="DK24">
        <v>1.85374</v>
      </c>
      <c r="DL24" t="s">
        <v>252</v>
      </c>
      <c r="DM24" t="s">
        <v>19</v>
      </c>
      <c r="DN24" t="s">
        <v>19</v>
      </c>
      <c r="DO24" t="s">
        <v>19</v>
      </c>
      <c r="DP24" t="s">
        <v>253</v>
      </c>
      <c r="DQ24" t="s">
        <v>254</v>
      </c>
      <c r="DR24" t="s">
        <v>255</v>
      </c>
      <c r="DS24" t="s">
        <v>255</v>
      </c>
      <c r="DT24" t="s">
        <v>255</v>
      </c>
      <c r="DU24" t="s">
        <v>255</v>
      </c>
      <c r="DV24">
        <v>0</v>
      </c>
      <c r="DW24">
        <v>100</v>
      </c>
      <c r="DX24">
        <v>100</v>
      </c>
      <c r="DY24">
        <v>1.583</v>
      </c>
      <c r="DZ24">
        <v>0.003</v>
      </c>
      <c r="EA24">
        <v>2</v>
      </c>
      <c r="EB24">
        <v>439.604</v>
      </c>
      <c r="EC24">
        <v>368.267</v>
      </c>
      <c r="ED24">
        <v>16.0568</v>
      </c>
      <c r="EE24">
        <v>17.9374</v>
      </c>
      <c r="EF24">
        <v>29.998</v>
      </c>
      <c r="EG24">
        <v>17.7078</v>
      </c>
      <c r="EH24">
        <v>17.6802</v>
      </c>
      <c r="EI24">
        <v>19.708</v>
      </c>
      <c r="EJ24">
        <v>0</v>
      </c>
      <c r="EK24">
        <v>100</v>
      </c>
      <c r="EL24">
        <v>15.6769</v>
      </c>
      <c r="EM24">
        <v>400</v>
      </c>
      <c r="EN24">
        <v>11.3178</v>
      </c>
      <c r="EO24">
        <v>102.41</v>
      </c>
      <c r="EP24">
        <v>102.812</v>
      </c>
    </row>
    <row r="25" spans="1:146">
      <c r="A25">
        <v>9</v>
      </c>
      <c r="B25">
        <v>1557761170</v>
      </c>
      <c r="C25">
        <v>16</v>
      </c>
      <c r="D25" t="s">
        <v>271</v>
      </c>
      <c r="E25" t="s">
        <v>272</v>
      </c>
      <c r="H25">
        <v>1557761163.325</v>
      </c>
      <c r="I25">
        <f>AY25*AJ25*(AW25-AX25)/(100*AQ25*(1000-AJ25*AW25))</f>
        <v>0</v>
      </c>
      <c r="J25">
        <f>AY25*AJ25*(AV25-AU25*(1000-AJ25*AX25)/(1000-AJ25*AW25))/(100*AQ25)</f>
        <v>0</v>
      </c>
      <c r="K25">
        <f>AU25 - IF(AJ25&gt;1, J25*AQ25*100.0/(AL25*BG25), 0)</f>
        <v>0</v>
      </c>
      <c r="L25">
        <f>((R25-I25/2)*K25-J25)/(R25+I25/2)</f>
        <v>0</v>
      </c>
      <c r="M25">
        <f>L25*(AZ25+BA25)/1000.0</f>
        <v>0</v>
      </c>
      <c r="N25">
        <f>(AU25 - IF(AJ25&gt;1, J25*AQ25*100.0/(AL25*BG25), 0))*(AZ25+BA25)/1000.0</f>
        <v>0</v>
      </c>
      <c r="O25">
        <f>2.0/((1/Q25-1/P25)+SIGN(Q25)*SQRT((1/Q25-1/P25)*(1/Q25-1/P25) + 4*AR25/((AR25+1)*(AR25+1))*(2*1/Q25*1/P25-1/P25*1/P25)))</f>
        <v>0</v>
      </c>
      <c r="P25">
        <f>AG25+AF25*AQ25+AE25*AQ25*AQ25</f>
        <v>0</v>
      </c>
      <c r="Q25">
        <f>I25*(1000-(1000*0.61365*exp(17.502*U25/(240.97+U25))/(AZ25+BA25)+AW25)/2)/(1000*0.61365*exp(17.502*U25/(240.97+U25))/(AZ25+BA25)-AW25)</f>
        <v>0</v>
      </c>
      <c r="R25">
        <f>1/((AR25+1)/(O25/1.6)+1/(P25/1.37)) + AR25/((AR25+1)/(O25/1.6) + AR25/(P25/1.37))</f>
        <v>0</v>
      </c>
      <c r="S25">
        <f>(AN25*AP25)</f>
        <v>0</v>
      </c>
      <c r="T25">
        <f>(BB25+(S25+2*0.95*5.67E-8*(((BB25+$B$7)+273)^4-(BB25+273)^4)-44100*I25)/(1.84*29.3*P25+8*0.95*5.67E-8*(BB25+273)^3))</f>
        <v>0</v>
      </c>
      <c r="U25">
        <f>($C$7*BC25+$D$7*BD25+$E$7*T25)</f>
        <v>0</v>
      </c>
      <c r="V25">
        <f>0.61365*exp(17.502*U25/(240.97+U25))</f>
        <v>0</v>
      </c>
      <c r="W25">
        <f>(X25/Y25*100)</f>
        <v>0</v>
      </c>
      <c r="X25">
        <f>AW25*(AZ25+BA25)/1000</f>
        <v>0</v>
      </c>
      <c r="Y25">
        <f>0.61365*exp(17.502*BB25/(240.97+BB25))</f>
        <v>0</v>
      </c>
      <c r="Z25">
        <f>(V25-AW25*(AZ25+BA25)/1000)</f>
        <v>0</v>
      </c>
      <c r="AA25">
        <f>(-I25*44100)</f>
        <v>0</v>
      </c>
      <c r="AB25">
        <f>2*29.3*P25*0.92*(BB25-U25)</f>
        <v>0</v>
      </c>
      <c r="AC25">
        <f>2*0.95*5.67E-8*(((BB25+$B$7)+273)^4-(U25+273)^4)</f>
        <v>0</v>
      </c>
      <c r="AD25">
        <f>S25+AC25+AA25+AB25</f>
        <v>0</v>
      </c>
      <c r="AE25">
        <v>-0.0125179595583012</v>
      </c>
      <c r="AF25">
        <v>0.0140525062376806</v>
      </c>
      <c r="AG25">
        <v>1.32372284961238</v>
      </c>
      <c r="AH25">
        <v>55</v>
      </c>
      <c r="AI25">
        <v>11</v>
      </c>
      <c r="AJ25">
        <f>IF(AH25*$H$13&gt;=AL25,1.0,(AL25/(AL25-AH25*$H$13)))</f>
        <v>0</v>
      </c>
      <c r="AK25">
        <f>(AJ25-1)*100</f>
        <v>0</v>
      </c>
      <c r="AL25">
        <f>MAX(0,($B$13+$C$13*BG25)/(1+$D$13*BG25)*AZ25/(BB25+273)*$E$13)</f>
        <v>0</v>
      </c>
      <c r="AM25">
        <f>$B$11*BH25+$C$11*BI25+$F$11*BJ25</f>
        <v>0</v>
      </c>
      <c r="AN25">
        <f>AM25*AO25</f>
        <v>0</v>
      </c>
      <c r="AO25">
        <f>($B$11*$D$9+$C$11*$D$9+$F$11*((BW25+BO25)/MAX(BW25+BO25+BX25, 0.1)*$I$9+BX25/MAX(BW25+BO25+BX25, 0.1)*$J$9))/($B$11+$C$11+$F$11)</f>
        <v>0</v>
      </c>
      <c r="AP25">
        <f>($B$11*$K$9+$C$11*$K$9+$F$11*((BW25+BO25)/MAX(BW25+BO25+BX25, 0.1)*$P$9+BX25/MAX(BW25+BO25+BX25, 0.1)*$Q$9))/($B$11+$C$11+$F$11)</f>
        <v>0</v>
      </c>
      <c r="AQ25">
        <v>6</v>
      </c>
      <c r="AR25">
        <v>0.5</v>
      </c>
      <c r="AS25" t="s">
        <v>249</v>
      </c>
      <c r="AT25">
        <v>1557761163.325</v>
      </c>
      <c r="AU25">
        <v>393.893</v>
      </c>
      <c r="AV25">
        <v>399.9751</v>
      </c>
      <c r="AW25">
        <v>11.83064</v>
      </c>
      <c r="AX25">
        <v>10.607885</v>
      </c>
      <c r="AY25">
        <v>500.0142</v>
      </c>
      <c r="AZ25">
        <v>100.6371</v>
      </c>
      <c r="BA25">
        <v>0.084875955</v>
      </c>
      <c r="BB25">
        <v>20.085545</v>
      </c>
      <c r="BC25">
        <v>20.7732</v>
      </c>
      <c r="BD25">
        <v>999.9</v>
      </c>
      <c r="BE25">
        <v>0</v>
      </c>
      <c r="BF25">
        <v>0</v>
      </c>
      <c r="BG25">
        <v>2999.656</v>
      </c>
      <c r="BH25">
        <v>0</v>
      </c>
      <c r="BI25">
        <v>145.6643</v>
      </c>
      <c r="BJ25">
        <v>1499.9755</v>
      </c>
      <c r="BK25">
        <v>0.9729984</v>
      </c>
      <c r="BL25">
        <v>0.027001475</v>
      </c>
      <c r="BM25">
        <v>0</v>
      </c>
      <c r="BN25">
        <v>2.16662</v>
      </c>
      <c r="BO25">
        <v>0</v>
      </c>
      <c r="BP25">
        <v>13692.56</v>
      </c>
      <c r="BQ25">
        <v>13121.795</v>
      </c>
      <c r="BR25">
        <v>37.125</v>
      </c>
      <c r="BS25">
        <v>39.2437</v>
      </c>
      <c r="BT25">
        <v>38.5683</v>
      </c>
      <c r="BU25">
        <v>37.062</v>
      </c>
      <c r="BV25">
        <v>36.75</v>
      </c>
      <c r="BW25">
        <v>1459.4755</v>
      </c>
      <c r="BX25">
        <v>40.5</v>
      </c>
      <c r="BY25">
        <v>0</v>
      </c>
      <c r="BZ25">
        <v>1557761170.9</v>
      </c>
      <c r="CA25">
        <v>2.17028461538462</v>
      </c>
      <c r="CB25">
        <v>-0.0965743561622955</v>
      </c>
      <c r="CC25">
        <v>-5051.55555981365</v>
      </c>
      <c r="CD25">
        <v>13774.5</v>
      </c>
      <c r="CE25">
        <v>15</v>
      </c>
      <c r="CF25">
        <v>1557761068</v>
      </c>
      <c r="CG25" t="s">
        <v>250</v>
      </c>
      <c r="CH25">
        <v>2</v>
      </c>
      <c r="CI25">
        <v>1.583</v>
      </c>
      <c r="CJ25">
        <v>0.003</v>
      </c>
      <c r="CK25">
        <v>400</v>
      </c>
      <c r="CL25">
        <v>11</v>
      </c>
      <c r="CM25">
        <v>0.19</v>
      </c>
      <c r="CN25">
        <v>0.04</v>
      </c>
      <c r="CO25">
        <v>-6.07367121951219</v>
      </c>
      <c r="CP25">
        <v>-0.239367804878031</v>
      </c>
      <c r="CQ25">
        <v>0.0375395076565764</v>
      </c>
      <c r="CR25">
        <v>1</v>
      </c>
      <c r="CS25">
        <v>2.18724857142857</v>
      </c>
      <c r="CT25">
        <v>-0.291395698972576</v>
      </c>
      <c r="CU25">
        <v>0.208119985134165</v>
      </c>
      <c r="CV25">
        <v>1</v>
      </c>
      <c r="CW25">
        <v>1.20048048780488</v>
      </c>
      <c r="CX25">
        <v>0.245317421602783</v>
      </c>
      <c r="CY25">
        <v>0.0389614678287639</v>
      </c>
      <c r="CZ25">
        <v>0</v>
      </c>
      <c r="DA25">
        <v>2</v>
      </c>
      <c r="DB25">
        <v>3</v>
      </c>
      <c r="DC25" t="s">
        <v>251</v>
      </c>
      <c r="DD25">
        <v>1.8556</v>
      </c>
      <c r="DE25">
        <v>1.85364</v>
      </c>
      <c r="DF25">
        <v>1.85469</v>
      </c>
      <c r="DG25">
        <v>1.85913</v>
      </c>
      <c r="DH25">
        <v>1.85349</v>
      </c>
      <c r="DI25">
        <v>1.8579</v>
      </c>
      <c r="DJ25">
        <v>1.85501</v>
      </c>
      <c r="DK25">
        <v>1.85376</v>
      </c>
      <c r="DL25" t="s">
        <v>252</v>
      </c>
      <c r="DM25" t="s">
        <v>19</v>
      </c>
      <c r="DN25" t="s">
        <v>19</v>
      </c>
      <c r="DO25" t="s">
        <v>19</v>
      </c>
      <c r="DP25" t="s">
        <v>253</v>
      </c>
      <c r="DQ25" t="s">
        <v>254</v>
      </c>
      <c r="DR25" t="s">
        <v>255</v>
      </c>
      <c r="DS25" t="s">
        <v>255</v>
      </c>
      <c r="DT25" t="s">
        <v>255</v>
      </c>
      <c r="DU25" t="s">
        <v>255</v>
      </c>
      <c r="DV25">
        <v>0</v>
      </c>
      <c r="DW25">
        <v>100</v>
      </c>
      <c r="DX25">
        <v>100</v>
      </c>
      <c r="DY25">
        <v>1.583</v>
      </c>
      <c r="DZ25">
        <v>0.003</v>
      </c>
      <c r="EA25">
        <v>2</v>
      </c>
      <c r="EB25">
        <v>439.572</v>
      </c>
      <c r="EC25">
        <v>368.186</v>
      </c>
      <c r="ED25">
        <v>15.9535</v>
      </c>
      <c r="EE25">
        <v>17.9398</v>
      </c>
      <c r="EF25">
        <v>29.9993</v>
      </c>
      <c r="EG25">
        <v>17.7101</v>
      </c>
      <c r="EH25">
        <v>17.6825</v>
      </c>
      <c r="EI25">
        <v>19.7083</v>
      </c>
      <c r="EJ25">
        <v>0</v>
      </c>
      <c r="EK25">
        <v>100</v>
      </c>
      <c r="EL25">
        <v>15.5503</v>
      </c>
      <c r="EM25">
        <v>400</v>
      </c>
      <c r="EN25">
        <v>11.3178</v>
      </c>
      <c r="EO25">
        <v>102.411</v>
      </c>
      <c r="EP25">
        <v>102.813</v>
      </c>
    </row>
    <row r="26" spans="1:146">
      <c r="A26">
        <v>10</v>
      </c>
      <c r="B26">
        <v>1557761172</v>
      </c>
      <c r="C26">
        <v>18</v>
      </c>
      <c r="D26" t="s">
        <v>273</v>
      </c>
      <c r="E26" t="s">
        <v>274</v>
      </c>
      <c r="H26">
        <v>1557761165.325</v>
      </c>
      <c r="I26">
        <f>AY26*AJ26*(AW26-AX26)/(100*AQ26*(1000-AJ26*AW26))</f>
        <v>0</v>
      </c>
      <c r="J26">
        <f>AY26*AJ26*(AV26-AU26*(1000-AJ26*AX26)/(1000-AJ26*AW26))/(100*AQ26)</f>
        <v>0</v>
      </c>
      <c r="K26">
        <f>AU26 - IF(AJ26&gt;1, J26*AQ26*100.0/(AL26*BG26), 0)</f>
        <v>0</v>
      </c>
      <c r="L26">
        <f>((R26-I26/2)*K26-J26)/(R26+I26/2)</f>
        <v>0</v>
      </c>
      <c r="M26">
        <f>L26*(AZ26+BA26)/1000.0</f>
        <v>0</v>
      </c>
      <c r="N26">
        <f>(AU26 - IF(AJ26&gt;1, J26*AQ26*100.0/(AL26*BG26), 0))*(AZ26+BA26)/1000.0</f>
        <v>0</v>
      </c>
      <c r="O26">
        <f>2.0/((1/Q26-1/P26)+SIGN(Q26)*SQRT((1/Q26-1/P26)*(1/Q26-1/P26) + 4*AR26/((AR26+1)*(AR26+1))*(2*1/Q26*1/P26-1/P26*1/P26)))</f>
        <v>0</v>
      </c>
      <c r="P26">
        <f>AG26+AF26*AQ26+AE26*AQ26*AQ26</f>
        <v>0</v>
      </c>
      <c r="Q26">
        <f>I26*(1000-(1000*0.61365*exp(17.502*U26/(240.97+U26))/(AZ26+BA26)+AW26)/2)/(1000*0.61365*exp(17.502*U26/(240.97+U26))/(AZ26+BA26)-AW26)</f>
        <v>0</v>
      </c>
      <c r="R26">
        <f>1/((AR26+1)/(O26/1.6)+1/(P26/1.37)) + AR26/((AR26+1)/(O26/1.6) + AR26/(P26/1.37))</f>
        <v>0</v>
      </c>
      <c r="S26">
        <f>(AN26*AP26)</f>
        <v>0</v>
      </c>
      <c r="T26">
        <f>(BB26+(S26+2*0.95*5.67E-8*(((BB26+$B$7)+273)^4-(BB26+273)^4)-44100*I26)/(1.84*29.3*P26+8*0.95*5.67E-8*(BB26+273)^3))</f>
        <v>0</v>
      </c>
      <c r="U26">
        <f>($C$7*BC26+$D$7*BD26+$E$7*T26)</f>
        <v>0</v>
      </c>
      <c r="V26">
        <f>0.61365*exp(17.502*U26/(240.97+U26))</f>
        <v>0</v>
      </c>
      <c r="W26">
        <f>(X26/Y26*100)</f>
        <v>0</v>
      </c>
      <c r="X26">
        <f>AW26*(AZ26+BA26)/1000</f>
        <v>0</v>
      </c>
      <c r="Y26">
        <f>0.61365*exp(17.502*BB26/(240.97+BB26))</f>
        <v>0</v>
      </c>
      <c r="Z26">
        <f>(V26-AW26*(AZ26+BA26)/1000)</f>
        <v>0</v>
      </c>
      <c r="AA26">
        <f>(-I26*44100)</f>
        <v>0</v>
      </c>
      <c r="AB26">
        <f>2*29.3*P26*0.92*(BB26-U26)</f>
        <v>0</v>
      </c>
      <c r="AC26">
        <f>2*0.95*5.67E-8*(((BB26+$B$7)+273)^4-(U26+273)^4)</f>
        <v>0</v>
      </c>
      <c r="AD26">
        <f>S26+AC26+AA26+AB26</f>
        <v>0</v>
      </c>
      <c r="AE26">
        <v>-0.0125289327034239</v>
      </c>
      <c r="AF26">
        <v>0.014064824554381</v>
      </c>
      <c r="AG26">
        <v>1.32462595134586</v>
      </c>
      <c r="AH26">
        <v>55</v>
      </c>
      <c r="AI26">
        <v>11</v>
      </c>
      <c r="AJ26">
        <f>IF(AH26*$H$13&gt;=AL26,1.0,(AL26/(AL26-AH26*$H$13)))</f>
        <v>0</v>
      </c>
      <c r="AK26">
        <f>(AJ26-1)*100</f>
        <v>0</v>
      </c>
      <c r="AL26">
        <f>MAX(0,($B$13+$C$13*BG26)/(1+$D$13*BG26)*AZ26/(BB26+273)*$E$13)</f>
        <v>0</v>
      </c>
      <c r="AM26">
        <f>$B$11*BH26+$C$11*BI26+$F$11*BJ26</f>
        <v>0</v>
      </c>
      <c r="AN26">
        <f>AM26*AO26</f>
        <v>0</v>
      </c>
      <c r="AO26">
        <f>($B$11*$D$9+$C$11*$D$9+$F$11*((BW26+BO26)/MAX(BW26+BO26+BX26, 0.1)*$I$9+BX26/MAX(BW26+BO26+BX26, 0.1)*$J$9))/($B$11+$C$11+$F$11)</f>
        <v>0</v>
      </c>
      <c r="AP26">
        <f>($B$11*$K$9+$C$11*$K$9+$F$11*((BW26+BO26)/MAX(BW26+BO26+BX26, 0.1)*$P$9+BX26/MAX(BW26+BO26+BX26, 0.1)*$Q$9))/($B$11+$C$11+$F$11)</f>
        <v>0</v>
      </c>
      <c r="AQ26">
        <v>6</v>
      </c>
      <c r="AR26">
        <v>0.5</v>
      </c>
      <c r="AS26" t="s">
        <v>249</v>
      </c>
      <c r="AT26">
        <v>1557761165.325</v>
      </c>
      <c r="AU26">
        <v>393.8765</v>
      </c>
      <c r="AV26">
        <v>399.9732</v>
      </c>
      <c r="AW26">
        <v>11.82388</v>
      </c>
      <c r="AX26">
        <v>10.608285</v>
      </c>
      <c r="AY26">
        <v>500.0185</v>
      </c>
      <c r="AZ26">
        <v>100.63725</v>
      </c>
      <c r="BA26">
        <v>0.084883795</v>
      </c>
      <c r="BB26">
        <v>20.103815</v>
      </c>
      <c r="BC26">
        <v>20.795805</v>
      </c>
      <c r="BD26">
        <v>999.9</v>
      </c>
      <c r="BE26">
        <v>0</v>
      </c>
      <c r="BF26">
        <v>0</v>
      </c>
      <c r="BG26">
        <v>3002.281</v>
      </c>
      <c r="BH26">
        <v>0</v>
      </c>
      <c r="BI26">
        <v>145.45695</v>
      </c>
      <c r="BJ26">
        <v>1499.9845</v>
      </c>
      <c r="BK26">
        <v>0.9729988</v>
      </c>
      <c r="BL26">
        <v>0.027001025</v>
      </c>
      <c r="BM26">
        <v>0</v>
      </c>
      <c r="BN26">
        <v>2.16234</v>
      </c>
      <c r="BO26">
        <v>0</v>
      </c>
      <c r="BP26">
        <v>13563.535</v>
      </c>
      <c r="BQ26">
        <v>13121.88</v>
      </c>
      <c r="BR26">
        <v>37.1281</v>
      </c>
      <c r="BS26">
        <v>39.25</v>
      </c>
      <c r="BT26">
        <v>38.5746</v>
      </c>
      <c r="BU26">
        <v>37.062</v>
      </c>
      <c r="BV26">
        <v>36.75</v>
      </c>
      <c r="BW26">
        <v>1459.4845</v>
      </c>
      <c r="BX26">
        <v>40.5</v>
      </c>
      <c r="BY26">
        <v>0</v>
      </c>
      <c r="BZ26">
        <v>1557761173.3</v>
      </c>
      <c r="CA26">
        <v>2.18419615384615</v>
      </c>
      <c r="CB26">
        <v>-0.20781196615892</v>
      </c>
      <c r="CC26">
        <v>-4544.19488047714</v>
      </c>
      <c r="CD26">
        <v>13634.5961538462</v>
      </c>
      <c r="CE26">
        <v>15</v>
      </c>
      <c r="CF26">
        <v>1557761068</v>
      </c>
      <c r="CG26" t="s">
        <v>250</v>
      </c>
      <c r="CH26">
        <v>2</v>
      </c>
      <c r="CI26">
        <v>1.583</v>
      </c>
      <c r="CJ26">
        <v>0.003</v>
      </c>
      <c r="CK26">
        <v>400</v>
      </c>
      <c r="CL26">
        <v>11</v>
      </c>
      <c r="CM26">
        <v>0.19</v>
      </c>
      <c r="CN26">
        <v>0.04</v>
      </c>
      <c r="CO26">
        <v>-6.0859043902439</v>
      </c>
      <c r="CP26">
        <v>-0.2131455052265</v>
      </c>
      <c r="CQ26">
        <v>0.0348644212418712</v>
      </c>
      <c r="CR26">
        <v>1</v>
      </c>
      <c r="CS26">
        <v>2.18361428571429</v>
      </c>
      <c r="CT26">
        <v>-0.23001594457872</v>
      </c>
      <c r="CU26">
        <v>0.202204236415783</v>
      </c>
      <c r="CV26">
        <v>1</v>
      </c>
      <c r="CW26">
        <v>1.20655951219512</v>
      </c>
      <c r="CX26">
        <v>0.0629943554006796</v>
      </c>
      <c r="CY26">
        <v>0.0295651040967193</v>
      </c>
      <c r="CZ26">
        <v>1</v>
      </c>
      <c r="DA26">
        <v>3</v>
      </c>
      <c r="DB26">
        <v>3</v>
      </c>
      <c r="DC26" t="s">
        <v>258</v>
      </c>
      <c r="DD26">
        <v>1.85561</v>
      </c>
      <c r="DE26">
        <v>1.85364</v>
      </c>
      <c r="DF26">
        <v>1.85466</v>
      </c>
      <c r="DG26">
        <v>1.85913</v>
      </c>
      <c r="DH26">
        <v>1.85349</v>
      </c>
      <c r="DI26">
        <v>1.8579</v>
      </c>
      <c r="DJ26">
        <v>1.85501</v>
      </c>
      <c r="DK26">
        <v>1.85373</v>
      </c>
      <c r="DL26" t="s">
        <v>252</v>
      </c>
      <c r="DM26" t="s">
        <v>19</v>
      </c>
      <c r="DN26" t="s">
        <v>19</v>
      </c>
      <c r="DO26" t="s">
        <v>19</v>
      </c>
      <c r="DP26" t="s">
        <v>253</v>
      </c>
      <c r="DQ26" t="s">
        <v>254</v>
      </c>
      <c r="DR26" t="s">
        <v>255</v>
      </c>
      <c r="DS26" t="s">
        <v>255</v>
      </c>
      <c r="DT26" t="s">
        <v>255</v>
      </c>
      <c r="DU26" t="s">
        <v>255</v>
      </c>
      <c r="DV26">
        <v>0</v>
      </c>
      <c r="DW26">
        <v>100</v>
      </c>
      <c r="DX26">
        <v>100</v>
      </c>
      <c r="DY26">
        <v>1.583</v>
      </c>
      <c r="DZ26">
        <v>0.003</v>
      </c>
      <c r="EA26">
        <v>2</v>
      </c>
      <c r="EB26">
        <v>439.557</v>
      </c>
      <c r="EC26">
        <v>368.206</v>
      </c>
      <c r="ED26">
        <v>15.8571</v>
      </c>
      <c r="EE26">
        <v>17.9422</v>
      </c>
      <c r="EF26">
        <v>30.0001</v>
      </c>
      <c r="EG26">
        <v>17.7128</v>
      </c>
      <c r="EH26">
        <v>17.685</v>
      </c>
      <c r="EI26">
        <v>19.7096</v>
      </c>
      <c r="EJ26">
        <v>0</v>
      </c>
      <c r="EK26">
        <v>100</v>
      </c>
      <c r="EL26">
        <v>15.5503</v>
      </c>
      <c r="EM26">
        <v>400</v>
      </c>
      <c r="EN26">
        <v>11.3178</v>
      </c>
      <c r="EO26">
        <v>102.411</v>
      </c>
      <c r="EP26">
        <v>102.814</v>
      </c>
    </row>
    <row r="27" spans="1:146">
      <c r="A27">
        <v>11</v>
      </c>
      <c r="B27">
        <v>1557761174</v>
      </c>
      <c r="C27">
        <v>20</v>
      </c>
      <c r="D27" t="s">
        <v>275</v>
      </c>
      <c r="E27" t="s">
        <v>276</v>
      </c>
      <c r="H27">
        <v>1557761167.325</v>
      </c>
      <c r="I27">
        <f>AY27*AJ27*(AW27-AX27)/(100*AQ27*(1000-AJ27*AW27))</f>
        <v>0</v>
      </c>
      <c r="J27">
        <f>AY27*AJ27*(AV27-AU27*(1000-AJ27*AX27)/(1000-AJ27*AW27))/(100*AQ27)</f>
        <v>0</v>
      </c>
      <c r="K27">
        <f>AU27 - IF(AJ27&gt;1, J27*AQ27*100.0/(AL27*BG27), 0)</f>
        <v>0</v>
      </c>
      <c r="L27">
        <f>((R27-I27/2)*K27-J27)/(R27+I27/2)</f>
        <v>0</v>
      </c>
      <c r="M27">
        <f>L27*(AZ27+BA27)/1000.0</f>
        <v>0</v>
      </c>
      <c r="N27">
        <f>(AU27 - IF(AJ27&gt;1, J27*AQ27*100.0/(AL27*BG27), 0))*(AZ27+BA27)/1000.0</f>
        <v>0</v>
      </c>
      <c r="O27">
        <f>2.0/((1/Q27-1/P27)+SIGN(Q27)*SQRT((1/Q27-1/P27)*(1/Q27-1/P27) + 4*AR27/((AR27+1)*(AR27+1))*(2*1/Q27*1/P27-1/P27*1/P27)))</f>
        <v>0</v>
      </c>
      <c r="P27">
        <f>AG27+AF27*AQ27+AE27*AQ27*AQ27</f>
        <v>0</v>
      </c>
      <c r="Q27">
        <f>I27*(1000-(1000*0.61365*exp(17.502*U27/(240.97+U27))/(AZ27+BA27)+AW27)/2)/(1000*0.61365*exp(17.502*U27/(240.97+U27))/(AZ27+BA27)-AW27)</f>
        <v>0</v>
      </c>
      <c r="R27">
        <f>1/((AR27+1)/(O27/1.6)+1/(P27/1.37)) + AR27/((AR27+1)/(O27/1.6) + AR27/(P27/1.37))</f>
        <v>0</v>
      </c>
      <c r="S27">
        <f>(AN27*AP27)</f>
        <v>0</v>
      </c>
      <c r="T27">
        <f>(BB27+(S27+2*0.95*5.67E-8*(((BB27+$B$7)+273)^4-(BB27+273)^4)-44100*I27)/(1.84*29.3*P27+8*0.95*5.67E-8*(BB27+273)^3))</f>
        <v>0</v>
      </c>
      <c r="U27">
        <f>($C$7*BC27+$D$7*BD27+$E$7*T27)</f>
        <v>0</v>
      </c>
      <c r="V27">
        <f>0.61365*exp(17.502*U27/(240.97+U27))</f>
        <v>0</v>
      </c>
      <c r="W27">
        <f>(X27/Y27*100)</f>
        <v>0</v>
      </c>
      <c r="X27">
        <f>AW27*(AZ27+BA27)/1000</f>
        <v>0</v>
      </c>
      <c r="Y27">
        <f>0.61365*exp(17.502*BB27/(240.97+BB27))</f>
        <v>0</v>
      </c>
      <c r="Z27">
        <f>(V27-AW27*(AZ27+BA27)/1000)</f>
        <v>0</v>
      </c>
      <c r="AA27">
        <f>(-I27*44100)</f>
        <v>0</v>
      </c>
      <c r="AB27">
        <f>2*29.3*P27*0.92*(BB27-U27)</f>
        <v>0</v>
      </c>
      <c r="AC27">
        <f>2*0.95*5.67E-8*(((BB27+$B$7)+273)^4-(U27+273)^4)</f>
        <v>0</v>
      </c>
      <c r="AD27">
        <f>S27+AC27+AA27+AB27</f>
        <v>0</v>
      </c>
      <c r="AE27">
        <v>-0.0125320874622832</v>
      </c>
      <c r="AF27">
        <v>0.0140683660475727</v>
      </c>
      <c r="AG27">
        <v>1.32488557906174</v>
      </c>
      <c r="AH27">
        <v>55</v>
      </c>
      <c r="AI27">
        <v>11</v>
      </c>
      <c r="AJ27">
        <f>IF(AH27*$H$13&gt;=AL27,1.0,(AL27/(AL27-AH27*$H$13)))</f>
        <v>0</v>
      </c>
      <c r="AK27">
        <f>(AJ27-1)*100</f>
        <v>0</v>
      </c>
      <c r="AL27">
        <f>MAX(0,($B$13+$C$13*BG27)/(1+$D$13*BG27)*AZ27/(BB27+273)*$E$13)</f>
        <v>0</v>
      </c>
      <c r="AM27">
        <f>$B$11*BH27+$C$11*BI27+$F$11*BJ27</f>
        <v>0</v>
      </c>
      <c r="AN27">
        <f>AM27*AO27</f>
        <v>0</v>
      </c>
      <c r="AO27">
        <f>($B$11*$D$9+$C$11*$D$9+$F$11*((BW27+BO27)/MAX(BW27+BO27+BX27, 0.1)*$I$9+BX27/MAX(BW27+BO27+BX27, 0.1)*$J$9))/($B$11+$C$11+$F$11)</f>
        <v>0</v>
      </c>
      <c r="AP27">
        <f>($B$11*$K$9+$C$11*$K$9+$F$11*((BW27+BO27)/MAX(BW27+BO27+BX27, 0.1)*$P$9+BX27/MAX(BW27+BO27+BX27, 0.1)*$Q$9))/($B$11+$C$11+$F$11)</f>
        <v>0</v>
      </c>
      <c r="AQ27">
        <v>6</v>
      </c>
      <c r="AR27">
        <v>0.5</v>
      </c>
      <c r="AS27" t="s">
        <v>249</v>
      </c>
      <c r="AT27">
        <v>1557761167.325</v>
      </c>
      <c r="AU27">
        <v>393.86755</v>
      </c>
      <c r="AV27">
        <v>399.9734</v>
      </c>
      <c r="AW27">
        <v>11.81295</v>
      </c>
      <c r="AX27">
        <v>10.60856</v>
      </c>
      <c r="AY27">
        <v>500.02185</v>
      </c>
      <c r="AZ27">
        <v>100.63745</v>
      </c>
      <c r="BA27">
        <v>0.084951765</v>
      </c>
      <c r="BB27">
        <v>20.12056</v>
      </c>
      <c r="BC27">
        <v>20.820185</v>
      </c>
      <c r="BD27">
        <v>999.9</v>
      </c>
      <c r="BE27">
        <v>0</v>
      </c>
      <c r="BF27">
        <v>0</v>
      </c>
      <c r="BG27">
        <v>3003.031</v>
      </c>
      <c r="BH27">
        <v>0</v>
      </c>
      <c r="BI27">
        <v>145.25575</v>
      </c>
      <c r="BJ27">
        <v>1499.977</v>
      </c>
      <c r="BK27">
        <v>0.9729988</v>
      </c>
      <c r="BL27">
        <v>0.027001025</v>
      </c>
      <c r="BM27">
        <v>0</v>
      </c>
      <c r="BN27">
        <v>2.169015</v>
      </c>
      <c r="BO27">
        <v>0</v>
      </c>
      <c r="BP27">
        <v>13530.025</v>
      </c>
      <c r="BQ27">
        <v>13121.8</v>
      </c>
      <c r="BR27">
        <v>37.1312</v>
      </c>
      <c r="BS27">
        <v>39.25</v>
      </c>
      <c r="BT27">
        <v>38.5746</v>
      </c>
      <c r="BU27">
        <v>37.062</v>
      </c>
      <c r="BV27">
        <v>36.75</v>
      </c>
      <c r="BW27">
        <v>1459.477</v>
      </c>
      <c r="BX27">
        <v>40.5</v>
      </c>
      <c r="BY27">
        <v>0</v>
      </c>
      <c r="BZ27">
        <v>1557761175.1</v>
      </c>
      <c r="CA27">
        <v>2.18942692307692</v>
      </c>
      <c r="CB27">
        <v>0.0150666630065038</v>
      </c>
      <c r="CC27">
        <v>-4711.10083903849</v>
      </c>
      <c r="CD27">
        <v>13515.1269230769</v>
      </c>
      <c r="CE27">
        <v>15</v>
      </c>
      <c r="CF27">
        <v>1557761068</v>
      </c>
      <c r="CG27" t="s">
        <v>250</v>
      </c>
      <c r="CH27">
        <v>2</v>
      </c>
      <c r="CI27">
        <v>1.583</v>
      </c>
      <c r="CJ27">
        <v>0.003</v>
      </c>
      <c r="CK27">
        <v>400</v>
      </c>
      <c r="CL27">
        <v>11</v>
      </c>
      <c r="CM27">
        <v>0.19</v>
      </c>
      <c r="CN27">
        <v>0.04</v>
      </c>
      <c r="CO27">
        <v>-6.09005609756097</v>
      </c>
      <c r="CP27">
        <v>-0.23799700348432</v>
      </c>
      <c r="CQ27">
        <v>0.0354452915362258</v>
      </c>
      <c r="CR27">
        <v>1</v>
      </c>
      <c r="CS27">
        <v>2.17359428571429</v>
      </c>
      <c r="CT27">
        <v>0.0278219146123996</v>
      </c>
      <c r="CU27">
        <v>0.197303364597851</v>
      </c>
      <c r="CV27">
        <v>1</v>
      </c>
      <c r="CW27">
        <v>1.20876463414634</v>
      </c>
      <c r="CX27">
        <v>-0.112387526132416</v>
      </c>
      <c r="CY27">
        <v>0.0253561181434614</v>
      </c>
      <c r="CZ27">
        <v>0</v>
      </c>
      <c r="DA27">
        <v>2</v>
      </c>
      <c r="DB27">
        <v>3</v>
      </c>
      <c r="DC27" t="s">
        <v>251</v>
      </c>
      <c r="DD27">
        <v>1.85561</v>
      </c>
      <c r="DE27">
        <v>1.85362</v>
      </c>
      <c r="DF27">
        <v>1.85465</v>
      </c>
      <c r="DG27">
        <v>1.85913</v>
      </c>
      <c r="DH27">
        <v>1.85349</v>
      </c>
      <c r="DI27">
        <v>1.85791</v>
      </c>
      <c r="DJ27">
        <v>1.85501</v>
      </c>
      <c r="DK27">
        <v>1.85371</v>
      </c>
      <c r="DL27" t="s">
        <v>252</v>
      </c>
      <c r="DM27" t="s">
        <v>19</v>
      </c>
      <c r="DN27" t="s">
        <v>19</v>
      </c>
      <c r="DO27" t="s">
        <v>19</v>
      </c>
      <c r="DP27" t="s">
        <v>253</v>
      </c>
      <c r="DQ27" t="s">
        <v>254</v>
      </c>
      <c r="DR27" t="s">
        <v>255</v>
      </c>
      <c r="DS27" t="s">
        <v>255</v>
      </c>
      <c r="DT27" t="s">
        <v>255</v>
      </c>
      <c r="DU27" t="s">
        <v>255</v>
      </c>
      <c r="DV27">
        <v>0</v>
      </c>
      <c r="DW27">
        <v>100</v>
      </c>
      <c r="DX27">
        <v>100</v>
      </c>
      <c r="DY27">
        <v>1.583</v>
      </c>
      <c r="DZ27">
        <v>0.003</v>
      </c>
      <c r="EA27">
        <v>2</v>
      </c>
      <c r="EB27">
        <v>439.498</v>
      </c>
      <c r="EC27">
        <v>368.301</v>
      </c>
      <c r="ED27">
        <v>15.7512</v>
      </c>
      <c r="EE27">
        <v>17.9453</v>
      </c>
      <c r="EF27">
        <v>30.0008</v>
      </c>
      <c r="EG27">
        <v>17.7152</v>
      </c>
      <c r="EH27">
        <v>17.6875</v>
      </c>
      <c r="EI27">
        <v>19.7081</v>
      </c>
      <c r="EJ27">
        <v>0</v>
      </c>
      <c r="EK27">
        <v>100</v>
      </c>
      <c r="EL27">
        <v>15.5503</v>
      </c>
      <c r="EM27">
        <v>400</v>
      </c>
      <c r="EN27">
        <v>11.3178</v>
      </c>
      <c r="EO27">
        <v>102.411</v>
      </c>
      <c r="EP27">
        <v>102.815</v>
      </c>
    </row>
    <row r="28" spans="1:146">
      <c r="A28">
        <v>12</v>
      </c>
      <c r="B28">
        <v>1557761176</v>
      </c>
      <c r="C28">
        <v>22</v>
      </c>
      <c r="D28" t="s">
        <v>277</v>
      </c>
      <c r="E28" t="s">
        <v>278</v>
      </c>
      <c r="H28">
        <v>1557761169.325</v>
      </c>
      <c r="I28">
        <f>AY28*AJ28*(AW28-AX28)/(100*AQ28*(1000-AJ28*AW28))</f>
        <v>0</v>
      </c>
      <c r="J28">
        <f>AY28*AJ28*(AV28-AU28*(1000-AJ28*AX28)/(1000-AJ28*AW28))/(100*AQ28)</f>
        <v>0</v>
      </c>
      <c r="K28">
        <f>AU28 - IF(AJ28&gt;1, J28*AQ28*100.0/(AL28*BG28), 0)</f>
        <v>0</v>
      </c>
      <c r="L28">
        <f>((R28-I28/2)*K28-J28)/(R28+I28/2)</f>
        <v>0</v>
      </c>
      <c r="M28">
        <f>L28*(AZ28+BA28)/1000.0</f>
        <v>0</v>
      </c>
      <c r="N28">
        <f>(AU28 - IF(AJ28&gt;1, J28*AQ28*100.0/(AL28*BG28), 0))*(AZ28+BA28)/1000.0</f>
        <v>0</v>
      </c>
      <c r="O28">
        <f>2.0/((1/Q28-1/P28)+SIGN(Q28)*SQRT((1/Q28-1/P28)*(1/Q28-1/P28) + 4*AR28/((AR28+1)*(AR28+1))*(2*1/Q28*1/P28-1/P28*1/P28)))</f>
        <v>0</v>
      </c>
      <c r="P28">
        <f>AG28+AF28*AQ28+AE28*AQ28*AQ28</f>
        <v>0</v>
      </c>
      <c r="Q28">
        <f>I28*(1000-(1000*0.61365*exp(17.502*U28/(240.97+U28))/(AZ28+BA28)+AW28)/2)/(1000*0.61365*exp(17.502*U28/(240.97+U28))/(AZ28+BA28)-AW28)</f>
        <v>0</v>
      </c>
      <c r="R28">
        <f>1/((AR28+1)/(O28/1.6)+1/(P28/1.37)) + AR28/((AR28+1)/(O28/1.6) + AR28/(P28/1.37))</f>
        <v>0</v>
      </c>
      <c r="S28">
        <f>(AN28*AP28)</f>
        <v>0</v>
      </c>
      <c r="T28">
        <f>(BB28+(S28+2*0.95*5.67E-8*(((BB28+$B$7)+273)^4-(BB28+273)^4)-44100*I28)/(1.84*29.3*P28+8*0.95*5.67E-8*(BB28+273)^3))</f>
        <v>0</v>
      </c>
      <c r="U28">
        <f>($C$7*BC28+$D$7*BD28+$E$7*T28)</f>
        <v>0</v>
      </c>
      <c r="V28">
        <f>0.61365*exp(17.502*U28/(240.97+U28))</f>
        <v>0</v>
      </c>
      <c r="W28">
        <f>(X28/Y28*100)</f>
        <v>0</v>
      </c>
      <c r="X28">
        <f>AW28*(AZ28+BA28)/1000</f>
        <v>0</v>
      </c>
      <c r="Y28">
        <f>0.61365*exp(17.502*BB28/(240.97+BB28))</f>
        <v>0</v>
      </c>
      <c r="Z28">
        <f>(V28-AW28*(AZ28+BA28)/1000)</f>
        <v>0</v>
      </c>
      <c r="AA28">
        <f>(-I28*44100)</f>
        <v>0</v>
      </c>
      <c r="AB28">
        <f>2*29.3*P28*0.92*(BB28-U28)</f>
        <v>0</v>
      </c>
      <c r="AC28">
        <f>2*0.95*5.67E-8*(((BB28+$B$7)+273)^4-(U28+273)^4)</f>
        <v>0</v>
      </c>
      <c r="AD28">
        <f>S28+AC28+AA28+AB28</f>
        <v>0</v>
      </c>
      <c r="AE28">
        <v>-0.0125309313989332</v>
      </c>
      <c r="AF28">
        <v>0.0140670682651856</v>
      </c>
      <c r="AG28">
        <v>1.32479043896405</v>
      </c>
      <c r="AH28">
        <v>55</v>
      </c>
      <c r="AI28">
        <v>11</v>
      </c>
      <c r="AJ28">
        <f>IF(AH28*$H$13&gt;=AL28,1.0,(AL28/(AL28-AH28*$H$13)))</f>
        <v>0</v>
      </c>
      <c r="AK28">
        <f>(AJ28-1)*100</f>
        <v>0</v>
      </c>
      <c r="AL28">
        <f>MAX(0,($B$13+$C$13*BG28)/(1+$D$13*BG28)*AZ28/(BB28+273)*$E$13)</f>
        <v>0</v>
      </c>
      <c r="AM28">
        <f>$B$11*BH28+$C$11*BI28+$F$11*BJ28</f>
        <v>0</v>
      </c>
      <c r="AN28">
        <f>AM28*AO28</f>
        <v>0</v>
      </c>
      <c r="AO28">
        <f>($B$11*$D$9+$C$11*$D$9+$F$11*((BW28+BO28)/MAX(BW28+BO28+BX28, 0.1)*$I$9+BX28/MAX(BW28+BO28+BX28, 0.1)*$J$9))/($B$11+$C$11+$F$11)</f>
        <v>0</v>
      </c>
      <c r="AP28">
        <f>($B$11*$K$9+$C$11*$K$9+$F$11*((BW28+BO28)/MAX(BW28+BO28+BX28, 0.1)*$P$9+BX28/MAX(BW28+BO28+BX28, 0.1)*$Q$9))/($B$11+$C$11+$F$11)</f>
        <v>0</v>
      </c>
      <c r="AQ28">
        <v>6</v>
      </c>
      <c r="AR28">
        <v>0.5</v>
      </c>
      <c r="AS28" t="s">
        <v>249</v>
      </c>
      <c r="AT28">
        <v>1557761169.325</v>
      </c>
      <c r="AU28">
        <v>393.8611</v>
      </c>
      <c r="AV28">
        <v>399.97335</v>
      </c>
      <c r="AW28">
        <v>11.80038</v>
      </c>
      <c r="AX28">
        <v>10.60882</v>
      </c>
      <c r="AY28">
        <v>500.0173</v>
      </c>
      <c r="AZ28">
        <v>100.6376</v>
      </c>
      <c r="BA28">
        <v>0.084992995</v>
      </c>
      <c r="BB28">
        <v>20.134395</v>
      </c>
      <c r="BC28">
        <v>20.8424</v>
      </c>
      <c r="BD28">
        <v>999.9</v>
      </c>
      <c r="BE28">
        <v>0</v>
      </c>
      <c r="BF28">
        <v>0</v>
      </c>
      <c r="BG28">
        <v>3002.7495</v>
      </c>
      <c r="BH28">
        <v>0</v>
      </c>
      <c r="BI28">
        <v>145.04755</v>
      </c>
      <c r="BJ28">
        <v>1499.9875</v>
      </c>
      <c r="BK28">
        <v>0.9729995</v>
      </c>
      <c r="BL28">
        <v>0.02700035</v>
      </c>
      <c r="BM28">
        <v>0</v>
      </c>
      <c r="BN28">
        <v>2.18999</v>
      </c>
      <c r="BO28">
        <v>0</v>
      </c>
      <c r="BP28">
        <v>13296.915</v>
      </c>
      <c r="BQ28">
        <v>13121.885</v>
      </c>
      <c r="BR28">
        <v>37.1405</v>
      </c>
      <c r="BS28">
        <v>39.2562</v>
      </c>
      <c r="BT28">
        <v>38.58405</v>
      </c>
      <c r="BU28">
        <v>37.062</v>
      </c>
      <c r="BV28">
        <v>36.75</v>
      </c>
      <c r="BW28">
        <v>1459.4875</v>
      </c>
      <c r="BX28">
        <v>40.5</v>
      </c>
      <c r="BY28">
        <v>0</v>
      </c>
      <c r="BZ28">
        <v>1557761176.9</v>
      </c>
      <c r="CA28">
        <v>2.1839</v>
      </c>
      <c r="CB28">
        <v>-0.0204376104768597</v>
      </c>
      <c r="CC28">
        <v>-5994.6871692637</v>
      </c>
      <c r="CD28">
        <v>13326.4076923077</v>
      </c>
      <c r="CE28">
        <v>15</v>
      </c>
      <c r="CF28">
        <v>1557761068</v>
      </c>
      <c r="CG28" t="s">
        <v>250</v>
      </c>
      <c r="CH28">
        <v>2</v>
      </c>
      <c r="CI28">
        <v>1.583</v>
      </c>
      <c r="CJ28">
        <v>0.003</v>
      </c>
      <c r="CK28">
        <v>400</v>
      </c>
      <c r="CL28">
        <v>11</v>
      </c>
      <c r="CM28">
        <v>0.19</v>
      </c>
      <c r="CN28">
        <v>0.04</v>
      </c>
      <c r="CO28">
        <v>-6.09127609756097</v>
      </c>
      <c r="CP28">
        <v>-0.301477839721246</v>
      </c>
      <c r="CQ28">
        <v>0.0358325706094091</v>
      </c>
      <c r="CR28">
        <v>1</v>
      </c>
      <c r="CS28">
        <v>2.17497142857143</v>
      </c>
      <c r="CT28">
        <v>0.179163992172299</v>
      </c>
      <c r="CU28">
        <v>0.180069815938832</v>
      </c>
      <c r="CV28">
        <v>1</v>
      </c>
      <c r="CW28">
        <v>1.20643634146341</v>
      </c>
      <c r="CX28">
        <v>-0.24532829268293</v>
      </c>
      <c r="CY28">
        <v>0.0285275566183841</v>
      </c>
      <c r="CZ28">
        <v>0</v>
      </c>
      <c r="DA28">
        <v>2</v>
      </c>
      <c r="DB28">
        <v>3</v>
      </c>
      <c r="DC28" t="s">
        <v>251</v>
      </c>
      <c r="DD28">
        <v>1.85561</v>
      </c>
      <c r="DE28">
        <v>1.85362</v>
      </c>
      <c r="DF28">
        <v>1.85464</v>
      </c>
      <c r="DG28">
        <v>1.85913</v>
      </c>
      <c r="DH28">
        <v>1.85349</v>
      </c>
      <c r="DI28">
        <v>1.8579</v>
      </c>
      <c r="DJ28">
        <v>1.85501</v>
      </c>
      <c r="DK28">
        <v>1.85373</v>
      </c>
      <c r="DL28" t="s">
        <v>252</v>
      </c>
      <c r="DM28" t="s">
        <v>19</v>
      </c>
      <c r="DN28" t="s">
        <v>19</v>
      </c>
      <c r="DO28" t="s">
        <v>19</v>
      </c>
      <c r="DP28" t="s">
        <v>253</v>
      </c>
      <c r="DQ28" t="s">
        <v>254</v>
      </c>
      <c r="DR28" t="s">
        <v>255</v>
      </c>
      <c r="DS28" t="s">
        <v>255</v>
      </c>
      <c r="DT28" t="s">
        <v>255</v>
      </c>
      <c r="DU28" t="s">
        <v>255</v>
      </c>
      <c r="DV28">
        <v>0</v>
      </c>
      <c r="DW28">
        <v>100</v>
      </c>
      <c r="DX28">
        <v>100</v>
      </c>
      <c r="DY28">
        <v>1.583</v>
      </c>
      <c r="DZ28">
        <v>0.003</v>
      </c>
      <c r="EA28">
        <v>2</v>
      </c>
      <c r="EB28">
        <v>439.508</v>
      </c>
      <c r="EC28">
        <v>368.246</v>
      </c>
      <c r="ED28">
        <v>15.6515</v>
      </c>
      <c r="EE28">
        <v>17.9481</v>
      </c>
      <c r="EF28">
        <v>30.0013</v>
      </c>
      <c r="EG28">
        <v>17.7178</v>
      </c>
      <c r="EH28">
        <v>17.6899</v>
      </c>
      <c r="EI28">
        <v>19.7083</v>
      </c>
      <c r="EJ28">
        <v>0</v>
      </c>
      <c r="EK28">
        <v>100</v>
      </c>
      <c r="EL28">
        <v>15.3953</v>
      </c>
      <c r="EM28">
        <v>400</v>
      </c>
      <c r="EN28">
        <v>11.3178</v>
      </c>
      <c r="EO28">
        <v>102.412</v>
      </c>
      <c r="EP28">
        <v>102.814</v>
      </c>
    </row>
    <row r="29" spans="1:146">
      <c r="A29">
        <v>13</v>
      </c>
      <c r="B29">
        <v>1557761178</v>
      </c>
      <c r="C29">
        <v>24</v>
      </c>
      <c r="D29" t="s">
        <v>279</v>
      </c>
      <c r="E29" t="s">
        <v>280</v>
      </c>
      <c r="H29">
        <v>1557761171.325</v>
      </c>
      <c r="I29">
        <f>AY29*AJ29*(AW29-AX29)/(100*AQ29*(1000-AJ29*AW29))</f>
        <v>0</v>
      </c>
      <c r="J29">
        <f>AY29*AJ29*(AV29-AU29*(1000-AJ29*AX29)/(1000-AJ29*AW29))/(100*AQ29)</f>
        <v>0</v>
      </c>
      <c r="K29">
        <f>AU29 - IF(AJ29&gt;1, J29*AQ29*100.0/(AL29*BG29), 0)</f>
        <v>0</v>
      </c>
      <c r="L29">
        <f>((R29-I29/2)*K29-J29)/(R29+I29/2)</f>
        <v>0</v>
      </c>
      <c r="M29">
        <f>L29*(AZ29+BA29)/1000.0</f>
        <v>0</v>
      </c>
      <c r="N29">
        <f>(AU29 - IF(AJ29&gt;1, J29*AQ29*100.0/(AL29*BG29), 0))*(AZ29+BA29)/1000.0</f>
        <v>0</v>
      </c>
      <c r="O29">
        <f>2.0/((1/Q29-1/P29)+SIGN(Q29)*SQRT((1/Q29-1/P29)*(1/Q29-1/P29) + 4*AR29/((AR29+1)*(AR29+1))*(2*1/Q29*1/P29-1/P29*1/P29)))</f>
        <v>0</v>
      </c>
      <c r="P29">
        <f>AG29+AF29*AQ29+AE29*AQ29*AQ29</f>
        <v>0</v>
      </c>
      <c r="Q29">
        <f>I29*(1000-(1000*0.61365*exp(17.502*U29/(240.97+U29))/(AZ29+BA29)+AW29)/2)/(1000*0.61365*exp(17.502*U29/(240.97+U29))/(AZ29+BA29)-AW29)</f>
        <v>0</v>
      </c>
      <c r="R29">
        <f>1/((AR29+1)/(O29/1.6)+1/(P29/1.37)) + AR29/((AR29+1)/(O29/1.6) + AR29/(P29/1.37))</f>
        <v>0</v>
      </c>
      <c r="S29">
        <f>(AN29*AP29)</f>
        <v>0</v>
      </c>
      <c r="T29">
        <f>(BB29+(S29+2*0.95*5.67E-8*(((BB29+$B$7)+273)^4-(BB29+273)^4)-44100*I29)/(1.84*29.3*P29+8*0.95*5.67E-8*(BB29+273)^3))</f>
        <v>0</v>
      </c>
      <c r="U29">
        <f>($C$7*BC29+$D$7*BD29+$E$7*T29)</f>
        <v>0</v>
      </c>
      <c r="V29">
        <f>0.61365*exp(17.502*U29/(240.97+U29))</f>
        <v>0</v>
      </c>
      <c r="W29">
        <f>(X29/Y29*100)</f>
        <v>0</v>
      </c>
      <c r="X29">
        <f>AW29*(AZ29+BA29)/1000</f>
        <v>0</v>
      </c>
      <c r="Y29">
        <f>0.61365*exp(17.502*BB29/(240.97+BB29))</f>
        <v>0</v>
      </c>
      <c r="Z29">
        <f>(V29-AW29*(AZ29+BA29)/1000)</f>
        <v>0</v>
      </c>
      <c r="AA29">
        <f>(-I29*44100)</f>
        <v>0</v>
      </c>
      <c r="AB29">
        <f>2*29.3*P29*0.92*(BB29-U29)</f>
        <v>0</v>
      </c>
      <c r="AC29">
        <f>2*0.95*5.67E-8*(((BB29+$B$7)+273)^4-(U29+273)^4)</f>
        <v>0</v>
      </c>
      <c r="AD29">
        <f>S29+AC29+AA29+AB29</f>
        <v>0</v>
      </c>
      <c r="AE29">
        <v>-0.0125249719156233</v>
      </c>
      <c r="AF29">
        <v>0.0140603782230909</v>
      </c>
      <c r="AG29">
        <v>1.32429998191835</v>
      </c>
      <c r="AH29">
        <v>55</v>
      </c>
      <c r="AI29">
        <v>11</v>
      </c>
      <c r="AJ29">
        <f>IF(AH29*$H$13&gt;=AL29,1.0,(AL29/(AL29-AH29*$H$13)))</f>
        <v>0</v>
      </c>
      <c r="AK29">
        <f>(AJ29-1)*100</f>
        <v>0</v>
      </c>
      <c r="AL29">
        <f>MAX(0,($B$13+$C$13*BG29)/(1+$D$13*BG29)*AZ29/(BB29+273)*$E$13)</f>
        <v>0</v>
      </c>
      <c r="AM29">
        <f>$B$11*BH29+$C$11*BI29+$F$11*BJ29</f>
        <v>0</v>
      </c>
      <c r="AN29">
        <f>AM29*AO29</f>
        <v>0</v>
      </c>
      <c r="AO29">
        <f>($B$11*$D$9+$C$11*$D$9+$F$11*((BW29+BO29)/MAX(BW29+BO29+BX29, 0.1)*$I$9+BX29/MAX(BW29+BO29+BX29, 0.1)*$J$9))/($B$11+$C$11+$F$11)</f>
        <v>0</v>
      </c>
      <c r="AP29">
        <f>($B$11*$K$9+$C$11*$K$9+$F$11*((BW29+BO29)/MAX(BW29+BO29+BX29, 0.1)*$P$9+BX29/MAX(BW29+BO29+BX29, 0.1)*$Q$9))/($B$11+$C$11+$F$11)</f>
        <v>0</v>
      </c>
      <c r="AQ29">
        <v>6</v>
      </c>
      <c r="AR29">
        <v>0.5</v>
      </c>
      <c r="AS29" t="s">
        <v>249</v>
      </c>
      <c r="AT29">
        <v>1557761171.325</v>
      </c>
      <c r="AU29">
        <v>393.8524</v>
      </c>
      <c r="AV29">
        <v>399.98085</v>
      </c>
      <c r="AW29">
        <v>11.787885</v>
      </c>
      <c r="AX29">
        <v>10.6092</v>
      </c>
      <c r="AY29">
        <v>500.015</v>
      </c>
      <c r="AZ29">
        <v>100.6379</v>
      </c>
      <c r="BA29">
        <v>0.08497856</v>
      </c>
      <c r="BB29">
        <v>20.143665</v>
      </c>
      <c r="BC29">
        <v>20.85665</v>
      </c>
      <c r="BD29">
        <v>999.9</v>
      </c>
      <c r="BE29">
        <v>0</v>
      </c>
      <c r="BF29">
        <v>0</v>
      </c>
      <c r="BG29">
        <v>3001.3125</v>
      </c>
      <c r="BH29">
        <v>0</v>
      </c>
      <c r="BI29">
        <v>144.8425</v>
      </c>
      <c r="BJ29">
        <v>1499.976</v>
      </c>
      <c r="BK29">
        <v>0.97299975</v>
      </c>
      <c r="BL29">
        <v>0.027000125</v>
      </c>
      <c r="BM29">
        <v>0</v>
      </c>
      <c r="BN29">
        <v>2.20368</v>
      </c>
      <c r="BO29">
        <v>0</v>
      </c>
      <c r="BP29">
        <v>13090.405</v>
      </c>
      <c r="BQ29">
        <v>13121.79</v>
      </c>
      <c r="BR29">
        <v>37.1467</v>
      </c>
      <c r="BS29">
        <v>39.2655</v>
      </c>
      <c r="BT29">
        <v>38.5872</v>
      </c>
      <c r="BU29">
        <v>37.062</v>
      </c>
      <c r="BV29">
        <v>36.75</v>
      </c>
      <c r="BW29">
        <v>1459.476</v>
      </c>
      <c r="BX29">
        <v>40.5</v>
      </c>
      <c r="BY29">
        <v>0</v>
      </c>
      <c r="BZ29">
        <v>1557761179.3</v>
      </c>
      <c r="CA29">
        <v>2.21828461538462</v>
      </c>
      <c r="CB29">
        <v>0.526673504142155</v>
      </c>
      <c r="CC29">
        <v>-6135.13845396003</v>
      </c>
      <c r="CD29">
        <v>13108.5</v>
      </c>
      <c r="CE29">
        <v>15</v>
      </c>
      <c r="CF29">
        <v>1557761068</v>
      </c>
      <c r="CG29" t="s">
        <v>250</v>
      </c>
      <c r="CH29">
        <v>2</v>
      </c>
      <c r="CI29">
        <v>1.583</v>
      </c>
      <c r="CJ29">
        <v>0.003</v>
      </c>
      <c r="CK29">
        <v>400</v>
      </c>
      <c r="CL29">
        <v>11</v>
      </c>
      <c r="CM29">
        <v>0.19</v>
      </c>
      <c r="CN29">
        <v>0.04</v>
      </c>
      <c r="CO29">
        <v>-6.10334317073171</v>
      </c>
      <c r="CP29">
        <v>-0.378640975609742</v>
      </c>
      <c r="CQ29">
        <v>0.0425556070903061</v>
      </c>
      <c r="CR29">
        <v>1</v>
      </c>
      <c r="CS29">
        <v>2.20518571428571</v>
      </c>
      <c r="CT29">
        <v>0.216648321835448</v>
      </c>
      <c r="CU29">
        <v>0.179008023990717</v>
      </c>
      <c r="CV29">
        <v>1</v>
      </c>
      <c r="CW29">
        <v>1.20002317073171</v>
      </c>
      <c r="CX29">
        <v>-0.330763275261317</v>
      </c>
      <c r="CY29">
        <v>0.0335501839941903</v>
      </c>
      <c r="CZ29">
        <v>0</v>
      </c>
      <c r="DA29">
        <v>2</v>
      </c>
      <c r="DB29">
        <v>3</v>
      </c>
      <c r="DC29" t="s">
        <v>251</v>
      </c>
      <c r="DD29">
        <v>1.8556</v>
      </c>
      <c r="DE29">
        <v>1.85364</v>
      </c>
      <c r="DF29">
        <v>1.85462</v>
      </c>
      <c r="DG29">
        <v>1.85913</v>
      </c>
      <c r="DH29">
        <v>1.85349</v>
      </c>
      <c r="DI29">
        <v>1.8579</v>
      </c>
      <c r="DJ29">
        <v>1.85501</v>
      </c>
      <c r="DK29">
        <v>1.85373</v>
      </c>
      <c r="DL29" t="s">
        <v>252</v>
      </c>
      <c r="DM29" t="s">
        <v>19</v>
      </c>
      <c r="DN29" t="s">
        <v>19</v>
      </c>
      <c r="DO29" t="s">
        <v>19</v>
      </c>
      <c r="DP29" t="s">
        <v>253</v>
      </c>
      <c r="DQ29" t="s">
        <v>254</v>
      </c>
      <c r="DR29" t="s">
        <v>255</v>
      </c>
      <c r="DS29" t="s">
        <v>255</v>
      </c>
      <c r="DT29" t="s">
        <v>255</v>
      </c>
      <c r="DU29" t="s">
        <v>255</v>
      </c>
      <c r="DV29">
        <v>0</v>
      </c>
      <c r="DW29">
        <v>100</v>
      </c>
      <c r="DX29">
        <v>100</v>
      </c>
      <c r="DY29">
        <v>1.583</v>
      </c>
      <c r="DZ29">
        <v>0.003</v>
      </c>
      <c r="EA29">
        <v>2</v>
      </c>
      <c r="EB29">
        <v>439.555</v>
      </c>
      <c r="EC29">
        <v>368.353</v>
      </c>
      <c r="ED29">
        <v>15.572</v>
      </c>
      <c r="EE29">
        <v>17.9502</v>
      </c>
      <c r="EF29">
        <v>30.0012</v>
      </c>
      <c r="EG29">
        <v>17.72</v>
      </c>
      <c r="EH29">
        <v>17.6923</v>
      </c>
      <c r="EI29">
        <v>19.7076</v>
      </c>
      <c r="EJ29">
        <v>0</v>
      </c>
      <c r="EK29">
        <v>100</v>
      </c>
      <c r="EL29">
        <v>15.3953</v>
      </c>
      <c r="EM29">
        <v>1010</v>
      </c>
      <c r="EN29">
        <v>11.3178</v>
      </c>
      <c r="EO29">
        <v>102.411</v>
      </c>
      <c r="EP29">
        <v>102.813</v>
      </c>
    </row>
    <row r="30" spans="1:146">
      <c r="A30">
        <v>14</v>
      </c>
      <c r="B30">
        <v>1557761180</v>
      </c>
      <c r="C30">
        <v>26</v>
      </c>
      <c r="D30" t="s">
        <v>281</v>
      </c>
      <c r="E30" t="s">
        <v>282</v>
      </c>
      <c r="H30">
        <v>1557761173.325</v>
      </c>
      <c r="I30">
        <f>AY30*AJ30*(AW30-AX30)/(100*AQ30*(1000-AJ30*AW30))</f>
        <v>0</v>
      </c>
      <c r="J30">
        <f>AY30*AJ30*(AV30-AU30*(1000-AJ30*AX30)/(1000-AJ30*AW30))/(100*AQ30)</f>
        <v>0</v>
      </c>
      <c r="K30">
        <f>AU30 - IF(AJ30&gt;1, J30*AQ30*100.0/(AL30*BG30), 0)</f>
        <v>0</v>
      </c>
      <c r="L30">
        <f>((R30-I30/2)*K30-J30)/(R30+I30/2)</f>
        <v>0</v>
      </c>
      <c r="M30">
        <f>L30*(AZ30+BA30)/1000.0</f>
        <v>0</v>
      </c>
      <c r="N30">
        <f>(AU30 - IF(AJ30&gt;1, J30*AQ30*100.0/(AL30*BG30), 0))*(AZ30+BA30)/1000.0</f>
        <v>0</v>
      </c>
      <c r="O30">
        <f>2.0/((1/Q30-1/P30)+SIGN(Q30)*SQRT((1/Q30-1/P30)*(1/Q30-1/P30) + 4*AR30/((AR30+1)*(AR30+1))*(2*1/Q30*1/P30-1/P30*1/P30)))</f>
        <v>0</v>
      </c>
      <c r="P30">
        <f>AG30+AF30*AQ30+AE30*AQ30*AQ30</f>
        <v>0</v>
      </c>
      <c r="Q30">
        <f>I30*(1000-(1000*0.61365*exp(17.502*U30/(240.97+U30))/(AZ30+BA30)+AW30)/2)/(1000*0.61365*exp(17.502*U30/(240.97+U30))/(AZ30+BA30)-AW30)</f>
        <v>0</v>
      </c>
      <c r="R30">
        <f>1/((AR30+1)/(O30/1.6)+1/(P30/1.37)) + AR30/((AR30+1)/(O30/1.6) + AR30/(P30/1.37))</f>
        <v>0</v>
      </c>
      <c r="S30">
        <f>(AN30*AP30)</f>
        <v>0</v>
      </c>
      <c r="T30">
        <f>(BB30+(S30+2*0.95*5.67E-8*(((BB30+$B$7)+273)^4-(BB30+273)^4)-44100*I30)/(1.84*29.3*P30+8*0.95*5.67E-8*(BB30+273)^3))</f>
        <v>0</v>
      </c>
      <c r="U30">
        <f>($C$7*BC30+$D$7*BD30+$E$7*T30)</f>
        <v>0</v>
      </c>
      <c r="V30">
        <f>0.61365*exp(17.502*U30/(240.97+U30))</f>
        <v>0</v>
      </c>
      <c r="W30">
        <f>(X30/Y30*100)</f>
        <v>0</v>
      </c>
      <c r="X30">
        <f>AW30*(AZ30+BA30)/1000</f>
        <v>0</v>
      </c>
      <c r="Y30">
        <f>0.61365*exp(17.502*BB30/(240.97+BB30))</f>
        <v>0</v>
      </c>
      <c r="Z30">
        <f>(V30-AW30*(AZ30+BA30)/1000)</f>
        <v>0</v>
      </c>
      <c r="AA30">
        <f>(-I30*44100)</f>
        <v>0</v>
      </c>
      <c r="AB30">
        <f>2*29.3*P30*0.92*(BB30-U30)</f>
        <v>0</v>
      </c>
      <c r="AC30">
        <f>2*0.95*5.67E-8*(((BB30+$B$7)+273)^4-(U30+273)^4)</f>
        <v>0</v>
      </c>
      <c r="AD30">
        <f>S30+AC30+AA30+AB30</f>
        <v>0</v>
      </c>
      <c r="AE30">
        <v>-0.0125187619257509</v>
      </c>
      <c r="AF30">
        <v>0.0140534069654341</v>
      </c>
      <c r="AG30">
        <v>1.32378888758535</v>
      </c>
      <c r="AH30">
        <v>55</v>
      </c>
      <c r="AI30">
        <v>11</v>
      </c>
      <c r="AJ30">
        <f>IF(AH30*$H$13&gt;=AL30,1.0,(AL30/(AL30-AH30*$H$13)))</f>
        <v>0</v>
      </c>
      <c r="AK30">
        <f>(AJ30-1)*100</f>
        <v>0</v>
      </c>
      <c r="AL30">
        <f>MAX(0,($B$13+$C$13*BG30)/(1+$D$13*BG30)*AZ30/(BB30+273)*$E$13)</f>
        <v>0</v>
      </c>
      <c r="AM30">
        <f>$B$11*BH30+$C$11*BI30+$F$11*BJ30</f>
        <v>0</v>
      </c>
      <c r="AN30">
        <f>AM30*AO30</f>
        <v>0</v>
      </c>
      <c r="AO30">
        <f>($B$11*$D$9+$C$11*$D$9+$F$11*((BW30+BO30)/MAX(BW30+BO30+BX30, 0.1)*$I$9+BX30/MAX(BW30+BO30+BX30, 0.1)*$J$9))/($B$11+$C$11+$F$11)</f>
        <v>0</v>
      </c>
      <c r="AP30">
        <f>($B$11*$K$9+$C$11*$K$9+$F$11*((BW30+BO30)/MAX(BW30+BO30+BX30, 0.1)*$P$9+BX30/MAX(BW30+BO30+BX30, 0.1)*$Q$9))/($B$11+$C$11+$F$11)</f>
        <v>0</v>
      </c>
      <c r="AQ30">
        <v>6</v>
      </c>
      <c r="AR30">
        <v>0.5</v>
      </c>
      <c r="AS30" t="s">
        <v>249</v>
      </c>
      <c r="AT30">
        <v>1557761173.325</v>
      </c>
      <c r="AU30">
        <v>393.84985</v>
      </c>
      <c r="AV30">
        <v>399.99065</v>
      </c>
      <c r="AW30">
        <v>11.77563</v>
      </c>
      <c r="AX30">
        <v>10.6097</v>
      </c>
      <c r="AY30">
        <v>500.0147</v>
      </c>
      <c r="AZ30">
        <v>100.6383</v>
      </c>
      <c r="BA30">
        <v>0.08494651</v>
      </c>
      <c r="BB30">
        <v>20.150805</v>
      </c>
      <c r="BC30">
        <v>20.86775</v>
      </c>
      <c r="BD30">
        <v>999.9</v>
      </c>
      <c r="BE30">
        <v>0</v>
      </c>
      <c r="BF30">
        <v>0</v>
      </c>
      <c r="BG30">
        <v>2999.8125</v>
      </c>
      <c r="BH30">
        <v>0</v>
      </c>
      <c r="BI30">
        <v>144.66355</v>
      </c>
      <c r="BJ30">
        <v>1500.0015</v>
      </c>
      <c r="BK30">
        <v>0.973</v>
      </c>
      <c r="BL30">
        <v>0.0269999</v>
      </c>
      <c r="BM30">
        <v>0</v>
      </c>
      <c r="BN30">
        <v>2.21353</v>
      </c>
      <c r="BO30">
        <v>0</v>
      </c>
      <c r="BP30">
        <v>13015.135</v>
      </c>
      <c r="BQ30">
        <v>13122.015</v>
      </c>
      <c r="BR30">
        <v>37.156</v>
      </c>
      <c r="BS30">
        <v>39.2748</v>
      </c>
      <c r="BT30">
        <v>38.59665</v>
      </c>
      <c r="BU30">
        <v>37.062</v>
      </c>
      <c r="BV30">
        <v>36.75</v>
      </c>
      <c r="BW30">
        <v>1459.5005</v>
      </c>
      <c r="BX30">
        <v>40.501</v>
      </c>
      <c r="BY30">
        <v>0</v>
      </c>
      <c r="BZ30">
        <v>1557761181.1</v>
      </c>
      <c r="CA30">
        <v>2.21403461538462</v>
      </c>
      <c r="CB30">
        <v>0.845856409131446</v>
      </c>
      <c r="CC30">
        <v>-3423.15554834196</v>
      </c>
      <c r="CD30">
        <v>13054.3269230769</v>
      </c>
      <c r="CE30">
        <v>15</v>
      </c>
      <c r="CF30">
        <v>1557761068</v>
      </c>
      <c r="CG30" t="s">
        <v>250</v>
      </c>
      <c r="CH30">
        <v>2</v>
      </c>
      <c r="CI30">
        <v>1.583</v>
      </c>
      <c r="CJ30">
        <v>0.003</v>
      </c>
      <c r="CK30">
        <v>400</v>
      </c>
      <c r="CL30">
        <v>11</v>
      </c>
      <c r="CM30">
        <v>0.19</v>
      </c>
      <c r="CN30">
        <v>0.04</v>
      </c>
      <c r="CO30">
        <v>-6.11678146341463</v>
      </c>
      <c r="CP30">
        <v>-0.346466550522652</v>
      </c>
      <c r="CQ30">
        <v>0.040221431525444</v>
      </c>
      <c r="CR30">
        <v>1</v>
      </c>
      <c r="CS30">
        <v>2.21095714285714</v>
      </c>
      <c r="CT30">
        <v>0.30191072400648</v>
      </c>
      <c r="CU30">
        <v>0.165648925287729</v>
      </c>
      <c r="CV30">
        <v>1</v>
      </c>
      <c r="CW30">
        <v>1.19015341463415</v>
      </c>
      <c r="CX30">
        <v>-0.375441742160278</v>
      </c>
      <c r="CY30">
        <v>0.0371210655866921</v>
      </c>
      <c r="CZ30">
        <v>0</v>
      </c>
      <c r="DA30">
        <v>2</v>
      </c>
      <c r="DB30">
        <v>3</v>
      </c>
      <c r="DC30" t="s">
        <v>251</v>
      </c>
      <c r="DD30">
        <v>1.85559</v>
      </c>
      <c r="DE30">
        <v>1.85363</v>
      </c>
      <c r="DF30">
        <v>1.85463</v>
      </c>
      <c r="DG30">
        <v>1.85913</v>
      </c>
      <c r="DH30">
        <v>1.85349</v>
      </c>
      <c r="DI30">
        <v>1.85791</v>
      </c>
      <c r="DJ30">
        <v>1.85501</v>
      </c>
      <c r="DK30">
        <v>1.85369</v>
      </c>
      <c r="DL30" t="s">
        <v>252</v>
      </c>
      <c r="DM30" t="s">
        <v>19</v>
      </c>
      <c r="DN30" t="s">
        <v>19</v>
      </c>
      <c r="DO30" t="s">
        <v>19</v>
      </c>
      <c r="DP30" t="s">
        <v>253</v>
      </c>
      <c r="DQ30" t="s">
        <v>254</v>
      </c>
      <c r="DR30" t="s">
        <v>255</v>
      </c>
      <c r="DS30" t="s">
        <v>255</v>
      </c>
      <c r="DT30" t="s">
        <v>255</v>
      </c>
      <c r="DU30" t="s">
        <v>255</v>
      </c>
      <c r="DV30">
        <v>0</v>
      </c>
      <c r="DW30">
        <v>100</v>
      </c>
      <c r="DX30">
        <v>100</v>
      </c>
      <c r="DY30">
        <v>1.583</v>
      </c>
      <c r="DZ30">
        <v>0.003</v>
      </c>
      <c r="EA30">
        <v>2</v>
      </c>
      <c r="EB30">
        <v>439.592</v>
      </c>
      <c r="EC30">
        <v>368.523</v>
      </c>
      <c r="ED30">
        <v>15.4593</v>
      </c>
      <c r="EE30">
        <v>17.9531</v>
      </c>
      <c r="EF30">
        <v>30.0013</v>
      </c>
      <c r="EG30">
        <v>17.7226</v>
      </c>
      <c r="EH30">
        <v>17.6949</v>
      </c>
      <c r="EI30">
        <v>34.3427</v>
      </c>
      <c r="EJ30">
        <v>0</v>
      </c>
      <c r="EK30">
        <v>100</v>
      </c>
      <c r="EL30">
        <v>15.2334</v>
      </c>
      <c r="EM30">
        <v>1010</v>
      </c>
      <c r="EN30">
        <v>11.3178</v>
      </c>
      <c r="EO30">
        <v>102.41</v>
      </c>
      <c r="EP30">
        <v>102.813</v>
      </c>
    </row>
    <row r="31" spans="1:146">
      <c r="A31">
        <v>15</v>
      </c>
      <c r="B31">
        <v>1557761182</v>
      </c>
      <c r="C31">
        <v>28</v>
      </c>
      <c r="D31" t="s">
        <v>283</v>
      </c>
      <c r="E31" t="s">
        <v>284</v>
      </c>
      <c r="H31">
        <v>1557761175.325</v>
      </c>
      <c r="I31">
        <f>AY31*AJ31*(AW31-AX31)/(100*AQ31*(1000-AJ31*AW31))</f>
        <v>0</v>
      </c>
      <c r="J31">
        <f>AY31*AJ31*(AV31-AU31*(1000-AJ31*AX31)/(1000-AJ31*AW31))/(100*AQ31)</f>
        <v>0</v>
      </c>
      <c r="K31">
        <f>AU31 - IF(AJ31&gt;1, J31*AQ31*100.0/(AL31*BG31), 0)</f>
        <v>0</v>
      </c>
      <c r="L31">
        <f>((R31-I31/2)*K31-J31)/(R31+I31/2)</f>
        <v>0</v>
      </c>
      <c r="M31">
        <f>L31*(AZ31+BA31)/1000.0</f>
        <v>0</v>
      </c>
      <c r="N31">
        <f>(AU31 - IF(AJ31&gt;1, J31*AQ31*100.0/(AL31*BG31), 0))*(AZ31+BA31)/1000.0</f>
        <v>0</v>
      </c>
      <c r="O31">
        <f>2.0/((1/Q31-1/P31)+SIGN(Q31)*SQRT((1/Q31-1/P31)*(1/Q31-1/P31) + 4*AR31/((AR31+1)*(AR31+1))*(2*1/Q31*1/P31-1/P31*1/P31)))</f>
        <v>0</v>
      </c>
      <c r="P31">
        <f>AG31+AF31*AQ31+AE31*AQ31*AQ31</f>
        <v>0</v>
      </c>
      <c r="Q31">
        <f>I31*(1000-(1000*0.61365*exp(17.502*U31/(240.97+U31))/(AZ31+BA31)+AW31)/2)/(1000*0.61365*exp(17.502*U31/(240.97+U31))/(AZ31+BA31)-AW31)</f>
        <v>0</v>
      </c>
      <c r="R31">
        <f>1/((AR31+1)/(O31/1.6)+1/(P31/1.37)) + AR31/((AR31+1)/(O31/1.6) + AR31/(P31/1.37))</f>
        <v>0</v>
      </c>
      <c r="S31">
        <f>(AN31*AP31)</f>
        <v>0</v>
      </c>
      <c r="T31">
        <f>(BB31+(S31+2*0.95*5.67E-8*(((BB31+$B$7)+273)^4-(BB31+273)^4)-44100*I31)/(1.84*29.3*P31+8*0.95*5.67E-8*(BB31+273)^3))</f>
        <v>0</v>
      </c>
      <c r="U31">
        <f>($C$7*BC31+$D$7*BD31+$E$7*T31)</f>
        <v>0</v>
      </c>
      <c r="V31">
        <f>0.61365*exp(17.502*U31/(240.97+U31))</f>
        <v>0</v>
      </c>
      <c r="W31">
        <f>(X31/Y31*100)</f>
        <v>0</v>
      </c>
      <c r="X31">
        <f>AW31*(AZ31+BA31)/1000</f>
        <v>0</v>
      </c>
      <c r="Y31">
        <f>0.61365*exp(17.502*BB31/(240.97+BB31))</f>
        <v>0</v>
      </c>
      <c r="Z31">
        <f>(V31-AW31*(AZ31+BA31)/1000)</f>
        <v>0</v>
      </c>
      <c r="AA31">
        <f>(-I31*44100)</f>
        <v>0</v>
      </c>
      <c r="AB31">
        <f>2*29.3*P31*0.92*(BB31-U31)</f>
        <v>0</v>
      </c>
      <c r="AC31">
        <f>2*0.95*5.67E-8*(((BB31+$B$7)+273)^4-(U31+273)^4)</f>
        <v>0</v>
      </c>
      <c r="AD31">
        <f>S31+AC31+AA31+AB31</f>
        <v>0</v>
      </c>
      <c r="AE31">
        <v>-0.0125156506940287</v>
      </c>
      <c r="AF31">
        <v>0.0140499143352671</v>
      </c>
      <c r="AG31">
        <v>1.32353281907909</v>
      </c>
      <c r="AH31">
        <v>55</v>
      </c>
      <c r="AI31">
        <v>11</v>
      </c>
      <c r="AJ31">
        <f>IF(AH31*$H$13&gt;=AL31,1.0,(AL31/(AL31-AH31*$H$13)))</f>
        <v>0</v>
      </c>
      <c r="AK31">
        <f>(AJ31-1)*100</f>
        <v>0</v>
      </c>
      <c r="AL31">
        <f>MAX(0,($B$13+$C$13*BG31)/(1+$D$13*BG31)*AZ31/(BB31+273)*$E$13)</f>
        <v>0</v>
      </c>
      <c r="AM31">
        <f>$B$11*BH31+$C$11*BI31+$F$11*BJ31</f>
        <v>0</v>
      </c>
      <c r="AN31">
        <f>AM31*AO31</f>
        <v>0</v>
      </c>
      <c r="AO31">
        <f>($B$11*$D$9+$C$11*$D$9+$F$11*((BW31+BO31)/MAX(BW31+BO31+BX31, 0.1)*$I$9+BX31/MAX(BW31+BO31+BX31, 0.1)*$J$9))/($B$11+$C$11+$F$11)</f>
        <v>0</v>
      </c>
      <c r="AP31">
        <f>($B$11*$K$9+$C$11*$K$9+$F$11*((BW31+BO31)/MAX(BW31+BO31+BX31, 0.1)*$P$9+BX31/MAX(BW31+BO31+BX31, 0.1)*$Q$9))/($B$11+$C$11+$F$11)</f>
        <v>0</v>
      </c>
      <c r="AQ31">
        <v>6</v>
      </c>
      <c r="AR31">
        <v>0.5</v>
      </c>
      <c r="AS31" t="s">
        <v>249</v>
      </c>
      <c r="AT31">
        <v>1557761175.325</v>
      </c>
      <c r="AU31">
        <v>393.8649</v>
      </c>
      <c r="AV31">
        <v>403.82105</v>
      </c>
      <c r="AW31">
        <v>11.76371</v>
      </c>
      <c r="AX31">
        <v>10.610285</v>
      </c>
      <c r="AY31">
        <v>500.0225</v>
      </c>
      <c r="AZ31">
        <v>100.63845</v>
      </c>
      <c r="BA31">
        <v>0.08497687</v>
      </c>
      <c r="BB31">
        <v>20.157615</v>
      </c>
      <c r="BC31">
        <v>20.88053</v>
      </c>
      <c r="BD31">
        <v>999.9</v>
      </c>
      <c r="BE31">
        <v>0</v>
      </c>
      <c r="BF31">
        <v>0</v>
      </c>
      <c r="BG31">
        <v>2999.0625</v>
      </c>
      <c r="BH31">
        <v>0</v>
      </c>
      <c r="BI31">
        <v>144.51075</v>
      </c>
      <c r="BJ31">
        <v>1499.995</v>
      </c>
      <c r="BK31">
        <v>0.973</v>
      </c>
      <c r="BL31">
        <v>0.0269999</v>
      </c>
      <c r="BM31">
        <v>0</v>
      </c>
      <c r="BN31">
        <v>2.205215</v>
      </c>
      <c r="BO31">
        <v>0</v>
      </c>
      <c r="BP31">
        <v>12995.225</v>
      </c>
      <c r="BQ31">
        <v>13121.955</v>
      </c>
      <c r="BR31">
        <v>37.1653</v>
      </c>
      <c r="BS31">
        <v>39.2841</v>
      </c>
      <c r="BT31">
        <v>38.6061</v>
      </c>
      <c r="BU31">
        <v>37.0683</v>
      </c>
      <c r="BV31">
        <v>36.75</v>
      </c>
      <c r="BW31">
        <v>1459.494</v>
      </c>
      <c r="BX31">
        <v>40.501</v>
      </c>
      <c r="BY31">
        <v>0</v>
      </c>
      <c r="BZ31">
        <v>1557761182.9</v>
      </c>
      <c r="CA31">
        <v>2.22156538461538</v>
      </c>
      <c r="CB31">
        <v>0.56900854322788</v>
      </c>
      <c r="CC31">
        <v>-931.8700667583</v>
      </c>
      <c r="CD31">
        <v>12998.0076923077</v>
      </c>
      <c r="CE31">
        <v>15</v>
      </c>
      <c r="CF31">
        <v>1557761068</v>
      </c>
      <c r="CG31" t="s">
        <v>250</v>
      </c>
      <c r="CH31">
        <v>2</v>
      </c>
      <c r="CI31">
        <v>1.583</v>
      </c>
      <c r="CJ31">
        <v>0.003</v>
      </c>
      <c r="CK31">
        <v>400</v>
      </c>
      <c r="CL31">
        <v>11</v>
      </c>
      <c r="CM31">
        <v>0.19</v>
      </c>
      <c r="CN31">
        <v>0.04</v>
      </c>
      <c r="CO31">
        <v>-7.99999487804878</v>
      </c>
      <c r="CP31">
        <v>-31.6608039721232</v>
      </c>
      <c r="CQ31">
        <v>8.08654765879944</v>
      </c>
      <c r="CR31">
        <v>0</v>
      </c>
      <c r="CS31">
        <v>2.21190285714286</v>
      </c>
      <c r="CT31">
        <v>0.357867710371775</v>
      </c>
      <c r="CU31">
        <v>0.16915473133996</v>
      </c>
      <c r="CV31">
        <v>1</v>
      </c>
      <c r="CW31">
        <v>1.1781356097561</v>
      </c>
      <c r="CX31">
        <v>-0.384777491289177</v>
      </c>
      <c r="CY31">
        <v>0.037964552147367</v>
      </c>
      <c r="CZ31">
        <v>0</v>
      </c>
      <c r="DA31">
        <v>1</v>
      </c>
      <c r="DB31">
        <v>3</v>
      </c>
      <c r="DC31" t="s">
        <v>285</v>
      </c>
      <c r="DD31">
        <v>1.85556</v>
      </c>
      <c r="DE31">
        <v>1.8536</v>
      </c>
      <c r="DF31">
        <v>1.85461</v>
      </c>
      <c r="DG31">
        <v>1.85913</v>
      </c>
      <c r="DH31">
        <v>1.85349</v>
      </c>
      <c r="DI31">
        <v>1.8579</v>
      </c>
      <c r="DJ31">
        <v>1.85501</v>
      </c>
      <c r="DK31">
        <v>1.85369</v>
      </c>
      <c r="DL31" t="s">
        <v>252</v>
      </c>
      <c r="DM31" t="s">
        <v>19</v>
      </c>
      <c r="DN31" t="s">
        <v>19</v>
      </c>
      <c r="DO31" t="s">
        <v>19</v>
      </c>
      <c r="DP31" t="s">
        <v>253</v>
      </c>
      <c r="DQ31" t="s">
        <v>254</v>
      </c>
      <c r="DR31" t="s">
        <v>255</v>
      </c>
      <c r="DS31" t="s">
        <v>255</v>
      </c>
      <c r="DT31" t="s">
        <v>255</v>
      </c>
      <c r="DU31" t="s">
        <v>255</v>
      </c>
      <c r="DV31">
        <v>0</v>
      </c>
      <c r="DW31">
        <v>100</v>
      </c>
      <c r="DX31">
        <v>100</v>
      </c>
      <c r="DY31">
        <v>1.583</v>
      </c>
      <c r="DZ31">
        <v>0.003</v>
      </c>
      <c r="EA31">
        <v>2</v>
      </c>
      <c r="EB31">
        <v>439.593</v>
      </c>
      <c r="EC31">
        <v>368.867</v>
      </c>
      <c r="ED31">
        <v>15.3801</v>
      </c>
      <c r="EE31">
        <v>17.9556</v>
      </c>
      <c r="EF31">
        <v>30.0012</v>
      </c>
      <c r="EG31">
        <v>17.7256</v>
      </c>
      <c r="EH31">
        <v>17.6972</v>
      </c>
      <c r="EI31">
        <v>40.2313</v>
      </c>
      <c r="EJ31">
        <v>0</v>
      </c>
      <c r="EK31">
        <v>100</v>
      </c>
      <c r="EL31">
        <v>15.2334</v>
      </c>
      <c r="EM31">
        <v>1010</v>
      </c>
      <c r="EN31">
        <v>11.3178</v>
      </c>
      <c r="EO31">
        <v>102.41</v>
      </c>
      <c r="EP31">
        <v>102.811</v>
      </c>
    </row>
    <row r="32" spans="1:146">
      <c r="A32">
        <v>16</v>
      </c>
      <c r="B32">
        <v>1557761184</v>
      </c>
      <c r="C32">
        <v>30</v>
      </c>
      <c r="D32" t="s">
        <v>286</v>
      </c>
      <c r="E32" t="s">
        <v>287</v>
      </c>
      <c r="H32">
        <v>1557761177.325</v>
      </c>
      <c r="I32">
        <f>AY32*AJ32*(AW32-AX32)/(100*AQ32*(1000-AJ32*AW32))</f>
        <v>0</v>
      </c>
      <c r="J32">
        <f>AY32*AJ32*(AV32-AU32*(1000-AJ32*AX32)/(1000-AJ32*AW32))/(100*AQ32)</f>
        <v>0</v>
      </c>
      <c r="K32">
        <f>AU32 - IF(AJ32&gt;1, J32*AQ32*100.0/(AL32*BG32), 0)</f>
        <v>0</v>
      </c>
      <c r="L32">
        <f>((R32-I32/2)*K32-J32)/(R32+I32/2)</f>
        <v>0</v>
      </c>
      <c r="M32">
        <f>L32*(AZ32+BA32)/1000.0</f>
        <v>0</v>
      </c>
      <c r="N32">
        <f>(AU32 - IF(AJ32&gt;1, J32*AQ32*100.0/(AL32*BG32), 0))*(AZ32+BA32)/1000.0</f>
        <v>0</v>
      </c>
      <c r="O32">
        <f>2.0/((1/Q32-1/P32)+SIGN(Q32)*SQRT((1/Q32-1/P32)*(1/Q32-1/P32) + 4*AR32/((AR32+1)*(AR32+1))*(2*1/Q32*1/P32-1/P32*1/P32)))</f>
        <v>0</v>
      </c>
      <c r="P32">
        <f>AG32+AF32*AQ32+AE32*AQ32*AQ32</f>
        <v>0</v>
      </c>
      <c r="Q32">
        <f>I32*(1000-(1000*0.61365*exp(17.502*U32/(240.97+U32))/(AZ32+BA32)+AW32)/2)/(1000*0.61365*exp(17.502*U32/(240.97+U32))/(AZ32+BA32)-AW32)</f>
        <v>0</v>
      </c>
      <c r="R32">
        <f>1/((AR32+1)/(O32/1.6)+1/(P32/1.37)) + AR32/((AR32+1)/(O32/1.6) + AR32/(P32/1.37))</f>
        <v>0</v>
      </c>
      <c r="S32">
        <f>(AN32*AP32)</f>
        <v>0</v>
      </c>
      <c r="T32">
        <f>(BB32+(S32+2*0.95*5.67E-8*(((BB32+$B$7)+273)^4-(BB32+273)^4)-44100*I32)/(1.84*29.3*P32+8*0.95*5.67E-8*(BB32+273)^3))</f>
        <v>0</v>
      </c>
      <c r="U32">
        <f>($C$7*BC32+$D$7*BD32+$E$7*T32)</f>
        <v>0</v>
      </c>
      <c r="V32">
        <f>0.61365*exp(17.502*U32/(240.97+U32))</f>
        <v>0</v>
      </c>
      <c r="W32">
        <f>(X32/Y32*100)</f>
        <v>0</v>
      </c>
      <c r="X32">
        <f>AW32*(AZ32+BA32)/1000</f>
        <v>0</v>
      </c>
      <c r="Y32">
        <f>0.61365*exp(17.502*BB32/(240.97+BB32))</f>
        <v>0</v>
      </c>
      <c r="Z32">
        <f>(V32-AW32*(AZ32+BA32)/1000)</f>
        <v>0</v>
      </c>
      <c r="AA32">
        <f>(-I32*44100)</f>
        <v>0</v>
      </c>
      <c r="AB32">
        <f>2*29.3*P32*0.92*(BB32-U32)</f>
        <v>0</v>
      </c>
      <c r="AC32">
        <f>2*0.95*5.67E-8*(((BB32+$B$7)+273)^4-(U32+273)^4)</f>
        <v>0</v>
      </c>
      <c r="AD32">
        <f>S32+AC32+AA32+AB32</f>
        <v>0</v>
      </c>
      <c r="AE32">
        <v>-0.0125156631302802</v>
      </c>
      <c r="AF32">
        <v>0.0140499282960488</v>
      </c>
      <c r="AG32">
        <v>1.32353384264977</v>
      </c>
      <c r="AH32">
        <v>55</v>
      </c>
      <c r="AI32">
        <v>11</v>
      </c>
      <c r="AJ32">
        <f>IF(AH32*$H$13&gt;=AL32,1.0,(AL32/(AL32-AH32*$H$13)))</f>
        <v>0</v>
      </c>
      <c r="AK32">
        <f>(AJ32-1)*100</f>
        <v>0</v>
      </c>
      <c r="AL32">
        <f>MAX(0,($B$13+$C$13*BG32)/(1+$D$13*BG32)*AZ32/(BB32+273)*$E$13)</f>
        <v>0</v>
      </c>
      <c r="AM32">
        <f>$B$11*BH32+$C$11*BI32+$F$11*BJ32</f>
        <v>0</v>
      </c>
      <c r="AN32">
        <f>AM32*AO32</f>
        <v>0</v>
      </c>
      <c r="AO32">
        <f>($B$11*$D$9+$C$11*$D$9+$F$11*((BW32+BO32)/MAX(BW32+BO32+BX32, 0.1)*$I$9+BX32/MAX(BW32+BO32+BX32, 0.1)*$J$9))/($B$11+$C$11+$F$11)</f>
        <v>0</v>
      </c>
      <c r="AP32">
        <f>($B$11*$K$9+$C$11*$K$9+$F$11*((BW32+BO32)/MAX(BW32+BO32+BX32, 0.1)*$P$9+BX32/MAX(BW32+BO32+BX32, 0.1)*$Q$9))/($B$11+$C$11+$F$11)</f>
        <v>0</v>
      </c>
      <c r="AQ32">
        <v>6</v>
      </c>
      <c r="AR32">
        <v>0.5</v>
      </c>
      <c r="AS32" t="s">
        <v>249</v>
      </c>
      <c r="AT32">
        <v>1557761177.325</v>
      </c>
      <c r="AU32">
        <v>394.7504</v>
      </c>
      <c r="AV32">
        <v>431.1911</v>
      </c>
      <c r="AW32">
        <v>11.752345</v>
      </c>
      <c r="AX32">
        <v>10.610825</v>
      </c>
      <c r="AY32">
        <v>500.0315</v>
      </c>
      <c r="AZ32">
        <v>100.63855</v>
      </c>
      <c r="BA32">
        <v>0.0850636</v>
      </c>
      <c r="BB32">
        <v>20.16422</v>
      </c>
      <c r="BC32">
        <v>20.89542</v>
      </c>
      <c r="BD32">
        <v>999.9</v>
      </c>
      <c r="BE32">
        <v>0</v>
      </c>
      <c r="BF32">
        <v>0</v>
      </c>
      <c r="BG32">
        <v>2999.0625</v>
      </c>
      <c r="BH32">
        <v>0</v>
      </c>
      <c r="BI32">
        <v>144.3729</v>
      </c>
      <c r="BJ32">
        <v>1500.0135</v>
      </c>
      <c r="BK32">
        <v>0.97300025</v>
      </c>
      <c r="BL32">
        <v>0.026999675</v>
      </c>
      <c r="BM32">
        <v>0</v>
      </c>
      <c r="BN32">
        <v>2.22126</v>
      </c>
      <c r="BO32">
        <v>0</v>
      </c>
      <c r="BP32">
        <v>13092.265</v>
      </c>
      <c r="BQ32">
        <v>13122.115</v>
      </c>
      <c r="BR32">
        <v>37.1715</v>
      </c>
      <c r="BS32">
        <v>39.2934</v>
      </c>
      <c r="BT32">
        <v>38.60925</v>
      </c>
      <c r="BU32">
        <v>37.07775</v>
      </c>
      <c r="BV32">
        <v>36.7562</v>
      </c>
      <c r="BW32">
        <v>1459.5125</v>
      </c>
      <c r="BX32">
        <v>40.501</v>
      </c>
      <c r="BY32">
        <v>0</v>
      </c>
      <c r="BZ32">
        <v>1557761185.3</v>
      </c>
      <c r="CA32">
        <v>2.22573461538462</v>
      </c>
      <c r="CB32">
        <v>0.414321355378034</v>
      </c>
      <c r="CC32">
        <v>1721.37095568978</v>
      </c>
      <c r="CD32">
        <v>12993.5961538462</v>
      </c>
      <c r="CE32">
        <v>15</v>
      </c>
      <c r="CF32">
        <v>1557761068</v>
      </c>
      <c r="CG32" t="s">
        <v>250</v>
      </c>
      <c r="CH32">
        <v>2</v>
      </c>
      <c r="CI32">
        <v>1.583</v>
      </c>
      <c r="CJ32">
        <v>0.003</v>
      </c>
      <c r="CK32">
        <v>400</v>
      </c>
      <c r="CL32">
        <v>11</v>
      </c>
      <c r="CM32">
        <v>0.19</v>
      </c>
      <c r="CN32">
        <v>0.04</v>
      </c>
      <c r="CO32">
        <v>-22.9513663414634</v>
      </c>
      <c r="CP32">
        <v>-267.226521533148</v>
      </c>
      <c r="CQ32">
        <v>48.6228657992725</v>
      </c>
      <c r="CR32">
        <v>0</v>
      </c>
      <c r="CS32">
        <v>2.21615714285714</v>
      </c>
      <c r="CT32">
        <v>0.164247732733755</v>
      </c>
      <c r="CU32">
        <v>0.156027175811897</v>
      </c>
      <c r="CV32">
        <v>1</v>
      </c>
      <c r="CW32">
        <v>1.16556756097561</v>
      </c>
      <c r="CX32">
        <v>-0.374120278745681</v>
      </c>
      <c r="CY32">
        <v>0.0369227766165486</v>
      </c>
      <c r="CZ32">
        <v>0</v>
      </c>
      <c r="DA32">
        <v>1</v>
      </c>
      <c r="DB32">
        <v>3</v>
      </c>
      <c r="DC32" t="s">
        <v>285</v>
      </c>
      <c r="DD32">
        <v>1.85557</v>
      </c>
      <c r="DE32">
        <v>1.85361</v>
      </c>
      <c r="DF32">
        <v>1.8546</v>
      </c>
      <c r="DG32">
        <v>1.85913</v>
      </c>
      <c r="DH32">
        <v>1.85349</v>
      </c>
      <c r="DI32">
        <v>1.85788</v>
      </c>
      <c r="DJ32">
        <v>1.85501</v>
      </c>
      <c r="DK32">
        <v>1.85369</v>
      </c>
      <c r="DL32" t="s">
        <v>252</v>
      </c>
      <c r="DM32" t="s">
        <v>19</v>
      </c>
      <c r="DN32" t="s">
        <v>19</v>
      </c>
      <c r="DO32" t="s">
        <v>19</v>
      </c>
      <c r="DP32" t="s">
        <v>253</v>
      </c>
      <c r="DQ32" t="s">
        <v>254</v>
      </c>
      <c r="DR32" t="s">
        <v>255</v>
      </c>
      <c r="DS32" t="s">
        <v>255</v>
      </c>
      <c r="DT32" t="s">
        <v>255</v>
      </c>
      <c r="DU32" t="s">
        <v>255</v>
      </c>
      <c r="DV32">
        <v>0</v>
      </c>
      <c r="DW32">
        <v>100</v>
      </c>
      <c r="DX32">
        <v>100</v>
      </c>
      <c r="DY32">
        <v>1.583</v>
      </c>
      <c r="DZ32">
        <v>0.003</v>
      </c>
      <c r="EA32">
        <v>2</v>
      </c>
      <c r="EB32">
        <v>439.469</v>
      </c>
      <c r="EC32">
        <v>369.361</v>
      </c>
      <c r="ED32">
        <v>15.2956</v>
      </c>
      <c r="EE32">
        <v>17.9579</v>
      </c>
      <c r="EF32">
        <v>30.0012</v>
      </c>
      <c r="EG32">
        <v>17.728</v>
      </c>
      <c r="EH32">
        <v>17.6995</v>
      </c>
      <c r="EI32">
        <v>41.5067</v>
      </c>
      <c r="EJ32">
        <v>0</v>
      </c>
      <c r="EK32">
        <v>100</v>
      </c>
      <c r="EL32">
        <v>15.2334</v>
      </c>
      <c r="EM32">
        <v>1010</v>
      </c>
      <c r="EN32">
        <v>11.3178</v>
      </c>
      <c r="EO32">
        <v>102.409</v>
      </c>
      <c r="EP32">
        <v>102.809</v>
      </c>
    </row>
    <row r="33" spans="1:146">
      <c r="A33">
        <v>17</v>
      </c>
      <c r="B33">
        <v>1557761186</v>
      </c>
      <c r="C33">
        <v>32</v>
      </c>
      <c r="D33" t="s">
        <v>288</v>
      </c>
      <c r="E33" t="s">
        <v>289</v>
      </c>
      <c r="H33">
        <v>1557761179.325</v>
      </c>
      <c r="I33">
        <f>AY33*AJ33*(AW33-AX33)/(100*AQ33*(1000-AJ33*AW33))</f>
        <v>0</v>
      </c>
      <c r="J33">
        <f>AY33*AJ33*(AV33-AU33*(1000-AJ33*AX33)/(1000-AJ33*AW33))/(100*AQ33)</f>
        <v>0</v>
      </c>
      <c r="K33">
        <f>AU33 - IF(AJ33&gt;1, J33*AQ33*100.0/(AL33*BG33), 0)</f>
        <v>0</v>
      </c>
      <c r="L33">
        <f>((R33-I33/2)*K33-J33)/(R33+I33/2)</f>
        <v>0</v>
      </c>
      <c r="M33">
        <f>L33*(AZ33+BA33)/1000.0</f>
        <v>0</v>
      </c>
      <c r="N33">
        <f>(AU33 - IF(AJ33&gt;1, J33*AQ33*100.0/(AL33*BG33), 0))*(AZ33+BA33)/1000.0</f>
        <v>0</v>
      </c>
      <c r="O33">
        <f>2.0/((1/Q33-1/P33)+SIGN(Q33)*SQRT((1/Q33-1/P33)*(1/Q33-1/P33) + 4*AR33/((AR33+1)*(AR33+1))*(2*1/Q33*1/P33-1/P33*1/P33)))</f>
        <v>0</v>
      </c>
      <c r="P33">
        <f>AG33+AF33*AQ33+AE33*AQ33*AQ33</f>
        <v>0</v>
      </c>
      <c r="Q33">
        <f>I33*(1000-(1000*0.61365*exp(17.502*U33/(240.97+U33))/(AZ33+BA33)+AW33)/2)/(1000*0.61365*exp(17.502*U33/(240.97+U33))/(AZ33+BA33)-AW33)</f>
        <v>0</v>
      </c>
      <c r="R33">
        <f>1/((AR33+1)/(O33/1.6)+1/(P33/1.37)) + AR33/((AR33+1)/(O33/1.6) + AR33/(P33/1.37))</f>
        <v>0</v>
      </c>
      <c r="S33">
        <f>(AN33*AP33)</f>
        <v>0</v>
      </c>
      <c r="T33">
        <f>(BB33+(S33+2*0.95*5.67E-8*(((BB33+$B$7)+273)^4-(BB33+273)^4)-44100*I33)/(1.84*29.3*P33+8*0.95*5.67E-8*(BB33+273)^3))</f>
        <v>0</v>
      </c>
      <c r="U33">
        <f>($C$7*BC33+$D$7*BD33+$E$7*T33)</f>
        <v>0</v>
      </c>
      <c r="V33">
        <f>0.61365*exp(17.502*U33/(240.97+U33))</f>
        <v>0</v>
      </c>
      <c r="W33">
        <f>(X33/Y33*100)</f>
        <v>0</v>
      </c>
      <c r="X33">
        <f>AW33*(AZ33+BA33)/1000</f>
        <v>0</v>
      </c>
      <c r="Y33">
        <f>0.61365*exp(17.502*BB33/(240.97+BB33))</f>
        <v>0</v>
      </c>
      <c r="Z33">
        <f>(V33-AW33*(AZ33+BA33)/1000)</f>
        <v>0</v>
      </c>
      <c r="AA33">
        <f>(-I33*44100)</f>
        <v>0</v>
      </c>
      <c r="AB33">
        <f>2*29.3*P33*0.92*(BB33-U33)</f>
        <v>0</v>
      </c>
      <c r="AC33">
        <f>2*0.95*5.67E-8*(((BB33+$B$7)+273)^4-(U33+273)^4)</f>
        <v>0</v>
      </c>
      <c r="AD33">
        <f>S33+AC33+AA33+AB33</f>
        <v>0</v>
      </c>
      <c r="AE33">
        <v>-0.0125148620036007</v>
      </c>
      <c r="AF33">
        <v>0.0140490289611685</v>
      </c>
      <c r="AG33">
        <v>1.32346790542079</v>
      </c>
      <c r="AH33">
        <v>55</v>
      </c>
      <c r="AI33">
        <v>11</v>
      </c>
      <c r="AJ33">
        <f>IF(AH33*$H$13&gt;=AL33,1.0,(AL33/(AL33-AH33*$H$13)))</f>
        <v>0</v>
      </c>
      <c r="AK33">
        <f>(AJ33-1)*100</f>
        <v>0</v>
      </c>
      <c r="AL33">
        <f>MAX(0,($B$13+$C$13*BG33)/(1+$D$13*BG33)*AZ33/(BB33+273)*$E$13)</f>
        <v>0</v>
      </c>
      <c r="AM33">
        <f>$B$11*BH33+$C$11*BI33+$F$11*BJ33</f>
        <v>0</v>
      </c>
      <c r="AN33">
        <f>AM33*AO33</f>
        <v>0</v>
      </c>
      <c r="AO33">
        <f>($B$11*$D$9+$C$11*$D$9+$F$11*((BW33+BO33)/MAX(BW33+BO33+BX33, 0.1)*$I$9+BX33/MAX(BW33+BO33+BX33, 0.1)*$J$9))/($B$11+$C$11+$F$11)</f>
        <v>0</v>
      </c>
      <c r="AP33">
        <f>($B$11*$K$9+$C$11*$K$9+$F$11*((BW33+BO33)/MAX(BW33+BO33+BX33, 0.1)*$P$9+BX33/MAX(BW33+BO33+BX33, 0.1)*$Q$9))/($B$11+$C$11+$F$11)</f>
        <v>0</v>
      </c>
      <c r="AQ33">
        <v>6</v>
      </c>
      <c r="AR33">
        <v>0.5</v>
      </c>
      <c r="AS33" t="s">
        <v>249</v>
      </c>
      <c r="AT33">
        <v>1557761179.325</v>
      </c>
      <c r="AU33">
        <v>401.51775</v>
      </c>
      <c r="AV33">
        <v>493.71525</v>
      </c>
      <c r="AW33">
        <v>11.741725</v>
      </c>
      <c r="AX33">
        <v>10.61121</v>
      </c>
      <c r="AY33">
        <v>500.0364</v>
      </c>
      <c r="AZ33">
        <v>100.6384</v>
      </c>
      <c r="BA33">
        <v>0.08506855</v>
      </c>
      <c r="BB33">
        <v>20.169065</v>
      </c>
      <c r="BC33">
        <v>20.912305</v>
      </c>
      <c r="BD33">
        <v>999.9</v>
      </c>
      <c r="BE33">
        <v>0</v>
      </c>
      <c r="BF33">
        <v>0</v>
      </c>
      <c r="BG33">
        <v>2998.875</v>
      </c>
      <c r="BH33">
        <v>0</v>
      </c>
      <c r="BI33">
        <v>144.2511</v>
      </c>
      <c r="BJ33">
        <v>1500.005</v>
      </c>
      <c r="BK33">
        <v>0.97300025</v>
      </c>
      <c r="BL33">
        <v>0.026999675</v>
      </c>
      <c r="BM33">
        <v>0</v>
      </c>
      <c r="BN33">
        <v>2.240995</v>
      </c>
      <c r="BO33">
        <v>0</v>
      </c>
      <c r="BP33">
        <v>13014.65</v>
      </c>
      <c r="BQ33">
        <v>13122.04</v>
      </c>
      <c r="BR33">
        <v>37.1777</v>
      </c>
      <c r="BS33">
        <v>39.3027</v>
      </c>
      <c r="BT33">
        <v>38.6124</v>
      </c>
      <c r="BU33">
        <v>37.0872</v>
      </c>
      <c r="BV33">
        <v>36.7624</v>
      </c>
      <c r="BW33">
        <v>1459.504</v>
      </c>
      <c r="BX33">
        <v>40.501</v>
      </c>
      <c r="BY33">
        <v>0</v>
      </c>
      <c r="BZ33">
        <v>1557761187.1</v>
      </c>
      <c r="CA33">
        <v>2.24020769230769</v>
      </c>
      <c r="CB33">
        <v>-0.193531634952378</v>
      </c>
      <c r="CC33">
        <v>841.200021531313</v>
      </c>
      <c r="CD33">
        <v>13019.5423076923</v>
      </c>
      <c r="CE33">
        <v>15</v>
      </c>
      <c r="CF33">
        <v>1557761068</v>
      </c>
      <c r="CG33" t="s">
        <v>250</v>
      </c>
      <c r="CH33">
        <v>2</v>
      </c>
      <c r="CI33">
        <v>1.583</v>
      </c>
      <c r="CJ33">
        <v>0.003</v>
      </c>
      <c r="CK33">
        <v>400</v>
      </c>
      <c r="CL33">
        <v>11</v>
      </c>
      <c r="CM33">
        <v>0.19</v>
      </c>
      <c r="CN33">
        <v>0.04</v>
      </c>
      <c r="CO33">
        <v>-57.0809531707317</v>
      </c>
      <c r="CP33">
        <v>-754.764096794392</v>
      </c>
      <c r="CQ33">
        <v>110.394692437576</v>
      </c>
      <c r="CR33">
        <v>0</v>
      </c>
      <c r="CS33">
        <v>2.2189</v>
      </c>
      <c r="CT33">
        <v>0.434897202750174</v>
      </c>
      <c r="CU33">
        <v>0.156154853545173</v>
      </c>
      <c r="CV33">
        <v>1</v>
      </c>
      <c r="CW33">
        <v>1.15358146341463</v>
      </c>
      <c r="CX33">
        <v>-0.35857358885017</v>
      </c>
      <c r="CY33">
        <v>0.0354194452285386</v>
      </c>
      <c r="CZ33">
        <v>0</v>
      </c>
      <c r="DA33">
        <v>1</v>
      </c>
      <c r="DB33">
        <v>3</v>
      </c>
      <c r="DC33" t="s">
        <v>285</v>
      </c>
      <c r="DD33">
        <v>1.8556</v>
      </c>
      <c r="DE33">
        <v>1.85362</v>
      </c>
      <c r="DF33">
        <v>1.85465</v>
      </c>
      <c r="DG33">
        <v>1.85913</v>
      </c>
      <c r="DH33">
        <v>1.85349</v>
      </c>
      <c r="DI33">
        <v>1.85789</v>
      </c>
      <c r="DJ33">
        <v>1.85501</v>
      </c>
      <c r="DK33">
        <v>1.85371</v>
      </c>
      <c r="DL33" t="s">
        <v>252</v>
      </c>
      <c r="DM33" t="s">
        <v>19</v>
      </c>
      <c r="DN33" t="s">
        <v>19</v>
      </c>
      <c r="DO33" t="s">
        <v>19</v>
      </c>
      <c r="DP33" t="s">
        <v>253</v>
      </c>
      <c r="DQ33" t="s">
        <v>254</v>
      </c>
      <c r="DR33" t="s">
        <v>255</v>
      </c>
      <c r="DS33" t="s">
        <v>255</v>
      </c>
      <c r="DT33" t="s">
        <v>255</v>
      </c>
      <c r="DU33" t="s">
        <v>255</v>
      </c>
      <c r="DV33">
        <v>0</v>
      </c>
      <c r="DW33">
        <v>100</v>
      </c>
      <c r="DX33">
        <v>100</v>
      </c>
      <c r="DY33">
        <v>1.583</v>
      </c>
      <c r="DZ33">
        <v>0.003</v>
      </c>
      <c r="EA33">
        <v>2</v>
      </c>
      <c r="EB33">
        <v>439.29</v>
      </c>
      <c r="EC33">
        <v>369.681</v>
      </c>
      <c r="ED33">
        <v>15.2159</v>
      </c>
      <c r="EE33">
        <v>17.9603</v>
      </c>
      <c r="EF33">
        <v>30.0012</v>
      </c>
      <c r="EG33">
        <v>17.7304</v>
      </c>
      <c r="EH33">
        <v>17.7021</v>
      </c>
      <c r="EI33">
        <v>41.5393</v>
      </c>
      <c r="EJ33">
        <v>0</v>
      </c>
      <c r="EK33">
        <v>100</v>
      </c>
      <c r="EL33">
        <v>15.0547</v>
      </c>
      <c r="EM33">
        <v>1010</v>
      </c>
      <c r="EN33">
        <v>11.3178</v>
      </c>
      <c r="EO33">
        <v>102.408</v>
      </c>
      <c r="EP33">
        <v>102.808</v>
      </c>
    </row>
    <row r="34" spans="1:146">
      <c r="A34">
        <v>18</v>
      </c>
      <c r="B34">
        <v>1557761188</v>
      </c>
      <c r="C34">
        <v>34</v>
      </c>
      <c r="D34" t="s">
        <v>290</v>
      </c>
      <c r="E34" t="s">
        <v>291</v>
      </c>
      <c r="H34">
        <v>1557761181.325</v>
      </c>
      <c r="I34">
        <f>AY34*AJ34*(AW34-AX34)/(100*AQ34*(1000-AJ34*AW34))</f>
        <v>0</v>
      </c>
      <c r="J34">
        <f>AY34*AJ34*(AV34-AU34*(1000-AJ34*AX34)/(1000-AJ34*AW34))/(100*AQ34)</f>
        <v>0</v>
      </c>
      <c r="K34">
        <f>AU34 - IF(AJ34&gt;1, J34*AQ34*100.0/(AL34*BG34), 0)</f>
        <v>0</v>
      </c>
      <c r="L34">
        <f>((R34-I34/2)*K34-J34)/(R34+I34/2)</f>
        <v>0</v>
      </c>
      <c r="M34">
        <f>L34*(AZ34+BA34)/1000.0</f>
        <v>0</v>
      </c>
      <c r="N34">
        <f>(AU34 - IF(AJ34&gt;1, J34*AQ34*100.0/(AL34*BG34), 0))*(AZ34+BA34)/1000.0</f>
        <v>0</v>
      </c>
      <c r="O34">
        <f>2.0/((1/Q34-1/P34)+SIGN(Q34)*SQRT((1/Q34-1/P34)*(1/Q34-1/P34) + 4*AR34/((AR34+1)*(AR34+1))*(2*1/Q34*1/P34-1/P34*1/P34)))</f>
        <v>0</v>
      </c>
      <c r="P34">
        <f>AG34+AF34*AQ34+AE34*AQ34*AQ34</f>
        <v>0</v>
      </c>
      <c r="Q34">
        <f>I34*(1000-(1000*0.61365*exp(17.502*U34/(240.97+U34))/(AZ34+BA34)+AW34)/2)/(1000*0.61365*exp(17.502*U34/(240.97+U34))/(AZ34+BA34)-AW34)</f>
        <v>0</v>
      </c>
      <c r="R34">
        <f>1/((AR34+1)/(O34/1.6)+1/(P34/1.37)) + AR34/((AR34+1)/(O34/1.6) + AR34/(P34/1.37))</f>
        <v>0</v>
      </c>
      <c r="S34">
        <f>(AN34*AP34)</f>
        <v>0</v>
      </c>
      <c r="T34">
        <f>(BB34+(S34+2*0.95*5.67E-8*(((BB34+$B$7)+273)^4-(BB34+273)^4)-44100*I34)/(1.84*29.3*P34+8*0.95*5.67E-8*(BB34+273)^3))</f>
        <v>0</v>
      </c>
      <c r="U34">
        <f>($C$7*BC34+$D$7*BD34+$E$7*T34)</f>
        <v>0</v>
      </c>
      <c r="V34">
        <f>0.61365*exp(17.502*U34/(240.97+U34))</f>
        <v>0</v>
      </c>
      <c r="W34">
        <f>(X34/Y34*100)</f>
        <v>0</v>
      </c>
      <c r="X34">
        <f>AW34*(AZ34+BA34)/1000</f>
        <v>0</v>
      </c>
      <c r="Y34">
        <f>0.61365*exp(17.502*BB34/(240.97+BB34))</f>
        <v>0</v>
      </c>
      <c r="Z34">
        <f>(V34-AW34*(AZ34+BA34)/1000)</f>
        <v>0</v>
      </c>
      <c r="AA34">
        <f>(-I34*44100)</f>
        <v>0</v>
      </c>
      <c r="AB34">
        <f>2*29.3*P34*0.92*(BB34-U34)</f>
        <v>0</v>
      </c>
      <c r="AC34">
        <f>2*0.95*5.67E-8*(((BB34+$B$7)+273)^4-(U34+273)^4)</f>
        <v>0</v>
      </c>
      <c r="AD34">
        <f>S34+AC34+AA34+AB34</f>
        <v>0</v>
      </c>
      <c r="AE34">
        <v>-0.0125162830559602</v>
      </c>
      <c r="AF34">
        <v>0.0140506242169331</v>
      </c>
      <c r="AG34">
        <v>1.3235848657737</v>
      </c>
      <c r="AH34">
        <v>55</v>
      </c>
      <c r="AI34">
        <v>11</v>
      </c>
      <c r="AJ34">
        <f>IF(AH34*$H$13&gt;=AL34,1.0,(AL34/(AL34-AH34*$H$13)))</f>
        <v>0</v>
      </c>
      <c r="AK34">
        <f>(AJ34-1)*100</f>
        <v>0</v>
      </c>
      <c r="AL34">
        <f>MAX(0,($B$13+$C$13*BG34)/(1+$D$13*BG34)*AZ34/(BB34+273)*$E$13)</f>
        <v>0</v>
      </c>
      <c r="AM34">
        <f>$B$11*BH34+$C$11*BI34+$F$11*BJ34</f>
        <v>0</v>
      </c>
      <c r="AN34">
        <f>AM34*AO34</f>
        <v>0</v>
      </c>
      <c r="AO34">
        <f>($B$11*$D$9+$C$11*$D$9+$F$11*((BW34+BO34)/MAX(BW34+BO34+BX34, 0.1)*$I$9+BX34/MAX(BW34+BO34+BX34, 0.1)*$J$9))/($B$11+$C$11+$F$11)</f>
        <v>0</v>
      </c>
      <c r="AP34">
        <f>($B$11*$K$9+$C$11*$K$9+$F$11*((BW34+BO34)/MAX(BW34+BO34+BX34, 0.1)*$P$9+BX34/MAX(BW34+BO34+BX34, 0.1)*$Q$9))/($B$11+$C$11+$F$11)</f>
        <v>0</v>
      </c>
      <c r="AQ34">
        <v>6</v>
      </c>
      <c r="AR34">
        <v>0.5</v>
      </c>
      <c r="AS34" t="s">
        <v>249</v>
      </c>
      <c r="AT34">
        <v>1557761181.325</v>
      </c>
      <c r="AU34">
        <v>421.3132</v>
      </c>
      <c r="AV34">
        <v>577.1114</v>
      </c>
      <c r="AW34">
        <v>11.731575</v>
      </c>
      <c r="AX34">
        <v>10.611485</v>
      </c>
      <c r="AY34">
        <v>500.0377</v>
      </c>
      <c r="AZ34">
        <v>100.6383</v>
      </c>
      <c r="BA34">
        <v>0.085052655</v>
      </c>
      <c r="BB34">
        <v>20.17164</v>
      </c>
      <c r="BC34">
        <v>20.93035</v>
      </c>
      <c r="BD34">
        <v>999.9</v>
      </c>
      <c r="BE34">
        <v>0</v>
      </c>
      <c r="BF34">
        <v>0</v>
      </c>
      <c r="BG34">
        <v>2999.2185</v>
      </c>
      <c r="BH34">
        <v>0</v>
      </c>
      <c r="BI34">
        <v>144.14845</v>
      </c>
      <c r="BJ34">
        <v>1500.0315</v>
      </c>
      <c r="BK34">
        <v>0.97300075</v>
      </c>
      <c r="BL34">
        <v>0.026999225</v>
      </c>
      <c r="BM34">
        <v>0</v>
      </c>
      <c r="BN34">
        <v>2.23284</v>
      </c>
      <c r="BO34">
        <v>0</v>
      </c>
      <c r="BP34">
        <v>13036.565</v>
      </c>
      <c r="BQ34">
        <v>13122.285</v>
      </c>
      <c r="BR34">
        <v>37.1839</v>
      </c>
      <c r="BS34">
        <v>39.312</v>
      </c>
      <c r="BT34">
        <v>38.6187</v>
      </c>
      <c r="BU34">
        <v>37.09665</v>
      </c>
      <c r="BV34">
        <v>36.7655</v>
      </c>
      <c r="BW34">
        <v>1459.5305</v>
      </c>
      <c r="BX34">
        <v>40.501</v>
      </c>
      <c r="BY34">
        <v>0</v>
      </c>
      <c r="BZ34">
        <v>1557761188.9</v>
      </c>
      <c r="CA34">
        <v>2.2265</v>
      </c>
      <c r="CB34">
        <v>-0.554502576037396</v>
      </c>
      <c r="CC34">
        <v>2569.44960238033</v>
      </c>
      <c r="CD34">
        <v>12999.9230769231</v>
      </c>
      <c r="CE34">
        <v>15</v>
      </c>
      <c r="CF34">
        <v>1557761068</v>
      </c>
      <c r="CG34" t="s">
        <v>250</v>
      </c>
      <c r="CH34">
        <v>2</v>
      </c>
      <c r="CI34">
        <v>1.583</v>
      </c>
      <c r="CJ34">
        <v>0.003</v>
      </c>
      <c r="CK34">
        <v>400</v>
      </c>
      <c r="CL34">
        <v>11</v>
      </c>
      <c r="CM34">
        <v>0.19</v>
      </c>
      <c r="CN34">
        <v>0.04</v>
      </c>
      <c r="CO34">
        <v>-98.3954675609756</v>
      </c>
      <c r="CP34">
        <v>-1234.91625324045</v>
      </c>
      <c r="CQ34">
        <v>154.159254514303</v>
      </c>
      <c r="CR34">
        <v>0</v>
      </c>
      <c r="CS34">
        <v>2.20509142857143</v>
      </c>
      <c r="CT34">
        <v>0.075369388627737</v>
      </c>
      <c r="CU34">
        <v>0.163286509584365</v>
      </c>
      <c r="CV34">
        <v>1</v>
      </c>
      <c r="CW34">
        <v>1.14221585365854</v>
      </c>
      <c r="CX34">
        <v>-0.341748083623708</v>
      </c>
      <c r="CY34">
        <v>0.033809717031272</v>
      </c>
      <c r="CZ34">
        <v>0</v>
      </c>
      <c r="DA34">
        <v>1</v>
      </c>
      <c r="DB34">
        <v>3</v>
      </c>
      <c r="DC34" t="s">
        <v>285</v>
      </c>
      <c r="DD34">
        <v>1.85561</v>
      </c>
      <c r="DE34">
        <v>1.85361</v>
      </c>
      <c r="DF34">
        <v>1.85467</v>
      </c>
      <c r="DG34">
        <v>1.85913</v>
      </c>
      <c r="DH34">
        <v>1.85349</v>
      </c>
      <c r="DI34">
        <v>1.85789</v>
      </c>
      <c r="DJ34">
        <v>1.85501</v>
      </c>
      <c r="DK34">
        <v>1.85373</v>
      </c>
      <c r="DL34" t="s">
        <v>252</v>
      </c>
      <c r="DM34" t="s">
        <v>19</v>
      </c>
      <c r="DN34" t="s">
        <v>19</v>
      </c>
      <c r="DO34" t="s">
        <v>19</v>
      </c>
      <c r="DP34" t="s">
        <v>253</v>
      </c>
      <c r="DQ34" t="s">
        <v>254</v>
      </c>
      <c r="DR34" t="s">
        <v>255</v>
      </c>
      <c r="DS34" t="s">
        <v>255</v>
      </c>
      <c r="DT34" t="s">
        <v>255</v>
      </c>
      <c r="DU34" t="s">
        <v>255</v>
      </c>
      <c r="DV34">
        <v>0</v>
      </c>
      <c r="DW34">
        <v>100</v>
      </c>
      <c r="DX34">
        <v>100</v>
      </c>
      <c r="DY34">
        <v>1.583</v>
      </c>
      <c r="DZ34">
        <v>0.003</v>
      </c>
      <c r="EA34">
        <v>2</v>
      </c>
      <c r="EB34">
        <v>439.491</v>
      </c>
      <c r="EC34">
        <v>369.827</v>
      </c>
      <c r="ED34">
        <v>15.144</v>
      </c>
      <c r="EE34">
        <v>17.9626</v>
      </c>
      <c r="EF34">
        <v>30.0011</v>
      </c>
      <c r="EG34">
        <v>17.7334</v>
      </c>
      <c r="EH34">
        <v>17.7046</v>
      </c>
      <c r="EI34">
        <v>41.5387</v>
      </c>
      <c r="EJ34">
        <v>0</v>
      </c>
      <c r="EK34">
        <v>100</v>
      </c>
      <c r="EL34">
        <v>15.0547</v>
      </c>
      <c r="EM34">
        <v>1010</v>
      </c>
      <c r="EN34">
        <v>11.3178</v>
      </c>
      <c r="EO34">
        <v>102.407</v>
      </c>
      <c r="EP34">
        <v>102.808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2019-05-13T08:26:45Z</dcterms:created>
  <dcterms:modified xsi:type="dcterms:W3CDTF">2019-05-13T08:26:45Z</dcterms:modified>
</cp:coreProperties>
</file>