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<sst xmlns="http://schemas.openxmlformats.org/spreadsheetml/2006/main" count="763" uniqueCount="311">
  <si>
    <t>File opened</t>
  </si>
  <si>
    <t>2019-04-03 09:18:10</t>
  </si>
  <si>
    <t>Console s/n</t>
  </si>
  <si>
    <t>68C-831503</t>
  </si>
  <si>
    <t>Console ver</t>
  </si>
  <si>
    <t>Bluestem v.1.3.17</t>
  </si>
  <si>
    <t>Scripts ver</t>
  </si>
  <si>
    <t>2018.12  1.3.16, Nov 2018</t>
  </si>
  <si>
    <t>Head s/n</t>
  </si>
  <si>
    <t>68H-581503</t>
  </si>
  <si>
    <t>Head ver</t>
  </si>
  <si>
    <t>1.1.6</t>
  </si>
  <si>
    <t>Head cal</t>
  </si>
  <si>
    <t>{"ssb_ref": "37595.2", "h2oazero": "1.00241", "co2bspanconc2": "296.7", "co2aspan2a": "0.329491", "h2obspan2": "0", "h2oaspan1": "1.00294", "h2obspan2a": "0.0691036", "chamberpressurezero": "2.52672", "co2bspan2b": "0.32636", "co2bzero": "0.957759", "co2aspan2": "-0.0257965", "h2obspan2b": "0.0691233", "h2oaspan2b": "0.069198", "h2oaspan2": "0", "oxygen": "21", "h2obspan1": "1.00029", "h2oaspan2a": "0.0689952", "ssa_ref": "35974.6", "flowmeterzero": "1.00147", "co2bspan1": "1.00105", "co2aspanconc1": "2500", "tazero": "-0.00228119", "co2bspan2": "-0.0261668", "co2aspan2b": "0.327046", "h2obzero": "0.996793", "tbzero": "0.0863571", "h2oaspanconc2": "0", "flowbzero": "0.32298", "co2bspanconc1": "2500", "h2obspanconc1": "12.21", "h2oaspanconc1": "12.21", "co2aspanconc2": "296.7", "flowazero": "0.30705", "co2bspan2a": "0.328844", "h2obspanconc2": "0", "co2azero": "0.990305", "co2aspan1": "1.00108"}</t>
  </si>
  <si>
    <t>Chamber type</t>
  </si>
  <si>
    <t>6800-01A</t>
  </si>
  <si>
    <t>Chamber s/n</t>
  </si>
  <si>
    <t>MPF-651385</t>
  </si>
  <si>
    <t>Chamber rev</t>
  </si>
  <si>
    <t>0</t>
  </si>
  <si>
    <t>Chamber cal</t>
  </si>
  <si>
    <t>Fluorometer</t>
  </si>
  <si>
    <t>Flr. Version</t>
  </si>
  <si>
    <t>09:18:10</t>
  </si>
  <si>
    <t>Stability Definition:	ΔH2O (Meas2): Slp&lt;0.1 Per=20	ΔCO2 (Meas2): Slp&lt;0.5 Per=20	F (FlrLS): Slp&lt;1 Per=20</t>
  </si>
  <si>
    <t>SysConst</t>
  </si>
  <si>
    <t>AvgTime</t>
  </si>
  <si>
    <t>4</t>
  </si>
  <si>
    <t>Oxygen</t>
  </si>
  <si>
    <t>21</t>
  </si>
  <si>
    <t>Chamber</t>
  </si>
  <si>
    <t>6800-01A 6 cm²</t>
  </si>
  <si>
    <t>Const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</si>
  <si>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</si>
  <si>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</si>
  <si>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</si>
  <si>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</si>
  <si>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</si>
  <si>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</si>
  <si>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</si>
  <si>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</si>
  <si>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</si>
  <si>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</si>
  <si>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</si>
  <si>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</si>
  <si>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</si>
  <si>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</si>
  <si>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</si>
  <si>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</si>
  <si>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</si>
  <si>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</si>
  <si>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</si>
  <si>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</si>
  <si>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</si>
  <si>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</si>
  <si>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</si>
  <si>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</si>
  <si>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</si>
  <si>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</si>
  <si>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</si>
  <si>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</si>
  <si>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</si>
  <si>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</si>
  <si>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</si>
  <si>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</si>
  <si>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</si>
  <si>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</si>
  <si>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</si>
  <si>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</si>
  <si>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</si>
  <si>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5.68923 83.3126 390.418 635.664 878.795 1060.72 1230.6 1347.93</t>
  </si>
  <si>
    <t>Fs_true</t>
  </si>
  <si>
    <t>0.162016 101.015 402.308 601.254 800.752 1001.98 1200.47 1401.7</t>
  </si>
  <si>
    <t>leak_wt</t>
  </si>
  <si>
    <t>Sys</t>
  </si>
  <si>
    <t>UserDefVar</t>
  </si>
  <si>
    <t>GasEx</t>
  </si>
  <si>
    <t>Leak</t>
  </si>
  <si>
    <t>FLR</t>
  </si>
  <si>
    <t>MPF</t>
  </si>
  <si>
    <t>LeafQ</t>
  </si>
  <si>
    <t>Meas</t>
  </si>
  <si>
    <t>FlrLS</t>
  </si>
  <si>
    <t>FlrStats</t>
  </si>
  <si>
    <t>Match</t>
  </si>
  <si>
    <t>Stability</t>
  </si>
  <si>
    <t>Status</t>
  </si>
  <si>
    <t>obs</t>
  </si>
  <si>
    <t>time</t>
  </si>
  <si>
    <t>elapsed</t>
  </si>
  <si>
    <t>date</t>
  </si>
  <si>
    <t>hhmmss</t>
  </si>
  <si>
    <t>binomial</t>
  </si>
  <si>
    <t>leaf_id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</si>
  <si>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</si>
  <si>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</si>
  <si>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</si>
  <si>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</si>
  <si>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</si>
  <si>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</si>
  <si>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</si>
  <si>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</si>
  <si>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</si>
  <si>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</si>
  <si>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</si>
  <si>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</si>
  <si>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</si>
  <si>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</si>
  <si>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</si>
  <si>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</si>
  <si>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</si>
  <si>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</si>
  <si>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</si>
  <si>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</si>
  <si>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</si>
  <si>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</si>
  <si>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</si>
  <si>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</si>
  <si>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</si>
  <si>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</si>
  <si>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</si>
  <si>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</si>
  <si>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</si>
  <si>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</si>
  <si>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</si>
  <si>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</si>
  <si>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</si>
  <si>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</si>
  <si>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</si>
  <si>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</si>
  <si>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</si>
  <si>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</si>
  <si>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</si>
  <si>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</si>
  <si>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</si>
  <si>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</si>
  <si>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</si>
  <si>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</si>
  <si>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</si>
  <si>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</si>
  <si>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</si>
  <si>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</si>
  <si>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</si>
  <si>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</si>
  <si>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</si>
  <si>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</si>
  <si>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</si>
  <si>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</si>
  <si>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ID</t>
  </si>
  <si>
    <t>P1_dur</t>
  </si>
  <si>
    <t>P2_dur</t>
  </si>
  <si>
    <t>P3_dur</t>
  </si>
  <si>
    <t>P1_Qmax</t>
  </si>
  <si>
    <t>P1_Fmax</t>
  </si>
  <si>
    <t>P2_dQdt</t>
  </si>
  <si>
    <t>P3_ΔF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</si>
  <si>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</si>
  <si>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</si>
  <si>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</si>
  <si>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</si>
  <si>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</si>
  <si>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</si>
  <si>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</si>
  <si>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</si>
  <si>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</si>
  <si>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</si>
  <si>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</si>
  <si>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</si>
  <si>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</si>
  <si>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</si>
  <si>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</si>
  <si>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</si>
  <si>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</si>
  <si>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</si>
  <si>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</si>
  <si>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</si>
  <si>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</si>
  <si>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</si>
  <si>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</si>
  <si>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</si>
  <si>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</si>
  <si>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</si>
  <si>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</si>
  <si>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</si>
  <si>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</si>
  <si>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</si>
  <si>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</si>
  <si>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</si>
  <si>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</si>
  <si>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</si>
  <si>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</si>
  <si>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</si>
  <si>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</si>
  <si>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</si>
  <si>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</si>
  <si>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</si>
  <si>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</si>
  <si>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</si>
  <si>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</si>
  <si>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</si>
  <si>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</si>
  <si>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</si>
  <si>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</si>
  <si>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</si>
  <si>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</si>
  <si>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</si>
  <si>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</si>
  <si>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</si>
  <si>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</si>
  <si>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</si>
  <si>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</si>
  <si>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</si>
  <si>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</si>
  <si>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</si>
  <si>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</si>
  <si>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</si>
  <si>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</si>
  <si>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</si>
  <si>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</si>
  <si>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</si>
  <si>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</si>
  <si>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</si>
  <si>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</si>
  <si>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</si>
  <si>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</si>
  <si>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</si>
  <si>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</si>
  <si>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</si>
  <si>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</si>
  <si>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</si>
  <si>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</si>
  <si>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</si>
  <si>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</si>
  <si>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</si>
  <si>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</si>
  <si>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</si>
  <si>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</si>
  <si>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</si>
  <si>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</si>
  <si>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</si>
  <si>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</si>
  <si>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</si>
  <si>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</si>
  <si>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</si>
  <si>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</si>
  <si>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</si>
  <si>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</si>
  <si>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</si>
  <si>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</si>
  <si>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</si>
  <si>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</si>
  <si>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</si>
  <si>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</si>
  <si>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mol m⁻² s⁻²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</si>
  <si>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</si>
  <si>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</si>
  <si>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</si>
  <si>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</si>
  <si>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</si>
  <si>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</si>
  <si>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</si>
  <si>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</si>
  <si>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</si>
  <si>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</si>
  <si>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</si>
  <si>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20190403 09:41:02</t>
  </si>
  <si>
    <t>09:41:02</t>
  </si>
  <si>
    <t>RECT-195-20190403-09_46_49</t>
  </si>
  <si>
    <t>-</t>
  </si>
  <si>
    <t>0: Broadleaf</t>
  </si>
  <si>
    <t>09:32:04</t>
  </si>
  <si>
    <t>2/3</t>
  </si>
  <si>
    <t>20190403 09:44:21</t>
  </si>
  <si>
    <t>09:44:21</t>
  </si>
  <si>
    <t>tobacco</t>
  </si>
  <si>
    <t>1</t>
  </si>
  <si>
    <t>RECT-196-20190403-09_50_08</t>
  </si>
  <si>
    <t>20190403 09:47:46</t>
  </si>
  <si>
    <t>09:47:46</t>
  </si>
  <si>
    <t>2</t>
  </si>
  <si>
    <t>RECT-197-20190403-09_53_34</t>
  </si>
  <si>
    <t>1/3</t>
  </si>
  <si>
    <t>20190403 09:49:30</t>
  </si>
  <si>
    <t>09:49:30</t>
  </si>
  <si>
    <t>zea_mays</t>
  </si>
  <si>
    <t>RECT-198-20190403-09_55_18</t>
  </si>
  <si>
    <t>20190403 09:51:51</t>
  </si>
  <si>
    <t>09:51:51</t>
  </si>
  <si>
    <t>RECT-199-20190403-09_57_38</t>
  </si>
  <si>
    <t>20190403 09:53:32</t>
  </si>
  <si>
    <t>09:53:32</t>
  </si>
  <si>
    <t>glycine_max</t>
  </si>
  <si>
    <t>RECT-200-20190403-09_59_19</t>
  </si>
  <si>
    <t>0/3</t>
  </si>
  <si>
    <t>20190403 09:55:09</t>
  </si>
  <si>
    <t>09:55:09</t>
  </si>
  <si>
    <t>RECT-201-20190403-10_00_56</t>
  </si>
  <si>
    <t>20190403 09:57:38</t>
  </si>
  <si>
    <t>09:57:38</t>
  </si>
  <si>
    <t>citrus</t>
  </si>
  <si>
    <t>RECT-202-20190403-10_03_25</t>
  </si>
  <si>
    <t>20190403 09:59:28</t>
  </si>
  <si>
    <t>09:59:28</t>
  </si>
  <si>
    <t>RECT-203-20190403-10_05_15</t>
  </si>
  <si>
    <t>20190403 10:00:53</t>
  </si>
  <si>
    <t>10:00:53</t>
  </si>
  <si>
    <t>3</t>
  </si>
  <si>
    <t>RECT-204-20190403-10_06_41</t>
  </si>
  <si>
    <t>20190403 10:02:33</t>
  </si>
  <si>
    <t>10:02:33</t>
  </si>
  <si>
    <t>RECT-205-20190403-10_08_21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</si>
</sst>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C27"/>
  <sheetViews>
    <sheetView tabSelected="1" workbookViewId="0"/>
  </sheetViews>
  <sheetFormatPr defaultRowHeight="15"/>
  <sheetData>
    <row r="2" spans="1:159">
      <c r="A2" t="s">
        <v>25</v>
      </c>
      <c r="B2" t="s">
        <v>26</v>
      </c>
      <c r="C2" t="s">
        <v>28</v>
      </c>
      <c r="D2" t="s">
        <v>30</v>
      </c>
    </row>
    <row r="3" spans="1:159">
      <c r="B3" t="s">
        <v>27</v>
      </c>
      <c r="C3" t="s">
        <v>29</v>
      </c>
      <c r="D3" t="s">
        <v>31</v>
      </c>
    </row>
    <row r="4" spans="1:159">
      <c r="A4" t="s">
        <v>32</v>
      </c>
      <c r="B4" t="s">
        <v>33</v>
      </c>
    </row>
    <row r="5" spans="1:159">
      <c r="B5">
        <v>2</v>
      </c>
    </row>
    <row r="6" spans="1:159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159">
      <c r="B7">
        <v>0</v>
      </c>
      <c r="C7">
        <v>1</v>
      </c>
      <c r="D7">
        <v>0</v>
      </c>
      <c r="E7">
        <v>0</v>
      </c>
    </row>
    <row r="8" spans="1:159">
      <c r="A8" t="s">
        <v>39</v>
      </c>
      <c r="B8" t="s">
        <v>40</v>
      </c>
      <c r="C8" t="s">
        <v>42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  <c r="P8" t="s">
        <v>56</v>
      </c>
      <c r="Q8" t="s">
        <v>57</v>
      </c>
    </row>
    <row r="9" spans="1:159">
      <c r="B9" t="s">
        <v>41</v>
      </c>
      <c r="C9" t="s">
        <v>43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59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</row>
    <row r="11" spans="1:159">
      <c r="B11">
        <v>0</v>
      </c>
      <c r="C11">
        <v>0</v>
      </c>
      <c r="D11">
        <v>0</v>
      </c>
      <c r="E11">
        <v>0</v>
      </c>
      <c r="F11">
        <v>1</v>
      </c>
    </row>
    <row r="12" spans="1:159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71</v>
      </c>
      <c r="H12" t="s">
        <v>73</v>
      </c>
    </row>
    <row r="13" spans="1:159">
      <c r="B13">
        <v>-6276</v>
      </c>
      <c r="C13">
        <v>6.6</v>
      </c>
      <c r="D13">
        <v>1.709e-05</v>
      </c>
      <c r="E13">
        <v>3.11</v>
      </c>
      <c r="F13" t="s">
        <v>70</v>
      </c>
      <c r="G13" t="s">
        <v>72</v>
      </c>
      <c r="H13">
        <v>0</v>
      </c>
    </row>
    <row r="14" spans="1:159">
      <c r="A14" t="s">
        <v>74</v>
      </c>
      <c r="B14" t="s">
        <v>74</v>
      </c>
      <c r="C14" t="s">
        <v>74</v>
      </c>
      <c r="D14" t="s">
        <v>74</v>
      </c>
      <c r="E14" t="s">
        <v>74</v>
      </c>
      <c r="F14" t="s">
        <v>75</v>
      </c>
      <c r="G14" t="s">
        <v>75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  <c r="AA14" t="s">
        <v>76</v>
      </c>
      <c r="AB14" t="s">
        <v>76</v>
      </c>
      <c r="AC14" t="s">
        <v>76</v>
      </c>
      <c r="AD14" t="s">
        <v>76</v>
      </c>
      <c r="AE14" t="s">
        <v>76</v>
      </c>
      <c r="AF14" t="s">
        <v>76</v>
      </c>
      <c r="AG14" t="s">
        <v>76</v>
      </c>
      <c r="AH14" t="s">
        <v>77</v>
      </c>
      <c r="AI14" t="s">
        <v>77</v>
      </c>
      <c r="AJ14" t="s">
        <v>77</v>
      </c>
      <c r="AK14" t="s">
        <v>77</v>
      </c>
      <c r="AL14" t="s">
        <v>77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78</v>
      </c>
      <c r="BF14" t="s">
        <v>78</v>
      </c>
      <c r="BG14" t="s">
        <v>78</v>
      </c>
      <c r="BH14" t="s">
        <v>78</v>
      </c>
      <c r="BI14" t="s">
        <v>78</v>
      </c>
      <c r="BJ14" t="s">
        <v>78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80</v>
      </c>
      <c r="BT14" t="s">
        <v>80</v>
      </c>
      <c r="BU14" t="s">
        <v>80</v>
      </c>
      <c r="BV14" t="s">
        <v>80</v>
      </c>
      <c r="BW14" t="s">
        <v>32</v>
      </c>
      <c r="BX14" t="s">
        <v>32</v>
      </c>
      <c r="BY14" t="s">
        <v>32</v>
      </c>
      <c r="BZ14" t="s">
        <v>81</v>
      </c>
      <c r="CA14" t="s">
        <v>81</v>
      </c>
      <c r="CB14" t="s">
        <v>81</v>
      </c>
      <c r="CC14" t="s">
        <v>81</v>
      </c>
      <c r="CD14" t="s">
        <v>81</v>
      </c>
      <c r="CE14" t="s">
        <v>81</v>
      </c>
      <c r="CF14" t="s">
        <v>81</v>
      </c>
      <c r="CG14" t="s">
        <v>81</v>
      </c>
      <c r="CH14" t="s">
        <v>81</v>
      </c>
      <c r="CI14" t="s">
        <v>81</v>
      </c>
      <c r="CJ14" t="s">
        <v>81</v>
      </c>
      <c r="CK14" t="s">
        <v>81</v>
      </c>
      <c r="CL14" t="s">
        <v>81</v>
      </c>
      <c r="CM14" t="s">
        <v>81</v>
      </c>
      <c r="CN14" t="s">
        <v>81</v>
      </c>
      <c r="CO14" t="s">
        <v>81</v>
      </c>
      <c r="CP14" t="s">
        <v>82</v>
      </c>
      <c r="CQ14" t="s">
        <v>82</v>
      </c>
      <c r="CR14" t="s">
        <v>82</v>
      </c>
      <c r="CS14" t="s">
        <v>82</v>
      </c>
      <c r="CT14" t="s">
        <v>82</v>
      </c>
      <c r="CU14" t="s">
        <v>82</v>
      </c>
      <c r="CV14" t="s">
        <v>82</v>
      </c>
      <c r="CW14" t="s">
        <v>82</v>
      </c>
      <c r="CX14" t="s">
        <v>82</v>
      </c>
      <c r="CY14" t="s">
        <v>82</v>
      </c>
      <c r="CZ14" t="s">
        <v>82</v>
      </c>
      <c r="DA14" t="s">
        <v>82</v>
      </c>
      <c r="DB14" t="s">
        <v>82</v>
      </c>
      <c r="DC14" t="s">
        <v>82</v>
      </c>
      <c r="DD14" t="s">
        <v>82</v>
      </c>
      <c r="DE14" t="s">
        <v>82</v>
      </c>
      <c r="DF14" t="s">
        <v>82</v>
      </c>
      <c r="DG14" t="s">
        <v>83</v>
      </c>
      <c r="DH14" t="s">
        <v>83</v>
      </c>
      <c r="DI14" t="s">
        <v>83</v>
      </c>
      <c r="DJ14" t="s">
        <v>83</v>
      </c>
      <c r="DK14" t="s">
        <v>83</v>
      </c>
      <c r="DL14" t="s">
        <v>84</v>
      </c>
      <c r="DM14" t="s">
        <v>84</v>
      </c>
      <c r="DN14" t="s">
        <v>84</v>
      </c>
      <c r="DO14" t="s">
        <v>84</v>
      </c>
      <c r="DP14" t="s">
        <v>84</v>
      </c>
      <c r="DQ14" t="s">
        <v>84</v>
      </c>
      <c r="DR14" t="s">
        <v>84</v>
      </c>
      <c r="DS14" t="s">
        <v>84</v>
      </c>
      <c r="DT14" t="s">
        <v>84</v>
      </c>
      <c r="DU14" t="s">
        <v>85</v>
      </c>
      <c r="DV14" t="s">
        <v>85</v>
      </c>
      <c r="DW14" t="s">
        <v>85</v>
      </c>
      <c r="DX14" t="s">
        <v>85</v>
      </c>
      <c r="DY14" t="s">
        <v>85</v>
      </c>
      <c r="DZ14" t="s">
        <v>85</v>
      </c>
      <c r="EA14" t="s">
        <v>85</v>
      </c>
      <c r="EB14" t="s">
        <v>85</v>
      </c>
      <c r="EC14" t="s">
        <v>85</v>
      </c>
      <c r="ED14" t="s">
        <v>85</v>
      </c>
      <c r="EE14" t="s">
        <v>85</v>
      </c>
      <c r="EF14" t="s">
        <v>85</v>
      </c>
      <c r="EG14" t="s">
        <v>85</v>
      </c>
      <c r="EH14" t="s">
        <v>85</v>
      </c>
      <c r="EI14" t="s">
        <v>85</v>
      </c>
      <c r="EJ14" t="s">
        <v>86</v>
      </c>
      <c r="EK14" t="s">
        <v>86</v>
      </c>
      <c r="EL14" t="s">
        <v>86</v>
      </c>
      <c r="EM14" t="s">
        <v>86</v>
      </c>
      <c r="EN14" t="s">
        <v>86</v>
      </c>
      <c r="EO14" t="s">
        <v>86</v>
      </c>
      <c r="EP14" t="s">
        <v>86</v>
      </c>
      <c r="EQ14" t="s">
        <v>86</v>
      </c>
      <c r="ER14" t="s">
        <v>86</v>
      </c>
      <c r="ES14" t="s">
        <v>86</v>
      </c>
      <c r="ET14" t="s">
        <v>86</v>
      </c>
      <c r="EU14" t="s">
        <v>86</v>
      </c>
      <c r="EV14" t="s">
        <v>86</v>
      </c>
      <c r="EW14" t="s">
        <v>86</v>
      </c>
      <c r="EX14" t="s">
        <v>86</v>
      </c>
      <c r="EY14" t="s">
        <v>86</v>
      </c>
      <c r="EZ14" t="s">
        <v>86</v>
      </c>
      <c r="FA14" t="s">
        <v>86</v>
      </c>
      <c r="FB14" t="s">
        <v>86</v>
      </c>
      <c r="FC14" t="s">
        <v>86</v>
      </c>
    </row>
    <row r="15" spans="1:159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  <c r="H15" t="s">
        <v>94</v>
      </c>
      <c r="I15" t="s">
        <v>95</v>
      </c>
      <c r="J15" t="s">
        <v>96</v>
      </c>
      <c r="K15" t="s">
        <v>97</v>
      </c>
      <c r="L15" t="s">
        <v>98</v>
      </c>
      <c r="M15" t="s">
        <v>99</v>
      </c>
      <c r="N15" t="s">
        <v>100</v>
      </c>
      <c r="O15" t="s">
        <v>101</v>
      </c>
      <c r="P15" t="s">
        <v>102</v>
      </c>
      <c r="Q15" t="s">
        <v>103</v>
      </c>
      <c r="R15" t="s">
        <v>104</v>
      </c>
      <c r="S15" t="s">
        <v>105</v>
      </c>
      <c r="T15" t="s">
        <v>106</v>
      </c>
      <c r="U15" t="s">
        <v>107</v>
      </c>
      <c r="V15" t="s">
        <v>108</v>
      </c>
      <c r="W15" t="s">
        <v>109</v>
      </c>
      <c r="X15" t="s">
        <v>110</v>
      </c>
      <c r="Y15" t="s">
        <v>111</v>
      </c>
      <c r="Z15" t="s">
        <v>112</v>
      </c>
      <c r="AA15" t="s">
        <v>113</v>
      </c>
      <c r="AB15" t="s">
        <v>114</v>
      </c>
      <c r="AC15" t="s">
        <v>115</v>
      </c>
      <c r="AD15" t="s">
        <v>116</v>
      </c>
      <c r="AE15" t="s">
        <v>117</v>
      </c>
      <c r="AF15" t="s">
        <v>118</v>
      </c>
      <c r="AG15" t="s">
        <v>119</v>
      </c>
      <c r="AH15" t="s">
        <v>77</v>
      </c>
      <c r="AI15" t="s">
        <v>120</v>
      </c>
      <c r="AJ15" t="s">
        <v>121</v>
      </c>
      <c r="AK15" t="s">
        <v>122</v>
      </c>
      <c r="AL15" t="s">
        <v>123</v>
      </c>
      <c r="AM15" t="s">
        <v>124</v>
      </c>
      <c r="AN15" t="s">
        <v>125</v>
      </c>
      <c r="AO15" t="s">
        <v>126</v>
      </c>
      <c r="AP15" t="s">
        <v>127</v>
      </c>
      <c r="AQ15" t="s">
        <v>128</v>
      </c>
      <c r="AR15" t="s">
        <v>129</v>
      </c>
      <c r="AS15" t="s">
        <v>130</v>
      </c>
      <c r="AT15" t="s">
        <v>131</v>
      </c>
      <c r="AU15" t="s">
        <v>132</v>
      </c>
      <c r="AV15" t="s">
        <v>133</v>
      </c>
      <c r="AW15" t="s">
        <v>134</v>
      </c>
      <c r="AX15" t="s">
        <v>135</v>
      </c>
      <c r="AY15" t="s">
        <v>136</v>
      </c>
      <c r="AZ15" t="s">
        <v>137</v>
      </c>
      <c r="BA15" t="s">
        <v>138</v>
      </c>
      <c r="BB15" t="s">
        <v>139</v>
      </c>
      <c r="BC15" t="s">
        <v>140</v>
      </c>
      <c r="BD15" t="s">
        <v>141</v>
      </c>
      <c r="BE15" t="s">
        <v>142</v>
      </c>
      <c r="BF15" t="s">
        <v>143</v>
      </c>
      <c r="BG15" t="s">
        <v>144</v>
      </c>
      <c r="BH15" t="s">
        <v>145</v>
      </c>
      <c r="BI15" t="s">
        <v>146</v>
      </c>
      <c r="BJ15" t="s">
        <v>147</v>
      </c>
      <c r="BK15" t="s">
        <v>148</v>
      </c>
      <c r="BL15" t="s">
        <v>149</v>
      </c>
      <c r="BM15" t="s">
        <v>150</v>
      </c>
      <c r="BN15" t="s">
        <v>151</v>
      </c>
      <c r="BO15" t="s">
        <v>152</v>
      </c>
      <c r="BP15" t="s">
        <v>153</v>
      </c>
      <c r="BQ15" t="s">
        <v>154</v>
      </c>
      <c r="BR15" t="s">
        <v>155</v>
      </c>
      <c r="BS15" t="s">
        <v>156</v>
      </c>
      <c r="BT15" t="s">
        <v>157</v>
      </c>
      <c r="BU15" t="s">
        <v>158</v>
      </c>
      <c r="BV15" t="s">
        <v>159</v>
      </c>
      <c r="BW15" t="s">
        <v>160</v>
      </c>
      <c r="BX15" t="s">
        <v>161</v>
      </c>
      <c r="BY15" t="s">
        <v>162</v>
      </c>
      <c r="BZ15" t="s">
        <v>94</v>
      </c>
      <c r="CA15" t="s">
        <v>163</v>
      </c>
      <c r="CB15" t="s">
        <v>164</v>
      </c>
      <c r="CC15" t="s">
        <v>165</v>
      </c>
      <c r="CD15" t="s">
        <v>166</v>
      </c>
      <c r="CE15" t="s">
        <v>167</v>
      </c>
      <c r="CF15" t="s">
        <v>168</v>
      </c>
      <c r="CG15" t="s">
        <v>169</v>
      </c>
      <c r="CH15" t="s">
        <v>170</v>
      </c>
      <c r="CI15" t="s">
        <v>171</v>
      </c>
      <c r="CJ15" t="s">
        <v>172</v>
      </c>
      <c r="CK15" t="s">
        <v>173</v>
      </c>
      <c r="CL15" t="s">
        <v>174</v>
      </c>
      <c r="CM15" t="s">
        <v>175</v>
      </c>
      <c r="CN15" t="s">
        <v>176</v>
      </c>
      <c r="CO15" t="s">
        <v>177</v>
      </c>
      <c r="CP15" t="s">
        <v>178</v>
      </c>
      <c r="CQ15" t="s">
        <v>179</v>
      </c>
      <c r="CR15" t="s">
        <v>180</v>
      </c>
      <c r="CS15" t="s">
        <v>181</v>
      </c>
      <c r="CT15" t="s">
        <v>182</v>
      </c>
      <c r="CU15" t="s">
        <v>183</v>
      </c>
      <c r="CV15" t="s">
        <v>184</v>
      </c>
      <c r="CW15" t="s">
        <v>185</v>
      </c>
      <c r="CX15" t="s">
        <v>186</v>
      </c>
      <c r="CY15" t="s">
        <v>187</v>
      </c>
      <c r="CZ15" t="s">
        <v>188</v>
      </c>
      <c r="DA15" t="s">
        <v>189</v>
      </c>
      <c r="DB15" t="s">
        <v>190</v>
      </c>
      <c r="DC15" t="s">
        <v>191</v>
      </c>
      <c r="DD15" t="s">
        <v>192</v>
      </c>
      <c r="DE15" t="s">
        <v>193</v>
      </c>
      <c r="DF15" t="s">
        <v>194</v>
      </c>
      <c r="DG15" t="s">
        <v>195</v>
      </c>
      <c r="DH15" t="s">
        <v>196</v>
      </c>
      <c r="DI15" t="s">
        <v>197</v>
      </c>
      <c r="DJ15" t="s">
        <v>198</v>
      </c>
      <c r="DK15" t="s">
        <v>199</v>
      </c>
      <c r="DL15" t="s">
        <v>88</v>
      </c>
      <c r="DM15" t="s">
        <v>91</v>
      </c>
      <c r="DN15" t="s">
        <v>200</v>
      </c>
      <c r="DO15" t="s">
        <v>201</v>
      </c>
      <c r="DP15" t="s">
        <v>202</v>
      </c>
      <c r="DQ15" t="s">
        <v>203</v>
      </c>
      <c r="DR15" t="s">
        <v>204</v>
      </c>
      <c r="DS15" t="s">
        <v>205</v>
      </c>
      <c r="DT15" t="s">
        <v>206</v>
      </c>
      <c r="DU15" t="s">
        <v>207</v>
      </c>
      <c r="DV15" t="s">
        <v>208</v>
      </c>
      <c r="DW15" t="s">
        <v>209</v>
      </c>
      <c r="DX15" t="s">
        <v>210</v>
      </c>
      <c r="DY15" t="s">
        <v>211</v>
      </c>
      <c r="DZ15" t="s">
        <v>212</v>
      </c>
      <c r="EA15" t="s">
        <v>213</v>
      </c>
      <c r="EB15" t="s">
        <v>214</v>
      </c>
      <c r="EC15" t="s">
        <v>215</v>
      </c>
      <c r="ED15" t="s">
        <v>216</v>
      </c>
      <c r="EE15" t="s">
        <v>217</v>
      </c>
      <c r="EF15" t="s">
        <v>218</v>
      </c>
      <c r="EG15" t="s">
        <v>219</v>
      </c>
      <c r="EH15" t="s">
        <v>220</v>
      </c>
      <c r="EI15" t="s">
        <v>221</v>
      </c>
      <c r="EJ15" t="s">
        <v>222</v>
      </c>
      <c r="EK15" t="s">
        <v>223</v>
      </c>
      <c r="EL15" t="s">
        <v>224</v>
      </c>
      <c r="EM15" t="s">
        <v>225</v>
      </c>
      <c r="EN15" t="s">
        <v>226</v>
      </c>
      <c r="EO15" t="s">
        <v>227</v>
      </c>
      <c r="EP15" t="s">
        <v>228</v>
      </c>
      <c r="EQ15" t="s">
        <v>229</v>
      </c>
      <c r="ER15" t="s">
        <v>230</v>
      </c>
      <c r="ES15" t="s">
        <v>231</v>
      </c>
      <c r="ET15" t="s">
        <v>232</v>
      </c>
      <c r="EU15" t="s">
        <v>233</v>
      </c>
      <c r="EV15" t="s">
        <v>234</v>
      </c>
      <c r="EW15" t="s">
        <v>235</v>
      </c>
      <c r="EX15" t="s">
        <v>236</v>
      </c>
      <c r="EY15" t="s">
        <v>237</v>
      </c>
      <c r="EZ15" t="s">
        <v>238</v>
      </c>
      <c r="FA15" t="s">
        <v>239</v>
      </c>
      <c r="FB15" t="s">
        <v>240</v>
      </c>
      <c r="FC15" t="s">
        <v>241</v>
      </c>
    </row>
    <row r="16" spans="1:159">
      <c r="B16" t="s">
        <v>242</v>
      </c>
      <c r="C16" t="s">
        <v>242</v>
      </c>
      <c r="H16" t="s">
        <v>242</v>
      </c>
      <c r="I16" t="s">
        <v>243</v>
      </c>
      <c r="J16" t="s">
        <v>244</v>
      </c>
      <c r="K16" t="s">
        <v>245</v>
      </c>
      <c r="L16" t="s">
        <v>245</v>
      </c>
      <c r="M16" t="s">
        <v>168</v>
      </c>
      <c r="N16" t="s">
        <v>168</v>
      </c>
      <c r="O16" t="s">
        <v>243</v>
      </c>
      <c r="P16" t="s">
        <v>243</v>
      </c>
      <c r="Q16" t="s">
        <v>243</v>
      </c>
      <c r="R16" t="s">
        <v>243</v>
      </c>
      <c r="S16" t="s">
        <v>246</v>
      </c>
      <c r="T16" t="s">
        <v>247</v>
      </c>
      <c r="U16" t="s">
        <v>247</v>
      </c>
      <c r="V16" t="s">
        <v>248</v>
      </c>
      <c r="W16" t="s">
        <v>249</v>
      </c>
      <c r="X16" t="s">
        <v>248</v>
      </c>
      <c r="Y16" t="s">
        <v>248</v>
      </c>
      <c r="Z16" t="s">
        <v>248</v>
      </c>
      <c r="AA16" t="s">
        <v>246</v>
      </c>
      <c r="AB16" t="s">
        <v>246</v>
      </c>
      <c r="AC16" t="s">
        <v>246</v>
      </c>
      <c r="AD16" t="s">
        <v>246</v>
      </c>
      <c r="AH16" t="s">
        <v>250</v>
      </c>
      <c r="AI16" t="s">
        <v>249</v>
      </c>
      <c r="AK16" t="s">
        <v>249</v>
      </c>
      <c r="AL16" t="s">
        <v>250</v>
      </c>
      <c r="AR16" t="s">
        <v>244</v>
      </c>
      <c r="AX16" t="s">
        <v>244</v>
      </c>
      <c r="AY16" t="s">
        <v>244</v>
      </c>
      <c r="AZ16" t="s">
        <v>244</v>
      </c>
      <c r="BB16" t="s">
        <v>251</v>
      </c>
      <c r="BL16" t="s">
        <v>252</v>
      </c>
      <c r="BM16" t="s">
        <v>252</v>
      </c>
      <c r="BN16" t="s">
        <v>252</v>
      </c>
      <c r="BO16" t="s">
        <v>244</v>
      </c>
      <c r="BQ16" t="s">
        <v>253</v>
      </c>
      <c r="BS16" t="s">
        <v>244</v>
      </c>
      <c r="BT16" t="s">
        <v>244</v>
      </c>
      <c r="BV16" t="s">
        <v>254</v>
      </c>
      <c r="BW16" t="s">
        <v>255</v>
      </c>
      <c r="BZ16" t="s">
        <v>242</v>
      </c>
      <c r="CA16" t="s">
        <v>245</v>
      </c>
      <c r="CB16" t="s">
        <v>245</v>
      </c>
      <c r="CC16" t="s">
        <v>256</v>
      </c>
      <c r="CD16" t="s">
        <v>256</v>
      </c>
      <c r="CE16" t="s">
        <v>250</v>
      </c>
      <c r="CF16" t="s">
        <v>248</v>
      </c>
      <c r="CG16" t="s">
        <v>248</v>
      </c>
      <c r="CH16" t="s">
        <v>247</v>
      </c>
      <c r="CI16" t="s">
        <v>247</v>
      </c>
      <c r="CJ16" t="s">
        <v>247</v>
      </c>
      <c r="CK16" t="s">
        <v>247</v>
      </c>
      <c r="CL16" t="s">
        <v>247</v>
      </c>
      <c r="CM16" t="s">
        <v>257</v>
      </c>
      <c r="CN16" t="s">
        <v>244</v>
      </c>
      <c r="CO16" t="s">
        <v>244</v>
      </c>
      <c r="CP16" t="s">
        <v>244</v>
      </c>
      <c r="CU16" t="s">
        <v>244</v>
      </c>
      <c r="CX16" t="s">
        <v>247</v>
      </c>
      <c r="CY16" t="s">
        <v>247</v>
      </c>
      <c r="CZ16" t="s">
        <v>247</v>
      </c>
      <c r="DA16" t="s">
        <v>247</v>
      </c>
      <c r="DB16" t="s">
        <v>247</v>
      </c>
      <c r="DC16" t="s">
        <v>244</v>
      </c>
      <c r="DD16" t="s">
        <v>244</v>
      </c>
      <c r="DE16" t="s">
        <v>244</v>
      </c>
      <c r="DF16" t="s">
        <v>242</v>
      </c>
      <c r="DH16" t="s">
        <v>258</v>
      </c>
      <c r="DI16" t="s">
        <v>258</v>
      </c>
      <c r="DK16" t="s">
        <v>242</v>
      </c>
      <c r="DL16" t="s">
        <v>259</v>
      </c>
      <c r="DO16" t="s">
        <v>260</v>
      </c>
      <c r="DP16" t="s">
        <v>261</v>
      </c>
      <c r="DQ16" t="s">
        <v>260</v>
      </c>
      <c r="DR16" t="s">
        <v>261</v>
      </c>
      <c r="DS16" t="s">
        <v>249</v>
      </c>
      <c r="DT16" t="s">
        <v>249</v>
      </c>
      <c r="DU16" t="s">
        <v>245</v>
      </c>
      <c r="DV16" t="s">
        <v>262</v>
      </c>
      <c r="DW16" t="s">
        <v>245</v>
      </c>
      <c r="DZ16" t="s">
        <v>263</v>
      </c>
      <c r="EC16" t="s">
        <v>256</v>
      </c>
      <c r="ED16" t="s">
        <v>264</v>
      </c>
      <c r="EE16" t="s">
        <v>256</v>
      </c>
      <c r="EJ16" t="s">
        <v>249</v>
      </c>
      <c r="EK16" t="s">
        <v>249</v>
      </c>
      <c r="EL16" t="s">
        <v>260</v>
      </c>
      <c r="EM16" t="s">
        <v>261</v>
      </c>
      <c r="EO16" t="s">
        <v>250</v>
      </c>
      <c r="EP16" t="s">
        <v>250</v>
      </c>
      <c r="EQ16" t="s">
        <v>247</v>
      </c>
      <c r="ER16" t="s">
        <v>247</v>
      </c>
      <c r="ES16" t="s">
        <v>247</v>
      </c>
      <c r="ET16" t="s">
        <v>247</v>
      </c>
      <c r="EU16" t="s">
        <v>247</v>
      </c>
      <c r="EV16" t="s">
        <v>249</v>
      </c>
      <c r="EW16" t="s">
        <v>249</v>
      </c>
      <c r="EX16" t="s">
        <v>249</v>
      </c>
      <c r="EY16" t="s">
        <v>247</v>
      </c>
      <c r="EZ16" t="s">
        <v>245</v>
      </c>
      <c r="FA16" t="s">
        <v>256</v>
      </c>
      <c r="FB16" t="s">
        <v>249</v>
      </c>
      <c r="FC16" t="s">
        <v>249</v>
      </c>
    </row>
    <row r="17" spans="1:159">
      <c r="A17">
        <v>1</v>
      </c>
      <c r="B17">
        <v>1554309662</v>
      </c>
      <c r="C17">
        <v>0</v>
      </c>
      <c r="D17" t="s">
        <v>265</v>
      </c>
      <c r="E17" t="s">
        <v>266</v>
      </c>
      <c r="H17">
        <v>1554309654</v>
      </c>
      <c r="I17">
        <f>CE17*AJ17*(CC17-CD17)/(100*BW17*(1000-AJ17*CC17))</f>
        <v>0</v>
      </c>
      <c r="J17">
        <f>CE17*AJ17*(CB17-CA17*(1000-AJ17*CD17)/(1000-AJ17*CC17))/(100*BW17)</f>
        <v>0</v>
      </c>
      <c r="K17">
        <f>CA17 - IF(AJ17&gt;1, J17*BW17*100.0/(AL17*CM17), 0)</f>
        <v>0</v>
      </c>
      <c r="L17">
        <f>((R17-I17/2)*K17-J17)/(R17+I17/2)</f>
        <v>0</v>
      </c>
      <c r="M17">
        <f>L17*(CF17+CG17)/1000.0</f>
        <v>0</v>
      </c>
      <c r="N17">
        <f>(CA17 - IF(AJ17&gt;1, J17*BW17*100.0/(AL17*CM17), 0))*(CF17+CG17)/1000.0</f>
        <v>0</v>
      </c>
      <c r="O17">
        <f>2.0/((1/Q17-1/P17)+SIGN(Q17)*SQRT((1/Q17-1/P17)*(1/Q17-1/P17) + 4*BX17/((BX17+1)*(BX17+1))*(2*1/Q17*1/P17-1/P17*1/P17)))</f>
        <v>0</v>
      </c>
      <c r="P17">
        <f>AG17+AF17*BW17+AE17*BW17*BW17</f>
        <v>0</v>
      </c>
      <c r="Q17">
        <f>I17*(1000-(1000*0.61365*exp(17.502*U17/(240.97+U17))/(CF17+CG17)+CC17)/2)/(1000*0.61365*exp(17.502*U17/(240.97+U17))/(CF17+CG17)-CC17)</f>
        <v>0</v>
      </c>
      <c r="R17">
        <f>1/((BX17+1)/(O17/1.6)+1/(P17/1.37)) + BX17/((BX17+1)/(O17/1.6) + BX17/(P17/1.37))</f>
        <v>0</v>
      </c>
      <c r="S17">
        <f>(BT17*BV17)</f>
        <v>0</v>
      </c>
      <c r="T17">
        <f>(CH17+(S17+2*0.95*5.67E-8*(((CH17+$B$7)+273)^4-(CH17+273)^4)-44100*I17)/(1.84*29.3*P17+8*0.95*5.67E-8*(CH17+273)^3))</f>
        <v>0</v>
      </c>
      <c r="U17">
        <f>($C$7*CI17+$D$7*CJ17+$E$7*T17)</f>
        <v>0</v>
      </c>
      <c r="V17">
        <f>0.61365*exp(17.502*U17/(240.97+U17))</f>
        <v>0</v>
      </c>
      <c r="W17">
        <f>(X17/Y17*100)</f>
        <v>0</v>
      </c>
      <c r="X17">
        <f>CC17*(CF17+CG17)/1000</f>
        <v>0</v>
      </c>
      <c r="Y17">
        <f>0.61365*exp(17.502*CH17/(240.97+CH17))</f>
        <v>0</v>
      </c>
      <c r="Z17">
        <f>(V17-CC17*(CF17+CG17)/1000)</f>
        <v>0</v>
      </c>
      <c r="AA17">
        <f>(-I17*44100)</f>
        <v>0</v>
      </c>
      <c r="AB17">
        <f>2*29.3*P17*0.92*(CH17-U17)</f>
        <v>0</v>
      </c>
      <c r="AC17">
        <f>2*0.95*5.67E-8*(((CH17+$B$7)+273)^4-(U17+273)^4)</f>
        <v>0</v>
      </c>
      <c r="AD17">
        <f>S17+AC17+AA17+AB17</f>
        <v>0</v>
      </c>
      <c r="AE17">
        <v>-0.0405568809967143</v>
      </c>
      <c r="AF17">
        <v>0.0455286518967265</v>
      </c>
      <c r="AG17">
        <v>3.4134818398292</v>
      </c>
      <c r="AH17">
        <v>0</v>
      </c>
      <c r="AI17">
        <v>0</v>
      </c>
      <c r="AJ17">
        <f>IF(AH17*$H$13&gt;=AL17,1.0,(AL17/(AL17-AH17*$H$13)))</f>
        <v>0</v>
      </c>
      <c r="AK17">
        <f>(AJ17-1)*100</f>
        <v>0</v>
      </c>
      <c r="AL17">
        <f>MAX(0,($B$13+$C$13*CM17)/(1+$D$13*CM17)*CF17/(CH17+273)*$E$13)</f>
        <v>0</v>
      </c>
      <c r="AM17">
        <v>0</v>
      </c>
      <c r="AN17">
        <v>1099.53</v>
      </c>
      <c r="AO17">
        <v>5038.43</v>
      </c>
      <c r="AP17">
        <f>AO17-AN17</f>
        <v>0</v>
      </c>
      <c r="AQ17">
        <f>AP17/AO17</f>
        <v>0</v>
      </c>
      <c r="AR17">
        <v>-1</v>
      </c>
      <c r="AS17" t="s">
        <v>267</v>
      </c>
      <c r="AT17">
        <v>999.108115384615</v>
      </c>
      <c r="AU17">
        <v>3391.37</v>
      </c>
      <c r="AV17">
        <f>1-AT17/AU17</f>
        <v>0</v>
      </c>
      <c r="AW17">
        <v>0.5</v>
      </c>
      <c r="AX17">
        <f>BT17</f>
        <v>0</v>
      </c>
      <c r="AY17">
        <f>J17</f>
        <v>0</v>
      </c>
      <c r="AZ17">
        <f>AV17*AW17*AX17</f>
        <v>0</v>
      </c>
      <c r="BA17">
        <f>BF17/AU17</f>
        <v>0</v>
      </c>
      <c r="BB17">
        <f>(AY17-AR17)/AX17</f>
        <v>0</v>
      </c>
      <c r="BC17">
        <f>(AO17-AU17)/AU17</f>
        <v>0</v>
      </c>
      <c r="BD17" t="s">
        <v>268</v>
      </c>
      <c r="BE17">
        <v>0</v>
      </c>
      <c r="BF17">
        <f>AU17-BE17</f>
        <v>0</v>
      </c>
      <c r="BG17">
        <f>(AU17-AT17)/(AU17-BE17)</f>
        <v>0</v>
      </c>
      <c r="BH17">
        <f>(AO17-AU17)/(AO17-BE17)</f>
        <v>0</v>
      </c>
      <c r="BI17">
        <f>(AU17-AT17)/(AU17-AN17)</f>
        <v>0</v>
      </c>
      <c r="BJ17">
        <f>(AO17-AU17)/(AO17-AN17)</f>
        <v>0</v>
      </c>
      <c r="BK17" t="s">
        <v>268</v>
      </c>
      <c r="BL17" t="s">
        <v>268</v>
      </c>
      <c r="BM17" t="s">
        <v>268</v>
      </c>
      <c r="BN17" t="s">
        <v>268</v>
      </c>
      <c r="BO17" t="s">
        <v>268</v>
      </c>
      <c r="BP17" t="s">
        <v>268</v>
      </c>
      <c r="BQ17" t="s">
        <v>268</v>
      </c>
      <c r="BR17" t="s">
        <v>268</v>
      </c>
      <c r="BS17">
        <f>$B$11*CN17+$C$11*CO17+$F$11*CP17</f>
        <v>0</v>
      </c>
      <c r="BT17">
        <f>BS17*BU17</f>
        <v>0</v>
      </c>
      <c r="BU17">
        <f>($B$11*$D$9+$C$11*$D$9+$F$11*((DC17+CU17)/MAX(DC17+CU17+DD17, 0.1)*$I$9+DD17/MAX(DC17+CU17+DD17, 0.1)*$J$9))/($B$11+$C$11+$F$11)</f>
        <v>0</v>
      </c>
      <c r="BV17">
        <f>($B$11*$K$9+$C$11*$K$9+$F$11*((DC17+CU17)/MAX(DC17+CU17+DD17, 0.1)*$P$9+DD17/MAX(DC17+CU17+DD17, 0.1)*$Q$9))/($B$11+$C$11+$F$11)</f>
        <v>0</v>
      </c>
      <c r="BW17">
        <v>6</v>
      </c>
      <c r="BX17">
        <v>0.5</v>
      </c>
      <c r="BY17" t="s">
        <v>269</v>
      </c>
      <c r="BZ17">
        <v>1554309654</v>
      </c>
      <c r="CA17">
        <v>395.956387096774</v>
      </c>
      <c r="CB17">
        <v>399.976935483871</v>
      </c>
      <c r="CC17">
        <v>23.5465064516129</v>
      </c>
      <c r="CD17">
        <v>23.1955709677419</v>
      </c>
      <c r="CE17">
        <v>600.013129032258</v>
      </c>
      <c r="CF17">
        <v>97.8361032258065</v>
      </c>
      <c r="CG17">
        <v>0.072177</v>
      </c>
      <c r="CH17">
        <v>28.1171290322581</v>
      </c>
      <c r="CI17">
        <v>27.1957741935484</v>
      </c>
      <c r="CJ17">
        <v>999.9</v>
      </c>
      <c r="CK17">
        <v>0</v>
      </c>
      <c r="CL17">
        <v>0</v>
      </c>
      <c r="CM17">
        <v>9996.80967741936</v>
      </c>
      <c r="CN17">
        <v>0</v>
      </c>
      <c r="CO17">
        <v>0.00152894</v>
      </c>
      <c r="CP17">
        <v>154.973612903226</v>
      </c>
      <c r="CQ17">
        <v>0.899950193548387</v>
      </c>
      <c r="CR17">
        <v>0.100049748387097</v>
      </c>
      <c r="CS17">
        <v>0</v>
      </c>
      <c r="CT17">
        <v>999.264967741935</v>
      </c>
      <c r="CU17">
        <v>4.99999</v>
      </c>
      <c r="CV17">
        <v>2032.73161290323</v>
      </c>
      <c r="CW17">
        <v>1278.97451612903</v>
      </c>
      <c r="CX17">
        <v>39.4230967741935</v>
      </c>
      <c r="CY17">
        <v>43.151</v>
      </c>
      <c r="CZ17">
        <v>41.643</v>
      </c>
      <c r="DA17">
        <v>42.9593548387097</v>
      </c>
      <c r="DB17">
        <v>42.667</v>
      </c>
      <c r="DC17">
        <v>134.97</v>
      </c>
      <c r="DD17">
        <v>15.0009677419355</v>
      </c>
      <c r="DE17">
        <v>0</v>
      </c>
      <c r="DF17">
        <v>1554310009</v>
      </c>
      <c r="DG17">
        <v>999.108115384615</v>
      </c>
      <c r="DH17">
        <v>-14.9601709199563</v>
      </c>
      <c r="DI17">
        <v>-125.98461526131</v>
      </c>
      <c r="DJ17">
        <v>2031.14346153846</v>
      </c>
      <c r="DK17">
        <v>15</v>
      </c>
      <c r="DL17">
        <v>1554309124.1</v>
      </c>
      <c r="DM17" t="s">
        <v>270</v>
      </c>
      <c r="DN17">
        <v>1</v>
      </c>
      <c r="DO17">
        <v>2.649</v>
      </c>
      <c r="DP17">
        <v>0.218</v>
      </c>
      <c r="DQ17">
        <v>400</v>
      </c>
      <c r="DR17">
        <v>25</v>
      </c>
      <c r="DS17">
        <v>0.35</v>
      </c>
      <c r="DT17">
        <v>0.2</v>
      </c>
      <c r="DU17">
        <v>-4.01442975609756</v>
      </c>
      <c r="DV17">
        <v>-0.0501829965156963</v>
      </c>
      <c r="DW17">
        <v>0.0390683020717536</v>
      </c>
      <c r="DX17">
        <v>1</v>
      </c>
      <c r="DY17">
        <v>1000.02985294118</v>
      </c>
      <c r="DZ17">
        <v>-15.4545900253584</v>
      </c>
      <c r="EA17">
        <v>1.53310788025218</v>
      </c>
      <c r="EB17">
        <v>0</v>
      </c>
      <c r="EC17">
        <v>0.350790585365854</v>
      </c>
      <c r="ED17">
        <v>0.00725721951219572</v>
      </c>
      <c r="EE17">
        <v>0.00154596735799336</v>
      </c>
      <c r="EF17">
        <v>1</v>
      </c>
      <c r="EG17">
        <v>2</v>
      </c>
      <c r="EH17">
        <v>3</v>
      </c>
      <c r="EI17" t="s">
        <v>271</v>
      </c>
      <c r="EJ17">
        <v>100</v>
      </c>
      <c r="EK17">
        <v>100</v>
      </c>
      <c r="EL17">
        <v>2.649</v>
      </c>
      <c r="EM17">
        <v>0.218</v>
      </c>
      <c r="EN17">
        <v>2</v>
      </c>
      <c r="EO17">
        <v>645.884</v>
      </c>
      <c r="EP17">
        <v>380.353</v>
      </c>
      <c r="EQ17">
        <v>27.3715</v>
      </c>
      <c r="ER17">
        <v>26.171</v>
      </c>
      <c r="ES17">
        <v>29.9999</v>
      </c>
      <c r="ET17">
        <v>26.0125</v>
      </c>
      <c r="EU17">
        <v>25.9989</v>
      </c>
      <c r="EV17">
        <v>19.7877</v>
      </c>
      <c r="EW17">
        <v>26.3203</v>
      </c>
      <c r="EX17">
        <v>100</v>
      </c>
      <c r="EY17">
        <v>-999.9</v>
      </c>
      <c r="EZ17">
        <v>400</v>
      </c>
      <c r="FA17">
        <v>23.1182</v>
      </c>
      <c r="FB17">
        <v>101.295</v>
      </c>
      <c r="FC17">
        <v>101.612</v>
      </c>
    </row>
    <row r="18" spans="1:159">
      <c r="A18">
        <v>2</v>
      </c>
      <c r="B18">
        <v>1554309861</v>
      </c>
      <c r="C18">
        <v>199</v>
      </c>
      <c r="D18" t="s">
        <v>272</v>
      </c>
      <c r="E18" t="s">
        <v>273</v>
      </c>
      <c r="F18" t="s">
        <v>274</v>
      </c>
      <c r="G18" t="s">
        <v>275</v>
      </c>
      <c r="H18">
        <v>1554309853</v>
      </c>
      <c r="I18">
        <f>CE18*AJ18*(CC18-CD18)/(100*BW18*(1000-AJ18*CC18))</f>
        <v>0</v>
      </c>
      <c r="J18">
        <f>CE18*AJ18*(CB18-CA18*(1000-AJ18*CD18)/(1000-AJ18*CC18))/(100*BW18)</f>
        <v>0</v>
      </c>
      <c r="K18">
        <f>CA18 - IF(AJ18&gt;1, J18*BW18*100.0/(AL18*CM18), 0)</f>
        <v>0</v>
      </c>
      <c r="L18">
        <f>((R18-I18/2)*K18-J18)/(R18+I18/2)</f>
        <v>0</v>
      </c>
      <c r="M18">
        <f>L18*(CF18+CG18)/1000.0</f>
        <v>0</v>
      </c>
      <c r="N18">
        <f>(CA18 - IF(AJ18&gt;1, J18*BW18*100.0/(AL18*CM18), 0))*(CF18+CG18)/1000.0</f>
        <v>0</v>
      </c>
      <c r="O18">
        <f>2.0/((1/Q18-1/P18)+SIGN(Q18)*SQRT((1/Q18-1/P18)*(1/Q18-1/P18) + 4*BX18/((BX18+1)*(BX18+1))*(2*1/Q18*1/P18-1/P18*1/P18)))</f>
        <v>0</v>
      </c>
      <c r="P18">
        <f>AG18+AF18*BW18+AE18*BW18*BW18</f>
        <v>0</v>
      </c>
      <c r="Q18">
        <f>I18*(1000-(1000*0.61365*exp(17.502*U18/(240.97+U18))/(CF18+CG18)+CC18)/2)/(1000*0.61365*exp(17.502*U18/(240.97+U18))/(CF18+CG18)-CC18)</f>
        <v>0</v>
      </c>
      <c r="R18">
        <f>1/((BX18+1)/(O18/1.6)+1/(P18/1.37)) + BX18/((BX18+1)/(O18/1.6) + BX18/(P18/1.37))</f>
        <v>0</v>
      </c>
      <c r="S18">
        <f>(BT18*BV18)</f>
        <v>0</v>
      </c>
      <c r="T18">
        <f>(CH18+(S18+2*0.95*5.67E-8*(((CH18+$B$7)+273)^4-(CH18+273)^4)-44100*I18)/(1.84*29.3*P18+8*0.95*5.67E-8*(CH18+273)^3))</f>
        <v>0</v>
      </c>
      <c r="U18">
        <f>($C$7*CI18+$D$7*CJ18+$E$7*T18)</f>
        <v>0</v>
      </c>
      <c r="V18">
        <f>0.61365*exp(17.502*U18/(240.97+U18))</f>
        <v>0</v>
      </c>
      <c r="W18">
        <f>(X18/Y18*100)</f>
        <v>0</v>
      </c>
      <c r="X18">
        <f>CC18*(CF18+CG18)/1000</f>
        <v>0</v>
      </c>
      <c r="Y18">
        <f>0.61365*exp(17.502*CH18/(240.97+CH18))</f>
        <v>0</v>
      </c>
      <c r="Z18">
        <f>(V18-CC18*(CF18+CG18)/1000)</f>
        <v>0</v>
      </c>
      <c r="AA18">
        <f>(-I18*44100)</f>
        <v>0</v>
      </c>
      <c r="AB18">
        <f>2*29.3*P18*0.92*(CH18-U18)</f>
        <v>0</v>
      </c>
      <c r="AC18">
        <f>2*0.95*5.67E-8*(((CH18+$B$7)+273)^4-(U18+273)^4)</f>
        <v>0</v>
      </c>
      <c r="AD18">
        <f>S18+AC18+AA18+AB18</f>
        <v>0</v>
      </c>
      <c r="AE18">
        <v>-0.0405893512880089</v>
      </c>
      <c r="AF18">
        <v>0.0455651026432584</v>
      </c>
      <c r="AG18">
        <v>3.41564917230993</v>
      </c>
      <c r="AH18">
        <v>0</v>
      </c>
      <c r="AI18">
        <v>0</v>
      </c>
      <c r="AJ18">
        <f>IF(AH18*$H$13&gt;=AL18,1.0,(AL18/(AL18-AH18*$H$13)))</f>
        <v>0</v>
      </c>
      <c r="AK18">
        <f>(AJ18-1)*100</f>
        <v>0</v>
      </c>
      <c r="AL18">
        <f>MAX(0,($B$13+$C$13*CM18)/(1+$D$13*CM18)*CF18/(CH18+273)*$E$13)</f>
        <v>0</v>
      </c>
      <c r="AM18">
        <v>0</v>
      </c>
      <c r="AN18">
        <v>1099.53</v>
      </c>
      <c r="AO18">
        <v>5038.43</v>
      </c>
      <c r="AP18">
        <f>AO18-AN18</f>
        <v>0</v>
      </c>
      <c r="AQ18">
        <f>AP18/AO18</f>
        <v>0</v>
      </c>
      <c r="AR18">
        <v>-1</v>
      </c>
      <c r="AS18" t="s">
        <v>276</v>
      </c>
      <c r="AT18">
        <v>1051.23730769231</v>
      </c>
      <c r="AU18">
        <v>1978.21</v>
      </c>
      <c r="AV18">
        <f>1-AT18/AU18</f>
        <v>0</v>
      </c>
      <c r="AW18">
        <v>0.5</v>
      </c>
      <c r="AX18">
        <f>BT18</f>
        <v>0</v>
      </c>
      <c r="AY18">
        <f>J18</f>
        <v>0</v>
      </c>
      <c r="AZ18">
        <f>AV18*AW18*AX18</f>
        <v>0</v>
      </c>
      <c r="BA18">
        <f>BF18/AU18</f>
        <v>0</v>
      </c>
      <c r="BB18">
        <f>(AY18-AR18)/AX18</f>
        <v>0</v>
      </c>
      <c r="BC18">
        <f>(AO18-AU18)/AU18</f>
        <v>0</v>
      </c>
      <c r="BD18" t="s">
        <v>268</v>
      </c>
      <c r="BE18">
        <v>0</v>
      </c>
      <c r="BF18">
        <f>AU18-BE18</f>
        <v>0</v>
      </c>
      <c r="BG18">
        <f>(AU18-AT18)/(AU18-BE18)</f>
        <v>0</v>
      </c>
      <c r="BH18">
        <f>(AO18-AU18)/(AO18-BE18)</f>
        <v>0</v>
      </c>
      <c r="BI18">
        <f>(AU18-AT18)/(AU18-AN18)</f>
        <v>0</v>
      </c>
      <c r="BJ18">
        <f>(AO18-AU18)/(AO18-AN18)</f>
        <v>0</v>
      </c>
      <c r="BK18" t="s">
        <v>268</v>
      </c>
      <c r="BL18" t="s">
        <v>268</v>
      </c>
      <c r="BM18" t="s">
        <v>268</v>
      </c>
      <c r="BN18" t="s">
        <v>268</v>
      </c>
      <c r="BO18" t="s">
        <v>268</v>
      </c>
      <c r="BP18" t="s">
        <v>268</v>
      </c>
      <c r="BQ18" t="s">
        <v>268</v>
      </c>
      <c r="BR18" t="s">
        <v>268</v>
      </c>
      <c r="BS18">
        <f>$B$11*CN18+$C$11*CO18+$F$11*CP18</f>
        <v>0</v>
      </c>
      <c r="BT18">
        <f>BS18*BU18</f>
        <v>0</v>
      </c>
      <c r="BU18">
        <f>($B$11*$D$9+$C$11*$D$9+$F$11*((DC18+CU18)/MAX(DC18+CU18+DD18, 0.1)*$I$9+DD18/MAX(DC18+CU18+DD18, 0.1)*$J$9))/($B$11+$C$11+$F$11)</f>
        <v>0</v>
      </c>
      <c r="BV18">
        <f>($B$11*$K$9+$C$11*$K$9+$F$11*((DC18+CU18)/MAX(DC18+CU18+DD18, 0.1)*$P$9+DD18/MAX(DC18+CU18+DD18, 0.1)*$Q$9))/($B$11+$C$11+$F$11)</f>
        <v>0</v>
      </c>
      <c r="BW18">
        <v>6</v>
      </c>
      <c r="BX18">
        <v>0.5</v>
      </c>
      <c r="BY18" t="s">
        <v>269</v>
      </c>
      <c r="BZ18">
        <v>1554309853</v>
      </c>
      <c r="CA18">
        <v>399.345258064516</v>
      </c>
      <c r="CB18">
        <v>399.977612903226</v>
      </c>
      <c r="CC18">
        <v>22.687235483871</v>
      </c>
      <c r="CD18">
        <v>22.6692161290323</v>
      </c>
      <c r="CE18">
        <v>600.025161290323</v>
      </c>
      <c r="CF18">
        <v>97.835964516129</v>
      </c>
      <c r="CG18">
        <v>0.0710713516129032</v>
      </c>
      <c r="CH18">
        <v>27.550464516129</v>
      </c>
      <c r="CI18">
        <v>26.9415451612903</v>
      </c>
      <c r="CJ18">
        <v>999.9</v>
      </c>
      <c r="CK18">
        <v>0</v>
      </c>
      <c r="CL18">
        <v>0</v>
      </c>
      <c r="CM18">
        <v>10004.8274193548</v>
      </c>
      <c r="CN18">
        <v>0</v>
      </c>
      <c r="CO18">
        <v>0.00152894</v>
      </c>
      <c r="CP18">
        <v>155.004387096774</v>
      </c>
      <c r="CQ18">
        <v>0.899960548387097</v>
      </c>
      <c r="CR18">
        <v>0.100039477419355</v>
      </c>
      <c r="CS18">
        <v>0</v>
      </c>
      <c r="CT18">
        <v>1051.93774193548</v>
      </c>
      <c r="CU18">
        <v>4.99999</v>
      </c>
      <c r="CV18">
        <v>2163.04870967742</v>
      </c>
      <c r="CW18">
        <v>1279.24064516129</v>
      </c>
      <c r="CX18">
        <v>38.625</v>
      </c>
      <c r="CY18">
        <v>42.4817096774193</v>
      </c>
      <c r="CZ18">
        <v>40.812</v>
      </c>
      <c r="DA18">
        <v>42.3567096774193</v>
      </c>
      <c r="DB18">
        <v>41.8567096774193</v>
      </c>
      <c r="DC18">
        <v>134.997741935484</v>
      </c>
      <c r="DD18">
        <v>15.0103225806452</v>
      </c>
      <c r="DE18">
        <v>0</v>
      </c>
      <c r="DF18">
        <v>198.5</v>
      </c>
      <c r="DG18">
        <v>1051.23730769231</v>
      </c>
      <c r="DH18">
        <v>-67.2365810980198</v>
      </c>
      <c r="DI18">
        <v>-122.533675008671</v>
      </c>
      <c r="DJ18">
        <v>2161.61807692308</v>
      </c>
      <c r="DK18">
        <v>15</v>
      </c>
      <c r="DL18">
        <v>1554309124.1</v>
      </c>
      <c r="DM18" t="s">
        <v>270</v>
      </c>
      <c r="DN18">
        <v>1</v>
      </c>
      <c r="DO18">
        <v>2.649</v>
      </c>
      <c r="DP18">
        <v>0.218</v>
      </c>
      <c r="DQ18">
        <v>400</v>
      </c>
      <c r="DR18">
        <v>25</v>
      </c>
      <c r="DS18">
        <v>0.35</v>
      </c>
      <c r="DT18">
        <v>0.2</v>
      </c>
      <c r="DU18">
        <v>-0.631296341463415</v>
      </c>
      <c r="DV18">
        <v>0.108255198606278</v>
      </c>
      <c r="DW18">
        <v>0.035159738221236</v>
      </c>
      <c r="DX18">
        <v>1</v>
      </c>
      <c r="DY18">
        <v>1055.68147058824</v>
      </c>
      <c r="DZ18">
        <v>-73.240067624682</v>
      </c>
      <c r="EA18">
        <v>7.22367681038538</v>
      </c>
      <c r="EB18">
        <v>0</v>
      </c>
      <c r="EC18">
        <v>0.0192518487804878</v>
      </c>
      <c r="ED18">
        <v>-0.0167896871080136</v>
      </c>
      <c r="EE18">
        <v>0.0025383687575543</v>
      </c>
      <c r="EF18">
        <v>1</v>
      </c>
      <c r="EG18">
        <v>2</v>
      </c>
      <c r="EH18">
        <v>3</v>
      </c>
      <c r="EI18" t="s">
        <v>271</v>
      </c>
      <c r="EJ18">
        <v>100</v>
      </c>
      <c r="EK18">
        <v>100</v>
      </c>
      <c r="EL18">
        <v>2.649</v>
      </c>
      <c r="EM18">
        <v>0.218</v>
      </c>
      <c r="EN18">
        <v>2</v>
      </c>
      <c r="EO18">
        <v>642.531</v>
      </c>
      <c r="EP18">
        <v>380.186</v>
      </c>
      <c r="EQ18">
        <v>27.0153</v>
      </c>
      <c r="ER18">
        <v>26.103</v>
      </c>
      <c r="ES18">
        <v>29.9999</v>
      </c>
      <c r="ET18">
        <v>25.9581</v>
      </c>
      <c r="EU18">
        <v>25.946</v>
      </c>
      <c r="EV18">
        <v>19.8152</v>
      </c>
      <c r="EW18">
        <v>27.2257</v>
      </c>
      <c r="EX18">
        <v>100</v>
      </c>
      <c r="EY18">
        <v>-999.9</v>
      </c>
      <c r="EZ18">
        <v>400</v>
      </c>
      <c r="FA18">
        <v>22.7277</v>
      </c>
      <c r="FB18">
        <v>101.297</v>
      </c>
      <c r="FC18">
        <v>101.619</v>
      </c>
    </row>
    <row r="19" spans="1:159">
      <c r="A19">
        <v>3</v>
      </c>
      <c r="B19">
        <v>1554310066.5</v>
      </c>
      <c r="C19">
        <v>404.5</v>
      </c>
      <c r="D19" t="s">
        <v>277</v>
      </c>
      <c r="E19" t="s">
        <v>278</v>
      </c>
      <c r="F19" t="s">
        <v>274</v>
      </c>
      <c r="G19" t="s">
        <v>279</v>
      </c>
      <c r="H19">
        <v>1554310058.5</v>
      </c>
      <c r="I19">
        <f>CE19*AJ19*(CC19-CD19)/(100*BW19*(1000-AJ19*CC19))</f>
        <v>0</v>
      </c>
      <c r="J19">
        <f>CE19*AJ19*(CB19-CA19*(1000-AJ19*CD19)/(1000-AJ19*CC19))/(100*BW19)</f>
        <v>0</v>
      </c>
      <c r="K19">
        <f>CA19 - IF(AJ19&gt;1, J19*BW19*100.0/(AL19*CM19), 0)</f>
        <v>0</v>
      </c>
      <c r="L19">
        <f>((R19-I19/2)*K19-J19)/(R19+I19/2)</f>
        <v>0</v>
      </c>
      <c r="M19">
        <f>L19*(CF19+CG19)/1000.0</f>
        <v>0</v>
      </c>
      <c r="N19">
        <f>(CA19 - IF(AJ19&gt;1, J19*BW19*100.0/(AL19*CM19), 0))*(CF19+CG19)/1000.0</f>
        <v>0</v>
      </c>
      <c r="O19">
        <f>2.0/((1/Q19-1/P19)+SIGN(Q19)*SQRT((1/Q19-1/P19)*(1/Q19-1/P19) + 4*BX19/((BX19+1)*(BX19+1))*(2*1/Q19*1/P19-1/P19*1/P19)))</f>
        <v>0</v>
      </c>
      <c r="P19">
        <f>AG19+AF19*BW19+AE19*BW19*BW19</f>
        <v>0</v>
      </c>
      <c r="Q19">
        <f>I19*(1000-(1000*0.61365*exp(17.502*U19/(240.97+U19))/(CF19+CG19)+CC19)/2)/(1000*0.61365*exp(17.502*U19/(240.97+U19))/(CF19+CG19)-CC19)</f>
        <v>0</v>
      </c>
      <c r="R19">
        <f>1/((BX19+1)/(O19/1.6)+1/(P19/1.37)) + BX19/((BX19+1)/(O19/1.6) + BX19/(P19/1.37))</f>
        <v>0</v>
      </c>
      <c r="S19">
        <f>(BT19*BV19)</f>
        <v>0</v>
      </c>
      <c r="T19">
        <f>(CH19+(S19+2*0.95*5.67E-8*(((CH19+$B$7)+273)^4-(CH19+273)^4)-44100*I19)/(1.84*29.3*P19+8*0.95*5.67E-8*(CH19+273)^3))</f>
        <v>0</v>
      </c>
      <c r="U19">
        <f>($C$7*CI19+$D$7*CJ19+$E$7*T19)</f>
        <v>0</v>
      </c>
      <c r="V19">
        <f>0.61365*exp(17.502*U19/(240.97+U19))</f>
        <v>0</v>
      </c>
      <c r="W19">
        <f>(X19/Y19*100)</f>
        <v>0</v>
      </c>
      <c r="X19">
        <f>CC19*(CF19+CG19)/1000</f>
        <v>0</v>
      </c>
      <c r="Y19">
        <f>0.61365*exp(17.502*CH19/(240.97+CH19))</f>
        <v>0</v>
      </c>
      <c r="Z19">
        <f>(V19-CC19*(CF19+CG19)/1000)</f>
        <v>0</v>
      </c>
      <c r="AA19">
        <f>(-I19*44100)</f>
        <v>0</v>
      </c>
      <c r="AB19">
        <f>2*29.3*P19*0.92*(CH19-U19)</f>
        <v>0</v>
      </c>
      <c r="AC19">
        <f>2*0.95*5.67E-8*(((CH19+$B$7)+273)^4-(U19+273)^4)</f>
        <v>0</v>
      </c>
      <c r="AD19">
        <f>S19+AC19+AA19+AB19</f>
        <v>0</v>
      </c>
      <c r="AE19">
        <v>-0.0405826208339864</v>
      </c>
      <c r="AF19">
        <v>0.045557547118998</v>
      </c>
      <c r="AG19">
        <v>3.41519997485855</v>
      </c>
      <c r="AH19">
        <v>0</v>
      </c>
      <c r="AI19">
        <v>0</v>
      </c>
      <c r="AJ19">
        <f>IF(AH19*$H$13&gt;=AL19,1.0,(AL19/(AL19-AH19*$H$13)))</f>
        <v>0</v>
      </c>
      <c r="AK19">
        <f>(AJ19-1)*100</f>
        <v>0</v>
      </c>
      <c r="AL19">
        <f>MAX(0,($B$13+$C$13*CM19)/(1+$D$13*CM19)*CF19/(CH19+273)*$E$13)</f>
        <v>0</v>
      </c>
      <c r="AM19">
        <v>0</v>
      </c>
      <c r="AN19">
        <v>1099.53</v>
      </c>
      <c r="AO19">
        <v>5038.43</v>
      </c>
      <c r="AP19">
        <f>AO19-AN19</f>
        <v>0</v>
      </c>
      <c r="AQ19">
        <f>AP19/AO19</f>
        <v>0</v>
      </c>
      <c r="AR19">
        <v>-1</v>
      </c>
      <c r="AS19" t="s">
        <v>280</v>
      </c>
      <c r="AT19">
        <v>1063.67615384615</v>
      </c>
      <c r="AU19">
        <v>3526.88</v>
      </c>
      <c r="AV19">
        <f>1-AT19/AU19</f>
        <v>0</v>
      </c>
      <c r="AW19">
        <v>0.5</v>
      </c>
      <c r="AX19">
        <f>BT19</f>
        <v>0</v>
      </c>
      <c r="AY19">
        <f>J19</f>
        <v>0</v>
      </c>
      <c r="AZ19">
        <f>AV19*AW19*AX19</f>
        <v>0</v>
      </c>
      <c r="BA19">
        <f>BF19/AU19</f>
        <v>0</v>
      </c>
      <c r="BB19">
        <f>(AY19-AR19)/AX19</f>
        <v>0</v>
      </c>
      <c r="BC19">
        <f>(AO19-AU19)/AU19</f>
        <v>0</v>
      </c>
      <c r="BD19" t="s">
        <v>268</v>
      </c>
      <c r="BE19">
        <v>0</v>
      </c>
      <c r="BF19">
        <f>AU19-BE19</f>
        <v>0</v>
      </c>
      <c r="BG19">
        <f>(AU19-AT19)/(AU19-BE19)</f>
        <v>0</v>
      </c>
      <c r="BH19">
        <f>(AO19-AU19)/(AO19-BE19)</f>
        <v>0</v>
      </c>
      <c r="BI19">
        <f>(AU19-AT19)/(AU19-AN19)</f>
        <v>0</v>
      </c>
      <c r="BJ19">
        <f>(AO19-AU19)/(AO19-AN19)</f>
        <v>0</v>
      </c>
      <c r="BK19" t="s">
        <v>268</v>
      </c>
      <c r="BL19" t="s">
        <v>268</v>
      </c>
      <c r="BM19" t="s">
        <v>268</v>
      </c>
      <c r="BN19" t="s">
        <v>268</v>
      </c>
      <c r="BO19" t="s">
        <v>268</v>
      </c>
      <c r="BP19" t="s">
        <v>268</v>
      </c>
      <c r="BQ19" t="s">
        <v>268</v>
      </c>
      <c r="BR19" t="s">
        <v>268</v>
      </c>
      <c r="BS19">
        <f>$B$11*CN19+$C$11*CO19+$F$11*CP19</f>
        <v>0</v>
      </c>
      <c r="BT19">
        <f>BS19*BU19</f>
        <v>0</v>
      </c>
      <c r="BU19">
        <f>($B$11*$D$9+$C$11*$D$9+$F$11*((DC19+CU19)/MAX(DC19+CU19+DD19, 0.1)*$I$9+DD19/MAX(DC19+CU19+DD19, 0.1)*$J$9))/($B$11+$C$11+$F$11)</f>
        <v>0</v>
      </c>
      <c r="BV19">
        <f>($B$11*$K$9+$C$11*$K$9+$F$11*((DC19+CU19)/MAX(DC19+CU19+DD19, 0.1)*$P$9+DD19/MAX(DC19+CU19+DD19, 0.1)*$Q$9))/($B$11+$C$11+$F$11)</f>
        <v>0</v>
      </c>
      <c r="BW19">
        <v>6</v>
      </c>
      <c r="BX19">
        <v>0.5</v>
      </c>
      <c r="BY19" t="s">
        <v>269</v>
      </c>
      <c r="BZ19">
        <v>1554310058.5</v>
      </c>
      <c r="CA19">
        <v>397.871032258065</v>
      </c>
      <c r="CB19">
        <v>399.996258064516</v>
      </c>
      <c r="CC19">
        <v>22.1420612903226</v>
      </c>
      <c r="CD19">
        <v>22.1235903225807</v>
      </c>
      <c r="CE19">
        <v>600.01735483871</v>
      </c>
      <c r="CF19">
        <v>97.8328290322581</v>
      </c>
      <c r="CG19">
        <v>0.0706876</v>
      </c>
      <c r="CH19">
        <v>27.009864516129</v>
      </c>
      <c r="CI19">
        <v>26.2780903225806</v>
      </c>
      <c r="CJ19">
        <v>999.9</v>
      </c>
      <c r="CK19">
        <v>0</v>
      </c>
      <c r="CL19">
        <v>0</v>
      </c>
      <c r="CM19">
        <v>10003.4890322581</v>
      </c>
      <c r="CN19">
        <v>0</v>
      </c>
      <c r="CO19">
        <v>0.00152894</v>
      </c>
      <c r="CP19">
        <v>154.999387096774</v>
      </c>
      <c r="CQ19">
        <v>0.90007764516129</v>
      </c>
      <c r="CR19">
        <v>0.0999225225806452</v>
      </c>
      <c r="CS19">
        <v>0</v>
      </c>
      <c r="CT19">
        <v>1064.85129032258</v>
      </c>
      <c r="CU19">
        <v>4.99999</v>
      </c>
      <c r="CV19">
        <v>2266.59032258064</v>
      </c>
      <c r="CW19">
        <v>1279.25032258065</v>
      </c>
      <c r="CX19">
        <v>37.9756129032258</v>
      </c>
      <c r="CY19">
        <v>41.8668709677419</v>
      </c>
      <c r="CZ19">
        <v>40.179</v>
      </c>
      <c r="DA19">
        <v>41.804</v>
      </c>
      <c r="DB19">
        <v>41.25</v>
      </c>
      <c r="DC19">
        <v>135.010967741936</v>
      </c>
      <c r="DD19">
        <v>14.991935483871</v>
      </c>
      <c r="DE19">
        <v>0</v>
      </c>
      <c r="DF19">
        <v>205.099999904633</v>
      </c>
      <c r="DG19">
        <v>1063.67615384615</v>
      </c>
      <c r="DH19">
        <v>-94.5449572726576</v>
      </c>
      <c r="DI19">
        <v>-134.021196525382</v>
      </c>
      <c r="DJ19">
        <v>2264.86</v>
      </c>
      <c r="DK19">
        <v>15</v>
      </c>
      <c r="DL19">
        <v>1554309124.1</v>
      </c>
      <c r="DM19" t="s">
        <v>270</v>
      </c>
      <c r="DN19">
        <v>1</v>
      </c>
      <c r="DO19">
        <v>2.649</v>
      </c>
      <c r="DP19">
        <v>0.218</v>
      </c>
      <c r="DQ19">
        <v>400</v>
      </c>
      <c r="DR19">
        <v>25</v>
      </c>
      <c r="DS19">
        <v>0.35</v>
      </c>
      <c r="DT19">
        <v>0.2</v>
      </c>
      <c r="DU19">
        <v>-2.09372975609756</v>
      </c>
      <c r="DV19">
        <v>-0.495806550522659</v>
      </c>
      <c r="DW19">
        <v>0.0632348658646171</v>
      </c>
      <c r="DX19">
        <v>1</v>
      </c>
      <c r="DY19">
        <v>1069.05529411765</v>
      </c>
      <c r="DZ19">
        <v>-104.619641918119</v>
      </c>
      <c r="EA19">
        <v>10.2934374397117</v>
      </c>
      <c r="EB19">
        <v>0</v>
      </c>
      <c r="EC19">
        <v>0.00489975275609756</v>
      </c>
      <c r="ED19">
        <v>0.287451639888508</v>
      </c>
      <c r="EE19">
        <v>0.0293595946732928</v>
      </c>
      <c r="EF19">
        <v>0</v>
      </c>
      <c r="EG19">
        <v>1</v>
      </c>
      <c r="EH19">
        <v>3</v>
      </c>
      <c r="EI19" t="s">
        <v>281</v>
      </c>
      <c r="EJ19">
        <v>100</v>
      </c>
      <c r="EK19">
        <v>100</v>
      </c>
      <c r="EL19">
        <v>2.649</v>
      </c>
      <c r="EM19">
        <v>0.218</v>
      </c>
      <c r="EN19">
        <v>2</v>
      </c>
      <c r="EO19">
        <v>643.931</v>
      </c>
      <c r="EP19">
        <v>380.031</v>
      </c>
      <c r="EQ19">
        <v>26.6497</v>
      </c>
      <c r="ER19">
        <v>26.0518</v>
      </c>
      <c r="ES19">
        <v>30.0001</v>
      </c>
      <c r="ET19">
        <v>25.9175</v>
      </c>
      <c r="EU19">
        <v>25.9006</v>
      </c>
      <c r="EV19">
        <v>19.8321</v>
      </c>
      <c r="EW19">
        <v>29.2814</v>
      </c>
      <c r="EX19">
        <v>100</v>
      </c>
      <c r="EY19">
        <v>-999.9</v>
      </c>
      <c r="EZ19">
        <v>400</v>
      </c>
      <c r="FA19">
        <v>21.9014</v>
      </c>
      <c r="FB19">
        <v>101.307</v>
      </c>
      <c r="FC19">
        <v>101.625</v>
      </c>
    </row>
    <row r="20" spans="1:159">
      <c r="A20">
        <v>4</v>
      </c>
      <c r="B20">
        <v>1554310170.5</v>
      </c>
      <c r="C20">
        <v>508.5</v>
      </c>
      <c r="D20" t="s">
        <v>282</v>
      </c>
      <c r="E20" t="s">
        <v>283</v>
      </c>
      <c r="F20" t="s">
        <v>284</v>
      </c>
      <c r="G20" t="s">
        <v>275</v>
      </c>
      <c r="H20">
        <v>1554310162.5</v>
      </c>
      <c r="I20">
        <f>CE20*AJ20*(CC20-CD20)/(100*BW20*(1000-AJ20*CC20))</f>
        <v>0</v>
      </c>
      <c r="J20">
        <f>CE20*AJ20*(CB20-CA20*(1000-AJ20*CD20)/(1000-AJ20*CC20))/(100*BW20)</f>
        <v>0</v>
      </c>
      <c r="K20">
        <f>CA20 - IF(AJ20&gt;1, J20*BW20*100.0/(AL20*CM20), 0)</f>
        <v>0</v>
      </c>
      <c r="L20">
        <f>((R20-I20/2)*K20-J20)/(R20+I20/2)</f>
        <v>0</v>
      </c>
      <c r="M20">
        <f>L20*(CF20+CG20)/1000.0</f>
        <v>0</v>
      </c>
      <c r="N20">
        <f>(CA20 - IF(AJ20&gt;1, J20*BW20*100.0/(AL20*CM20), 0))*(CF20+CG20)/1000.0</f>
        <v>0</v>
      </c>
      <c r="O20">
        <f>2.0/((1/Q20-1/P20)+SIGN(Q20)*SQRT((1/Q20-1/P20)*(1/Q20-1/P20) + 4*BX20/((BX20+1)*(BX20+1))*(2*1/Q20*1/P20-1/P20*1/P20)))</f>
        <v>0</v>
      </c>
      <c r="P20">
        <f>AG20+AF20*BW20+AE20*BW20*BW20</f>
        <v>0</v>
      </c>
      <c r="Q20">
        <f>I20*(1000-(1000*0.61365*exp(17.502*U20/(240.97+U20))/(CF20+CG20)+CC20)/2)/(1000*0.61365*exp(17.502*U20/(240.97+U20))/(CF20+CG20)-CC20)</f>
        <v>0</v>
      </c>
      <c r="R20">
        <f>1/((BX20+1)/(O20/1.6)+1/(P20/1.37)) + BX20/((BX20+1)/(O20/1.6) + BX20/(P20/1.37))</f>
        <v>0</v>
      </c>
      <c r="S20">
        <f>(BT20*BV20)</f>
        <v>0</v>
      </c>
      <c r="T20">
        <f>(CH20+(S20+2*0.95*5.67E-8*(((CH20+$B$7)+273)^4-(CH20+273)^4)-44100*I20)/(1.84*29.3*P20+8*0.95*5.67E-8*(CH20+273)^3))</f>
        <v>0</v>
      </c>
      <c r="U20">
        <f>($C$7*CI20+$D$7*CJ20+$E$7*T20)</f>
        <v>0</v>
      </c>
      <c r="V20">
        <f>0.61365*exp(17.502*U20/(240.97+U20))</f>
        <v>0</v>
      </c>
      <c r="W20">
        <f>(X20/Y20*100)</f>
        <v>0</v>
      </c>
      <c r="X20">
        <f>CC20*(CF20+CG20)/1000</f>
        <v>0</v>
      </c>
      <c r="Y20">
        <f>0.61365*exp(17.502*CH20/(240.97+CH20))</f>
        <v>0</v>
      </c>
      <c r="Z20">
        <f>(V20-CC20*(CF20+CG20)/1000)</f>
        <v>0</v>
      </c>
      <c r="AA20">
        <f>(-I20*44100)</f>
        <v>0</v>
      </c>
      <c r="AB20">
        <f>2*29.3*P20*0.92*(CH20-U20)</f>
        <v>0</v>
      </c>
      <c r="AC20">
        <f>2*0.95*5.67E-8*(((CH20+$B$7)+273)^4-(U20+273)^4)</f>
        <v>0</v>
      </c>
      <c r="AD20">
        <f>S20+AC20+AA20+AB20</f>
        <v>0</v>
      </c>
      <c r="AE20">
        <v>-0.0405966211394697</v>
      </c>
      <c r="AF20">
        <v>0.0455732636883972</v>
      </c>
      <c r="AG20">
        <v>3.41613434148592</v>
      </c>
      <c r="AH20">
        <v>0</v>
      </c>
      <c r="AI20">
        <v>0</v>
      </c>
      <c r="AJ20">
        <f>IF(AH20*$H$13&gt;=AL20,1.0,(AL20/(AL20-AH20*$H$13)))</f>
        <v>0</v>
      </c>
      <c r="AK20">
        <f>(AJ20-1)*100</f>
        <v>0</v>
      </c>
      <c r="AL20">
        <f>MAX(0,($B$13+$C$13*CM20)/(1+$D$13*CM20)*CF20/(CH20+273)*$E$13)</f>
        <v>0</v>
      </c>
      <c r="AM20">
        <v>0</v>
      </c>
      <c r="AN20">
        <v>1099.53</v>
      </c>
      <c r="AO20">
        <v>5038.43</v>
      </c>
      <c r="AP20">
        <f>AO20-AN20</f>
        <v>0</v>
      </c>
      <c r="AQ20">
        <f>AP20/AO20</f>
        <v>0</v>
      </c>
      <c r="AR20">
        <v>-1</v>
      </c>
      <c r="AS20" t="s">
        <v>285</v>
      </c>
      <c r="AT20">
        <v>615.258576923077</v>
      </c>
      <c r="AU20">
        <v>1694.83</v>
      </c>
      <c r="AV20">
        <f>1-AT20/AU20</f>
        <v>0</v>
      </c>
      <c r="AW20">
        <v>0.5</v>
      </c>
      <c r="AX20">
        <f>BT20</f>
        <v>0</v>
      </c>
      <c r="AY20">
        <f>J20</f>
        <v>0</v>
      </c>
      <c r="AZ20">
        <f>AV20*AW20*AX20</f>
        <v>0</v>
      </c>
      <c r="BA20">
        <f>BF20/AU20</f>
        <v>0</v>
      </c>
      <c r="BB20">
        <f>(AY20-AR20)/AX20</f>
        <v>0</v>
      </c>
      <c r="BC20">
        <f>(AO20-AU20)/AU20</f>
        <v>0</v>
      </c>
      <c r="BD20" t="s">
        <v>268</v>
      </c>
      <c r="BE20">
        <v>0</v>
      </c>
      <c r="BF20">
        <f>AU20-BE20</f>
        <v>0</v>
      </c>
      <c r="BG20">
        <f>(AU20-AT20)/(AU20-BE20)</f>
        <v>0</v>
      </c>
      <c r="BH20">
        <f>(AO20-AU20)/(AO20-BE20)</f>
        <v>0</v>
      </c>
      <c r="BI20">
        <f>(AU20-AT20)/(AU20-AN20)</f>
        <v>0</v>
      </c>
      <c r="BJ20">
        <f>(AO20-AU20)/(AO20-AN20)</f>
        <v>0</v>
      </c>
      <c r="BK20" t="s">
        <v>268</v>
      </c>
      <c r="BL20" t="s">
        <v>268</v>
      </c>
      <c r="BM20" t="s">
        <v>268</v>
      </c>
      <c r="BN20" t="s">
        <v>268</v>
      </c>
      <c r="BO20" t="s">
        <v>268</v>
      </c>
      <c r="BP20" t="s">
        <v>268</v>
      </c>
      <c r="BQ20" t="s">
        <v>268</v>
      </c>
      <c r="BR20" t="s">
        <v>268</v>
      </c>
      <c r="BS20">
        <f>$B$11*CN20+$C$11*CO20+$F$11*CP20</f>
        <v>0</v>
      </c>
      <c r="BT20">
        <f>BS20*BU20</f>
        <v>0</v>
      </c>
      <c r="BU20">
        <f>($B$11*$D$9+$C$11*$D$9+$F$11*((DC20+CU20)/MAX(DC20+CU20+DD20, 0.1)*$I$9+DD20/MAX(DC20+CU20+DD20, 0.1)*$J$9))/($B$11+$C$11+$F$11)</f>
        <v>0</v>
      </c>
      <c r="BV20">
        <f>($B$11*$K$9+$C$11*$K$9+$F$11*((DC20+CU20)/MAX(DC20+CU20+DD20, 0.1)*$P$9+DD20/MAX(DC20+CU20+DD20, 0.1)*$Q$9))/($B$11+$C$11+$F$11)</f>
        <v>0</v>
      </c>
      <c r="BW20">
        <v>6</v>
      </c>
      <c r="BX20">
        <v>0.5</v>
      </c>
      <c r="BY20" t="s">
        <v>269</v>
      </c>
      <c r="BZ20">
        <v>1554310162.5</v>
      </c>
      <c r="CA20">
        <v>395.469774193548</v>
      </c>
      <c r="CB20">
        <v>400.012935483871</v>
      </c>
      <c r="CC20">
        <v>21.8117741935484</v>
      </c>
      <c r="CD20">
        <v>21.6261032258064</v>
      </c>
      <c r="CE20">
        <v>600.017387096774</v>
      </c>
      <c r="CF20">
        <v>97.8363903225806</v>
      </c>
      <c r="CG20">
        <v>0.0708809387096774</v>
      </c>
      <c r="CH20">
        <v>26.8893290322581</v>
      </c>
      <c r="CI20">
        <v>26.3059774193548</v>
      </c>
      <c r="CJ20">
        <v>999.9</v>
      </c>
      <c r="CK20">
        <v>0</v>
      </c>
      <c r="CL20">
        <v>0</v>
      </c>
      <c r="CM20">
        <v>10006.5758064516</v>
      </c>
      <c r="CN20">
        <v>0</v>
      </c>
      <c r="CO20">
        <v>0.00152894</v>
      </c>
      <c r="CP20">
        <v>154.997612903226</v>
      </c>
      <c r="CQ20">
        <v>0.900003096774193</v>
      </c>
      <c r="CR20">
        <v>0.0999969516129032</v>
      </c>
      <c r="CS20">
        <v>0</v>
      </c>
      <c r="CT20">
        <v>615.622129032258</v>
      </c>
      <c r="CU20">
        <v>4.99999</v>
      </c>
      <c r="CV20">
        <v>1700.99548387097</v>
      </c>
      <c r="CW20">
        <v>1279.20258064516</v>
      </c>
      <c r="CX20">
        <v>37.7418709677419</v>
      </c>
      <c r="CY20">
        <v>41.625</v>
      </c>
      <c r="CZ20">
        <v>39.909</v>
      </c>
      <c r="DA20">
        <v>41.562</v>
      </c>
      <c r="DB20">
        <v>41.026</v>
      </c>
      <c r="DC20">
        <v>134.998709677419</v>
      </c>
      <c r="DD20">
        <v>15.0006451612903</v>
      </c>
      <c r="DE20">
        <v>0</v>
      </c>
      <c r="DF20">
        <v>103.700000047684</v>
      </c>
      <c r="DG20">
        <v>615.258576923077</v>
      </c>
      <c r="DH20">
        <v>-25.0896068489478</v>
      </c>
      <c r="DI20">
        <v>-92.4458119836501</v>
      </c>
      <c r="DJ20">
        <v>1701.25153846154</v>
      </c>
      <c r="DK20">
        <v>15</v>
      </c>
      <c r="DL20">
        <v>1554309124.1</v>
      </c>
      <c r="DM20" t="s">
        <v>270</v>
      </c>
      <c r="DN20">
        <v>1</v>
      </c>
      <c r="DO20">
        <v>2.649</v>
      </c>
      <c r="DP20">
        <v>0.218</v>
      </c>
      <c r="DQ20">
        <v>400</v>
      </c>
      <c r="DR20">
        <v>25</v>
      </c>
      <c r="DS20">
        <v>0.35</v>
      </c>
      <c r="DT20">
        <v>0.2</v>
      </c>
      <c r="DU20">
        <v>-4.54243731707317</v>
      </c>
      <c r="DV20">
        <v>0.0279209059233762</v>
      </c>
      <c r="DW20">
        <v>0.0430757222678792</v>
      </c>
      <c r="DX20">
        <v>1</v>
      </c>
      <c r="DY20">
        <v>616.370735294118</v>
      </c>
      <c r="DZ20">
        <v>-22.8119890994431</v>
      </c>
      <c r="EA20">
        <v>2.24355171821015</v>
      </c>
      <c r="EB20">
        <v>0</v>
      </c>
      <c r="EC20">
        <v>0.174806609756098</v>
      </c>
      <c r="ED20">
        <v>0.206056202090602</v>
      </c>
      <c r="EE20">
        <v>0.0246635331977989</v>
      </c>
      <c r="EF20">
        <v>0</v>
      </c>
      <c r="EG20">
        <v>1</v>
      </c>
      <c r="EH20">
        <v>3</v>
      </c>
      <c r="EI20" t="s">
        <v>281</v>
      </c>
      <c r="EJ20">
        <v>100</v>
      </c>
      <c r="EK20">
        <v>100</v>
      </c>
      <c r="EL20">
        <v>2.649</v>
      </c>
      <c r="EM20">
        <v>0.218</v>
      </c>
      <c r="EN20">
        <v>2</v>
      </c>
      <c r="EO20">
        <v>644.383</v>
      </c>
      <c r="EP20">
        <v>380.027</v>
      </c>
      <c r="EQ20">
        <v>26.52</v>
      </c>
      <c r="ER20">
        <v>26.0239</v>
      </c>
      <c r="ES20">
        <v>30</v>
      </c>
      <c r="ET20">
        <v>25.8926</v>
      </c>
      <c r="EU20">
        <v>25.8789</v>
      </c>
      <c r="EV20">
        <v>19.84</v>
      </c>
      <c r="EW20">
        <v>30.7813</v>
      </c>
      <c r="EX20">
        <v>99.6263</v>
      </c>
      <c r="EY20">
        <v>-999.9</v>
      </c>
      <c r="EZ20">
        <v>400</v>
      </c>
      <c r="FA20">
        <v>21.5785</v>
      </c>
      <c r="FB20">
        <v>101.311</v>
      </c>
      <c r="FC20">
        <v>101.626</v>
      </c>
    </row>
    <row r="21" spans="1:159">
      <c r="A21">
        <v>5</v>
      </c>
      <c r="B21">
        <v>1554310311</v>
      </c>
      <c r="C21">
        <v>649</v>
      </c>
      <c r="D21" t="s">
        <v>286</v>
      </c>
      <c r="E21" t="s">
        <v>287</v>
      </c>
      <c r="F21" t="s">
        <v>284</v>
      </c>
      <c r="G21" t="s">
        <v>279</v>
      </c>
      <c r="H21">
        <v>1554310303</v>
      </c>
      <c r="I21">
        <f>CE21*AJ21*(CC21-CD21)/(100*BW21*(1000-AJ21*CC21))</f>
        <v>0</v>
      </c>
      <c r="J21">
        <f>CE21*AJ21*(CB21-CA21*(1000-AJ21*CD21)/(1000-AJ21*CC21))/(100*BW21)</f>
        <v>0</v>
      </c>
      <c r="K21">
        <f>CA21 - IF(AJ21&gt;1, J21*BW21*100.0/(AL21*CM21), 0)</f>
        <v>0</v>
      </c>
      <c r="L21">
        <f>((R21-I21/2)*K21-J21)/(R21+I21/2)</f>
        <v>0</v>
      </c>
      <c r="M21">
        <f>L21*(CF21+CG21)/1000.0</f>
        <v>0</v>
      </c>
      <c r="N21">
        <f>(CA21 - IF(AJ21&gt;1, J21*BW21*100.0/(AL21*CM21), 0))*(CF21+CG21)/1000.0</f>
        <v>0</v>
      </c>
      <c r="O21">
        <f>2.0/((1/Q21-1/P21)+SIGN(Q21)*SQRT((1/Q21-1/P21)*(1/Q21-1/P21) + 4*BX21/((BX21+1)*(BX21+1))*(2*1/Q21*1/P21-1/P21*1/P21)))</f>
        <v>0</v>
      </c>
      <c r="P21">
        <f>AG21+AF21*BW21+AE21*BW21*BW21</f>
        <v>0</v>
      </c>
      <c r="Q21">
        <f>I21*(1000-(1000*0.61365*exp(17.502*U21/(240.97+U21))/(CF21+CG21)+CC21)/2)/(1000*0.61365*exp(17.502*U21/(240.97+U21))/(CF21+CG21)-CC21)</f>
        <v>0</v>
      </c>
      <c r="R21">
        <f>1/((BX21+1)/(O21/1.6)+1/(P21/1.37)) + BX21/((BX21+1)/(O21/1.6) + BX21/(P21/1.37))</f>
        <v>0</v>
      </c>
      <c r="S21">
        <f>(BT21*BV21)</f>
        <v>0</v>
      </c>
      <c r="T21">
        <f>(CH21+(S21+2*0.95*5.67E-8*(((CH21+$B$7)+273)^4-(CH21+273)^4)-44100*I21)/(1.84*29.3*P21+8*0.95*5.67E-8*(CH21+273)^3))</f>
        <v>0</v>
      </c>
      <c r="U21">
        <f>($C$7*CI21+$D$7*CJ21+$E$7*T21)</f>
        <v>0</v>
      </c>
      <c r="V21">
        <f>0.61365*exp(17.502*U21/(240.97+U21))</f>
        <v>0</v>
      </c>
      <c r="W21">
        <f>(X21/Y21*100)</f>
        <v>0</v>
      </c>
      <c r="X21">
        <f>CC21*(CF21+CG21)/1000</f>
        <v>0</v>
      </c>
      <c r="Y21">
        <f>0.61365*exp(17.502*CH21/(240.97+CH21))</f>
        <v>0</v>
      </c>
      <c r="Z21">
        <f>(V21-CC21*(CF21+CG21)/1000)</f>
        <v>0</v>
      </c>
      <c r="AA21">
        <f>(-I21*44100)</f>
        <v>0</v>
      </c>
      <c r="AB21">
        <f>2*29.3*P21*0.92*(CH21-U21)</f>
        <v>0</v>
      </c>
      <c r="AC21">
        <f>2*0.95*5.67E-8*(((CH21+$B$7)+273)^4-(U21+273)^4)</f>
        <v>0</v>
      </c>
      <c r="AD21">
        <f>S21+AC21+AA21+AB21</f>
        <v>0</v>
      </c>
      <c r="AE21">
        <v>-0.0405716071393549</v>
      </c>
      <c r="AF21">
        <v>0.0455451832819215</v>
      </c>
      <c r="AG21">
        <v>3.41446485532562</v>
      </c>
      <c r="AH21">
        <v>26</v>
      </c>
      <c r="AI21">
        <v>4</v>
      </c>
      <c r="AJ21">
        <f>IF(AH21*$H$13&gt;=AL21,1.0,(AL21/(AL21-AH21*$H$13)))</f>
        <v>0</v>
      </c>
      <c r="AK21">
        <f>(AJ21-1)*100</f>
        <v>0</v>
      </c>
      <c r="AL21">
        <f>MAX(0,($B$13+$C$13*CM21)/(1+$D$13*CM21)*CF21/(CH21+273)*$E$13)</f>
        <v>0</v>
      </c>
      <c r="AM21">
        <v>0</v>
      </c>
      <c r="AN21">
        <v>1099.53</v>
      </c>
      <c r="AO21">
        <v>5038.43</v>
      </c>
      <c r="AP21">
        <f>AO21-AN21</f>
        <v>0</v>
      </c>
      <c r="AQ21">
        <f>AP21/AO21</f>
        <v>0</v>
      </c>
      <c r="AR21">
        <v>-1</v>
      </c>
      <c r="AS21" t="s">
        <v>288</v>
      </c>
      <c r="AT21">
        <v>754.414115384615</v>
      </c>
      <c r="AU21">
        <v>2198.26</v>
      </c>
      <c r="AV21">
        <f>1-AT21/AU21</f>
        <v>0</v>
      </c>
      <c r="AW21">
        <v>0.5</v>
      </c>
      <c r="AX21">
        <f>BT21</f>
        <v>0</v>
      </c>
      <c r="AY21">
        <f>J21</f>
        <v>0</v>
      </c>
      <c r="AZ21">
        <f>AV21*AW21*AX21</f>
        <v>0</v>
      </c>
      <c r="BA21">
        <f>BF21/AU21</f>
        <v>0</v>
      </c>
      <c r="BB21">
        <f>(AY21-AR21)/AX21</f>
        <v>0</v>
      </c>
      <c r="BC21">
        <f>(AO21-AU21)/AU21</f>
        <v>0</v>
      </c>
      <c r="BD21" t="s">
        <v>268</v>
      </c>
      <c r="BE21">
        <v>0</v>
      </c>
      <c r="BF21">
        <f>AU21-BE21</f>
        <v>0</v>
      </c>
      <c r="BG21">
        <f>(AU21-AT21)/(AU21-BE21)</f>
        <v>0</v>
      </c>
      <c r="BH21">
        <f>(AO21-AU21)/(AO21-BE21)</f>
        <v>0</v>
      </c>
      <c r="BI21">
        <f>(AU21-AT21)/(AU21-AN21)</f>
        <v>0</v>
      </c>
      <c r="BJ21">
        <f>(AO21-AU21)/(AO21-AN21)</f>
        <v>0</v>
      </c>
      <c r="BK21" t="s">
        <v>268</v>
      </c>
      <c r="BL21" t="s">
        <v>268</v>
      </c>
      <c r="BM21" t="s">
        <v>268</v>
      </c>
      <c r="BN21" t="s">
        <v>268</v>
      </c>
      <c r="BO21" t="s">
        <v>268</v>
      </c>
      <c r="BP21" t="s">
        <v>268</v>
      </c>
      <c r="BQ21" t="s">
        <v>268</v>
      </c>
      <c r="BR21" t="s">
        <v>268</v>
      </c>
      <c r="BS21">
        <f>$B$11*CN21+$C$11*CO21+$F$11*CP21</f>
        <v>0</v>
      </c>
      <c r="BT21">
        <f>BS21*BU21</f>
        <v>0</v>
      </c>
      <c r="BU21">
        <f>($B$11*$D$9+$C$11*$D$9+$F$11*((DC21+CU21)/MAX(DC21+CU21+DD21, 0.1)*$I$9+DD21/MAX(DC21+CU21+DD21, 0.1)*$J$9))/($B$11+$C$11+$F$11)</f>
        <v>0</v>
      </c>
      <c r="BV21">
        <f>($B$11*$K$9+$C$11*$K$9+$F$11*((DC21+CU21)/MAX(DC21+CU21+DD21, 0.1)*$P$9+DD21/MAX(DC21+CU21+DD21, 0.1)*$Q$9))/($B$11+$C$11+$F$11)</f>
        <v>0</v>
      </c>
      <c r="BW21">
        <v>6</v>
      </c>
      <c r="BX21">
        <v>0.5</v>
      </c>
      <c r="BY21" t="s">
        <v>269</v>
      </c>
      <c r="BZ21">
        <v>1554310303</v>
      </c>
      <c r="CA21">
        <v>391.906870967742</v>
      </c>
      <c r="CB21">
        <v>399.991709677419</v>
      </c>
      <c r="CC21">
        <v>21.7356419354839</v>
      </c>
      <c r="CD21">
        <v>21.205264516129</v>
      </c>
      <c r="CE21">
        <v>600.012677419355</v>
      </c>
      <c r="CF21">
        <v>97.8348612903226</v>
      </c>
      <c r="CG21">
        <v>0.0673575322580645</v>
      </c>
      <c r="CH21">
        <v>26.8676096774194</v>
      </c>
      <c r="CI21">
        <v>26.0893</v>
      </c>
      <c r="CJ21">
        <v>999.9</v>
      </c>
      <c r="CK21">
        <v>0</v>
      </c>
      <c r="CL21">
        <v>0</v>
      </c>
      <c r="CM21">
        <v>10000.5664516129</v>
      </c>
      <c r="CN21">
        <v>0</v>
      </c>
      <c r="CO21">
        <v>0.00152894</v>
      </c>
      <c r="CP21">
        <v>155.010419354839</v>
      </c>
      <c r="CQ21">
        <v>0.900102483870967</v>
      </c>
      <c r="CR21">
        <v>0.0998977870967742</v>
      </c>
      <c r="CS21">
        <v>0</v>
      </c>
      <c r="CT21">
        <v>754.571225806452</v>
      </c>
      <c r="CU21">
        <v>4.99999</v>
      </c>
      <c r="CV21">
        <v>1890.89806451613</v>
      </c>
      <c r="CW21">
        <v>1279.35548387097</v>
      </c>
      <c r="CX21">
        <v>37.419</v>
      </c>
      <c r="CY21">
        <v>41.383</v>
      </c>
      <c r="CZ21">
        <v>39.5945161290322</v>
      </c>
      <c r="DA21">
        <v>41.308</v>
      </c>
      <c r="DB21">
        <v>40.7154516129032</v>
      </c>
      <c r="DC21">
        <v>135.023870967742</v>
      </c>
      <c r="DD21">
        <v>14.9829032258065</v>
      </c>
      <c r="DE21">
        <v>0</v>
      </c>
      <c r="DF21">
        <v>139.700000047684</v>
      </c>
      <c r="DG21">
        <v>754.414115384615</v>
      </c>
      <c r="DH21">
        <v>-19.1960000273001</v>
      </c>
      <c r="DI21">
        <v>-283.992478758737</v>
      </c>
      <c r="DJ21">
        <v>1889.18076923077</v>
      </c>
      <c r="DK21">
        <v>15</v>
      </c>
      <c r="DL21">
        <v>1554309124.1</v>
      </c>
      <c r="DM21" t="s">
        <v>270</v>
      </c>
      <c r="DN21">
        <v>1</v>
      </c>
      <c r="DO21">
        <v>2.649</v>
      </c>
      <c r="DP21">
        <v>0.218</v>
      </c>
      <c r="DQ21">
        <v>400</v>
      </c>
      <c r="DR21">
        <v>25</v>
      </c>
      <c r="DS21">
        <v>0.35</v>
      </c>
      <c r="DT21">
        <v>0.2</v>
      </c>
      <c r="DU21">
        <v>-8.06567073170732</v>
      </c>
      <c r="DV21">
        <v>-0.343428710801376</v>
      </c>
      <c r="DW21">
        <v>0.0396333466020627</v>
      </c>
      <c r="DX21">
        <v>1</v>
      </c>
      <c r="DY21">
        <v>755.930676470588</v>
      </c>
      <c r="DZ21">
        <v>-25.1056526856156</v>
      </c>
      <c r="EA21">
        <v>2.5031953781539</v>
      </c>
      <c r="EB21">
        <v>0</v>
      </c>
      <c r="EC21">
        <v>0.531282658536585</v>
      </c>
      <c r="ED21">
        <v>-0.00142609756097527</v>
      </c>
      <c r="EE21">
        <v>0.00398776775144946</v>
      </c>
      <c r="EF21">
        <v>1</v>
      </c>
      <c r="EG21">
        <v>2</v>
      </c>
      <c r="EH21">
        <v>3</v>
      </c>
      <c r="EI21" t="s">
        <v>271</v>
      </c>
      <c r="EJ21">
        <v>100</v>
      </c>
      <c r="EK21">
        <v>100</v>
      </c>
      <c r="EL21">
        <v>2.649</v>
      </c>
      <c r="EM21">
        <v>0.218</v>
      </c>
      <c r="EN21">
        <v>2</v>
      </c>
      <c r="EO21">
        <v>602.393</v>
      </c>
      <c r="EP21">
        <v>380.156</v>
      </c>
      <c r="EQ21">
        <v>26.3946</v>
      </c>
      <c r="ER21">
        <v>25.9933</v>
      </c>
      <c r="ES21">
        <v>29.9999</v>
      </c>
      <c r="ET21">
        <v>25.8666</v>
      </c>
      <c r="EU21">
        <v>25.8549</v>
      </c>
      <c r="EV21">
        <v>19.8478</v>
      </c>
      <c r="EW21">
        <v>31.5322</v>
      </c>
      <c r="EX21">
        <v>98.8836</v>
      </c>
      <c r="EY21">
        <v>-999.9</v>
      </c>
      <c r="EZ21">
        <v>400</v>
      </c>
      <c r="FA21">
        <v>21.1915</v>
      </c>
      <c r="FB21">
        <v>101.314</v>
      </c>
      <c r="FC21">
        <v>101.633</v>
      </c>
    </row>
    <row r="22" spans="1:159">
      <c r="A22">
        <v>6</v>
      </c>
      <c r="B22">
        <v>1554310412</v>
      </c>
      <c r="C22">
        <v>750</v>
      </c>
      <c r="D22" t="s">
        <v>289</v>
      </c>
      <c r="E22" t="s">
        <v>290</v>
      </c>
      <c r="F22" t="s">
        <v>291</v>
      </c>
      <c r="G22" t="s">
        <v>275</v>
      </c>
      <c r="H22">
        <v>1554310404</v>
      </c>
      <c r="I22">
        <f>CE22*AJ22*(CC22-CD22)/(100*BW22*(1000-AJ22*CC22))</f>
        <v>0</v>
      </c>
      <c r="J22">
        <f>CE22*AJ22*(CB22-CA22*(1000-AJ22*CD22)/(1000-AJ22*CC22))/(100*BW22)</f>
        <v>0</v>
      </c>
      <c r="K22">
        <f>CA22 - IF(AJ22&gt;1, J22*BW22*100.0/(AL22*CM22), 0)</f>
        <v>0</v>
      </c>
      <c r="L22">
        <f>((R22-I22/2)*K22-J22)/(R22+I22/2)</f>
        <v>0</v>
      </c>
      <c r="M22">
        <f>L22*(CF22+CG22)/1000.0</f>
        <v>0</v>
      </c>
      <c r="N22">
        <f>(CA22 - IF(AJ22&gt;1, J22*BW22*100.0/(AL22*CM22), 0))*(CF22+CG22)/1000.0</f>
        <v>0</v>
      </c>
      <c r="O22">
        <f>2.0/((1/Q22-1/P22)+SIGN(Q22)*SQRT((1/Q22-1/P22)*(1/Q22-1/P22) + 4*BX22/((BX22+1)*(BX22+1))*(2*1/Q22*1/P22-1/P22*1/P22)))</f>
        <v>0</v>
      </c>
      <c r="P22">
        <f>AG22+AF22*BW22+AE22*BW22*BW22</f>
        <v>0</v>
      </c>
      <c r="Q22">
        <f>I22*(1000-(1000*0.61365*exp(17.502*U22/(240.97+U22))/(CF22+CG22)+CC22)/2)/(1000*0.61365*exp(17.502*U22/(240.97+U22))/(CF22+CG22)-CC22)</f>
        <v>0</v>
      </c>
      <c r="R22">
        <f>1/((BX22+1)/(O22/1.6)+1/(P22/1.37)) + BX22/((BX22+1)/(O22/1.6) + BX22/(P22/1.37))</f>
        <v>0</v>
      </c>
      <c r="S22">
        <f>(BT22*BV22)</f>
        <v>0</v>
      </c>
      <c r="T22">
        <f>(CH22+(S22+2*0.95*5.67E-8*(((CH22+$B$7)+273)^4-(CH22+273)^4)-44100*I22)/(1.84*29.3*P22+8*0.95*5.67E-8*(CH22+273)^3))</f>
        <v>0</v>
      </c>
      <c r="U22">
        <f>($C$7*CI22+$D$7*CJ22+$E$7*T22)</f>
        <v>0</v>
      </c>
      <c r="V22">
        <f>0.61365*exp(17.502*U22/(240.97+U22))</f>
        <v>0</v>
      </c>
      <c r="W22">
        <f>(X22/Y22*100)</f>
        <v>0</v>
      </c>
      <c r="X22">
        <f>CC22*(CF22+CG22)/1000</f>
        <v>0</v>
      </c>
      <c r="Y22">
        <f>0.61365*exp(17.502*CH22/(240.97+CH22))</f>
        <v>0</v>
      </c>
      <c r="Z22">
        <f>(V22-CC22*(CF22+CG22)/1000)</f>
        <v>0</v>
      </c>
      <c r="AA22">
        <f>(-I22*44100)</f>
        <v>0</v>
      </c>
      <c r="AB22">
        <f>2*29.3*P22*0.92*(CH22-U22)</f>
        <v>0</v>
      </c>
      <c r="AC22">
        <f>2*0.95*5.67E-8*(((CH22+$B$7)+273)^4-(U22+273)^4)</f>
        <v>0</v>
      </c>
      <c r="AD22">
        <f>S22+AC22+AA22+AB22</f>
        <v>0</v>
      </c>
      <c r="AE22">
        <v>-0.0405565382991725</v>
      </c>
      <c r="AF22">
        <v>0.0455282671887139</v>
      </c>
      <c r="AG22">
        <v>3.41345896227834</v>
      </c>
      <c r="AH22">
        <v>0</v>
      </c>
      <c r="AI22">
        <v>0</v>
      </c>
      <c r="AJ22">
        <f>IF(AH22*$H$13&gt;=AL22,1.0,(AL22/(AL22-AH22*$H$13)))</f>
        <v>0</v>
      </c>
      <c r="AK22">
        <f>(AJ22-1)*100</f>
        <v>0</v>
      </c>
      <c r="AL22">
        <f>MAX(0,($B$13+$C$13*CM22)/(1+$D$13*CM22)*CF22/(CH22+273)*$E$13)</f>
        <v>0</v>
      </c>
      <c r="AM22">
        <v>0</v>
      </c>
      <c r="AN22">
        <v>1099.53</v>
      </c>
      <c r="AO22">
        <v>5038.43</v>
      </c>
      <c r="AP22">
        <f>AO22-AN22</f>
        <v>0</v>
      </c>
      <c r="AQ22">
        <f>AP22/AO22</f>
        <v>0</v>
      </c>
      <c r="AR22">
        <v>-1</v>
      </c>
      <c r="AS22" t="s">
        <v>292</v>
      </c>
      <c r="AT22">
        <v>966.408038461539</v>
      </c>
      <c r="AU22">
        <v>3049.04</v>
      </c>
      <c r="AV22">
        <f>1-AT22/AU22</f>
        <v>0</v>
      </c>
      <c r="AW22">
        <v>0.5</v>
      </c>
      <c r="AX22">
        <f>BT22</f>
        <v>0</v>
      </c>
      <c r="AY22">
        <f>J22</f>
        <v>0</v>
      </c>
      <c r="AZ22">
        <f>AV22*AW22*AX22</f>
        <v>0</v>
      </c>
      <c r="BA22">
        <f>BF22/AU22</f>
        <v>0</v>
      </c>
      <c r="BB22">
        <f>(AY22-AR22)/AX22</f>
        <v>0</v>
      </c>
      <c r="BC22">
        <f>(AO22-AU22)/AU22</f>
        <v>0</v>
      </c>
      <c r="BD22" t="s">
        <v>268</v>
      </c>
      <c r="BE22">
        <v>0</v>
      </c>
      <c r="BF22">
        <f>AU22-BE22</f>
        <v>0</v>
      </c>
      <c r="BG22">
        <f>(AU22-AT22)/(AU22-BE22)</f>
        <v>0</v>
      </c>
      <c r="BH22">
        <f>(AO22-AU22)/(AO22-BE22)</f>
        <v>0</v>
      </c>
      <c r="BI22">
        <f>(AU22-AT22)/(AU22-AN22)</f>
        <v>0</v>
      </c>
      <c r="BJ22">
        <f>(AO22-AU22)/(AO22-AN22)</f>
        <v>0</v>
      </c>
      <c r="BK22" t="s">
        <v>268</v>
      </c>
      <c r="BL22" t="s">
        <v>268</v>
      </c>
      <c r="BM22" t="s">
        <v>268</v>
      </c>
      <c r="BN22" t="s">
        <v>268</v>
      </c>
      <c r="BO22" t="s">
        <v>268</v>
      </c>
      <c r="BP22" t="s">
        <v>268</v>
      </c>
      <c r="BQ22" t="s">
        <v>268</v>
      </c>
      <c r="BR22" t="s">
        <v>268</v>
      </c>
      <c r="BS22">
        <f>$B$11*CN22+$C$11*CO22+$F$11*CP22</f>
        <v>0</v>
      </c>
      <c r="BT22">
        <f>BS22*BU22</f>
        <v>0</v>
      </c>
      <c r="BU22">
        <f>($B$11*$D$9+$C$11*$D$9+$F$11*((DC22+CU22)/MAX(DC22+CU22+DD22, 0.1)*$I$9+DD22/MAX(DC22+CU22+DD22, 0.1)*$J$9))/($B$11+$C$11+$F$11)</f>
        <v>0</v>
      </c>
      <c r="BV22">
        <f>($B$11*$K$9+$C$11*$K$9+$F$11*((DC22+CU22)/MAX(DC22+CU22+DD22, 0.1)*$P$9+DD22/MAX(DC22+CU22+DD22, 0.1)*$Q$9))/($B$11+$C$11+$F$11)</f>
        <v>0</v>
      </c>
      <c r="BW22">
        <v>6</v>
      </c>
      <c r="BX22">
        <v>0.5</v>
      </c>
      <c r="BY22" t="s">
        <v>269</v>
      </c>
      <c r="BZ22">
        <v>1554310404</v>
      </c>
      <c r="CA22">
        <v>396.627258064516</v>
      </c>
      <c r="CB22">
        <v>400.032677419355</v>
      </c>
      <c r="CC22">
        <v>21.7334</v>
      </c>
      <c r="CD22">
        <v>21.3489580645161</v>
      </c>
      <c r="CE22">
        <v>600.019</v>
      </c>
      <c r="CF22">
        <v>97.8328709677419</v>
      </c>
      <c r="CG22">
        <v>0.0708907</v>
      </c>
      <c r="CH22">
        <v>26.6940225806452</v>
      </c>
      <c r="CI22">
        <v>25.9648935483871</v>
      </c>
      <c r="CJ22">
        <v>999.9</v>
      </c>
      <c r="CK22">
        <v>0</v>
      </c>
      <c r="CL22">
        <v>0</v>
      </c>
      <c r="CM22">
        <v>9997.05548387097</v>
      </c>
      <c r="CN22">
        <v>0</v>
      </c>
      <c r="CO22">
        <v>0.00152894</v>
      </c>
      <c r="CP22">
        <v>154.998064516129</v>
      </c>
      <c r="CQ22">
        <v>0.899925387096775</v>
      </c>
      <c r="CR22">
        <v>0.100074616129032</v>
      </c>
      <c r="CS22">
        <v>0</v>
      </c>
      <c r="CT22">
        <v>966.942580645161</v>
      </c>
      <c r="CU22">
        <v>4.99999</v>
      </c>
      <c r="CV22">
        <v>1977.73</v>
      </c>
      <c r="CW22">
        <v>1279.17258064516</v>
      </c>
      <c r="CX22">
        <v>37.25</v>
      </c>
      <c r="CY22">
        <v>41.2032580645161</v>
      </c>
      <c r="CZ22">
        <v>39.387</v>
      </c>
      <c r="DA22">
        <v>41.125</v>
      </c>
      <c r="DB22">
        <v>40.552</v>
      </c>
      <c r="DC22">
        <v>134.988387096774</v>
      </c>
      <c r="DD22">
        <v>15.01</v>
      </c>
      <c r="DE22">
        <v>0</v>
      </c>
      <c r="DF22">
        <v>100.5</v>
      </c>
      <c r="DG22">
        <v>966.408038461539</v>
      </c>
      <c r="DH22">
        <v>-43.0762051246062</v>
      </c>
      <c r="DI22">
        <v>-126.824273502149</v>
      </c>
      <c r="DJ22">
        <v>1976.24038461538</v>
      </c>
      <c r="DK22">
        <v>15</v>
      </c>
      <c r="DL22">
        <v>1554309124.1</v>
      </c>
      <c r="DM22" t="s">
        <v>270</v>
      </c>
      <c r="DN22">
        <v>1</v>
      </c>
      <c r="DO22">
        <v>2.649</v>
      </c>
      <c r="DP22">
        <v>0.218</v>
      </c>
      <c r="DQ22">
        <v>400</v>
      </c>
      <c r="DR22">
        <v>25</v>
      </c>
      <c r="DS22">
        <v>0.35</v>
      </c>
      <c r="DT22">
        <v>0.2</v>
      </c>
      <c r="DU22">
        <v>-3.27601463414634</v>
      </c>
      <c r="DV22">
        <v>-2.25118703832762</v>
      </c>
      <c r="DW22">
        <v>0.243663321209646</v>
      </c>
      <c r="DX22">
        <v>0</v>
      </c>
      <c r="DY22">
        <v>969.230117647059</v>
      </c>
      <c r="DZ22">
        <v>-46.2851987223032</v>
      </c>
      <c r="EA22">
        <v>4.56234643425499</v>
      </c>
      <c r="EB22">
        <v>0</v>
      </c>
      <c r="EC22">
        <v>0.347246731707317</v>
      </c>
      <c r="ED22">
        <v>0.592869344947775</v>
      </c>
      <c r="EE22">
        <v>0.0713131178642007</v>
      </c>
      <c r="EF22">
        <v>0</v>
      </c>
      <c r="EG22">
        <v>0</v>
      </c>
      <c r="EH22">
        <v>3</v>
      </c>
      <c r="EI22" t="s">
        <v>293</v>
      </c>
      <c r="EJ22">
        <v>100</v>
      </c>
      <c r="EK22">
        <v>100</v>
      </c>
      <c r="EL22">
        <v>2.649</v>
      </c>
      <c r="EM22">
        <v>0.218</v>
      </c>
      <c r="EN22">
        <v>2</v>
      </c>
      <c r="EO22">
        <v>644.519</v>
      </c>
      <c r="EP22">
        <v>380.572</v>
      </c>
      <c r="EQ22">
        <v>26.2882</v>
      </c>
      <c r="ER22">
        <v>25.9705</v>
      </c>
      <c r="ES22">
        <v>30</v>
      </c>
      <c r="ET22">
        <v>25.8486</v>
      </c>
      <c r="EU22">
        <v>25.8336</v>
      </c>
      <c r="EV22">
        <v>19.8586</v>
      </c>
      <c r="EW22">
        <v>30.6634</v>
      </c>
      <c r="EX22">
        <v>98.1397</v>
      </c>
      <c r="EY22">
        <v>-999.9</v>
      </c>
      <c r="EZ22">
        <v>400</v>
      </c>
      <c r="FA22">
        <v>21.1285</v>
      </c>
      <c r="FB22">
        <v>101.313</v>
      </c>
      <c r="FC22">
        <v>101.635</v>
      </c>
    </row>
    <row r="23" spans="1:159">
      <c r="A23">
        <v>7</v>
      </c>
      <c r="B23">
        <v>1554310509</v>
      </c>
      <c r="C23">
        <v>847</v>
      </c>
      <c r="D23" t="s">
        <v>294</v>
      </c>
      <c r="E23" t="s">
        <v>295</v>
      </c>
      <c r="F23" t="s">
        <v>291</v>
      </c>
      <c r="G23" t="s">
        <v>279</v>
      </c>
      <c r="H23">
        <v>1554310501</v>
      </c>
      <c r="I23">
        <f>CE23*AJ23*(CC23-CD23)/(100*BW23*(1000-AJ23*CC23))</f>
        <v>0</v>
      </c>
      <c r="J23">
        <f>CE23*AJ23*(CB23-CA23*(1000-AJ23*CD23)/(1000-AJ23*CC23))/(100*BW23)</f>
        <v>0</v>
      </c>
      <c r="K23">
        <f>CA23 - IF(AJ23&gt;1, J23*BW23*100.0/(AL23*CM23), 0)</f>
        <v>0</v>
      </c>
      <c r="L23">
        <f>((R23-I23/2)*K23-J23)/(R23+I23/2)</f>
        <v>0</v>
      </c>
      <c r="M23">
        <f>L23*(CF23+CG23)/1000.0</f>
        <v>0</v>
      </c>
      <c r="N23">
        <f>(CA23 - IF(AJ23&gt;1, J23*BW23*100.0/(AL23*CM23), 0))*(CF23+CG23)/1000.0</f>
        <v>0</v>
      </c>
      <c r="O23">
        <f>2.0/((1/Q23-1/P23)+SIGN(Q23)*SQRT((1/Q23-1/P23)*(1/Q23-1/P23) + 4*BX23/((BX23+1)*(BX23+1))*(2*1/Q23*1/P23-1/P23*1/P23)))</f>
        <v>0</v>
      </c>
      <c r="P23">
        <f>AG23+AF23*BW23+AE23*BW23*BW23</f>
        <v>0</v>
      </c>
      <c r="Q23">
        <f>I23*(1000-(1000*0.61365*exp(17.502*U23/(240.97+U23))/(CF23+CG23)+CC23)/2)/(1000*0.61365*exp(17.502*U23/(240.97+U23))/(CF23+CG23)-CC23)</f>
        <v>0</v>
      </c>
      <c r="R23">
        <f>1/((BX23+1)/(O23/1.6)+1/(P23/1.37)) + BX23/((BX23+1)/(O23/1.6) + BX23/(P23/1.37))</f>
        <v>0</v>
      </c>
      <c r="S23">
        <f>(BT23*BV23)</f>
        <v>0</v>
      </c>
      <c r="T23">
        <f>(CH23+(S23+2*0.95*5.67E-8*(((CH23+$B$7)+273)^4-(CH23+273)^4)-44100*I23)/(1.84*29.3*P23+8*0.95*5.67E-8*(CH23+273)^3))</f>
        <v>0</v>
      </c>
      <c r="U23">
        <f>($C$7*CI23+$D$7*CJ23+$E$7*T23)</f>
        <v>0</v>
      </c>
      <c r="V23">
        <f>0.61365*exp(17.502*U23/(240.97+U23))</f>
        <v>0</v>
      </c>
      <c r="W23">
        <f>(X23/Y23*100)</f>
        <v>0</v>
      </c>
      <c r="X23">
        <f>CC23*(CF23+CG23)/1000</f>
        <v>0</v>
      </c>
      <c r="Y23">
        <f>0.61365*exp(17.502*CH23/(240.97+CH23))</f>
        <v>0</v>
      </c>
      <c r="Z23">
        <f>(V23-CC23*(CF23+CG23)/1000)</f>
        <v>0</v>
      </c>
      <c r="AA23">
        <f>(-I23*44100)</f>
        <v>0</v>
      </c>
      <c r="AB23">
        <f>2*29.3*P23*0.92*(CH23-U23)</f>
        <v>0</v>
      </c>
      <c r="AC23">
        <f>2*0.95*5.67E-8*(((CH23+$B$7)+273)^4-(U23+273)^4)</f>
        <v>0</v>
      </c>
      <c r="AD23">
        <f>S23+AC23+AA23+AB23</f>
        <v>0</v>
      </c>
      <c r="AE23">
        <v>-0.0405676447383087</v>
      </c>
      <c r="AF23">
        <v>0.0455407351396218</v>
      </c>
      <c r="AG23">
        <v>3.41420036464398</v>
      </c>
      <c r="AH23">
        <v>0</v>
      </c>
      <c r="AI23">
        <v>0</v>
      </c>
      <c r="AJ23">
        <f>IF(AH23*$H$13&gt;=AL23,1.0,(AL23/(AL23-AH23*$H$13)))</f>
        <v>0</v>
      </c>
      <c r="AK23">
        <f>(AJ23-1)*100</f>
        <v>0</v>
      </c>
      <c r="AL23">
        <f>MAX(0,($B$13+$C$13*CM23)/(1+$D$13*CM23)*CF23/(CH23+273)*$E$13)</f>
        <v>0</v>
      </c>
      <c r="AM23">
        <v>0</v>
      </c>
      <c r="AN23">
        <v>1099.53</v>
      </c>
      <c r="AO23">
        <v>5038.43</v>
      </c>
      <c r="AP23">
        <f>AO23-AN23</f>
        <v>0</v>
      </c>
      <c r="AQ23">
        <f>AP23/AO23</f>
        <v>0</v>
      </c>
      <c r="AR23">
        <v>-1</v>
      </c>
      <c r="AS23" t="s">
        <v>296</v>
      </c>
      <c r="AT23">
        <v>874.335115384615</v>
      </c>
      <c r="AU23">
        <v>2996.86</v>
      </c>
      <c r="AV23">
        <f>1-AT23/AU23</f>
        <v>0</v>
      </c>
      <c r="AW23">
        <v>0.5</v>
      </c>
      <c r="AX23">
        <f>BT23</f>
        <v>0</v>
      </c>
      <c r="AY23">
        <f>J23</f>
        <v>0</v>
      </c>
      <c r="AZ23">
        <f>AV23*AW23*AX23</f>
        <v>0</v>
      </c>
      <c r="BA23">
        <f>BF23/AU23</f>
        <v>0</v>
      </c>
      <c r="BB23">
        <f>(AY23-AR23)/AX23</f>
        <v>0</v>
      </c>
      <c r="BC23">
        <f>(AO23-AU23)/AU23</f>
        <v>0</v>
      </c>
      <c r="BD23" t="s">
        <v>268</v>
      </c>
      <c r="BE23">
        <v>0</v>
      </c>
      <c r="BF23">
        <f>AU23-BE23</f>
        <v>0</v>
      </c>
      <c r="BG23">
        <f>(AU23-AT23)/(AU23-BE23)</f>
        <v>0</v>
      </c>
      <c r="BH23">
        <f>(AO23-AU23)/(AO23-BE23)</f>
        <v>0</v>
      </c>
      <c r="BI23">
        <f>(AU23-AT23)/(AU23-AN23)</f>
        <v>0</v>
      </c>
      <c r="BJ23">
        <f>(AO23-AU23)/(AO23-AN23)</f>
        <v>0</v>
      </c>
      <c r="BK23" t="s">
        <v>268</v>
      </c>
      <c r="BL23" t="s">
        <v>268</v>
      </c>
      <c r="BM23" t="s">
        <v>268</v>
      </c>
      <c r="BN23" t="s">
        <v>268</v>
      </c>
      <c r="BO23" t="s">
        <v>268</v>
      </c>
      <c r="BP23" t="s">
        <v>268</v>
      </c>
      <c r="BQ23" t="s">
        <v>268</v>
      </c>
      <c r="BR23" t="s">
        <v>268</v>
      </c>
      <c r="BS23">
        <f>$B$11*CN23+$C$11*CO23+$F$11*CP23</f>
        <v>0</v>
      </c>
      <c r="BT23">
        <f>BS23*BU23</f>
        <v>0</v>
      </c>
      <c r="BU23">
        <f>($B$11*$D$9+$C$11*$D$9+$F$11*((DC23+CU23)/MAX(DC23+CU23+DD23, 0.1)*$I$9+DD23/MAX(DC23+CU23+DD23, 0.1)*$J$9))/($B$11+$C$11+$F$11)</f>
        <v>0</v>
      </c>
      <c r="BV23">
        <f>($B$11*$K$9+$C$11*$K$9+$F$11*((DC23+CU23)/MAX(DC23+CU23+DD23, 0.1)*$P$9+DD23/MAX(DC23+CU23+DD23, 0.1)*$Q$9))/($B$11+$C$11+$F$11)</f>
        <v>0</v>
      </c>
      <c r="BW23">
        <v>6</v>
      </c>
      <c r="BX23">
        <v>0.5</v>
      </c>
      <c r="BY23" t="s">
        <v>269</v>
      </c>
      <c r="BZ23">
        <v>1554310501</v>
      </c>
      <c r="CA23">
        <v>395.808548387097</v>
      </c>
      <c r="CB23">
        <v>400.051387096774</v>
      </c>
      <c r="CC23">
        <v>21.8038161290323</v>
      </c>
      <c r="CD23">
        <v>21.0575290322581</v>
      </c>
      <c r="CE23">
        <v>600.001161290323</v>
      </c>
      <c r="CF23">
        <v>97.8340193548387</v>
      </c>
      <c r="CG23">
        <v>0.0713660903225806</v>
      </c>
      <c r="CH23">
        <v>26.7006580645161</v>
      </c>
      <c r="CI23">
        <v>25.9696967741935</v>
      </c>
      <c r="CJ23">
        <v>999.9</v>
      </c>
      <c r="CK23">
        <v>0</v>
      </c>
      <c r="CL23">
        <v>0</v>
      </c>
      <c r="CM23">
        <v>9999.67580645161</v>
      </c>
      <c r="CN23">
        <v>0</v>
      </c>
      <c r="CO23">
        <v>0.00152894</v>
      </c>
      <c r="CP23">
        <v>155.002</v>
      </c>
      <c r="CQ23">
        <v>0.899913935483871</v>
      </c>
      <c r="CR23">
        <v>0.100086070967742</v>
      </c>
      <c r="CS23">
        <v>0</v>
      </c>
      <c r="CT23">
        <v>874.386580645161</v>
      </c>
      <c r="CU23">
        <v>4.99999</v>
      </c>
      <c r="CV23">
        <v>1853.15774193548</v>
      </c>
      <c r="CW23">
        <v>1279.2</v>
      </c>
      <c r="CX23">
        <v>37.1046774193548</v>
      </c>
      <c r="CY23">
        <v>41.062</v>
      </c>
      <c r="CZ23">
        <v>39.25</v>
      </c>
      <c r="DA23">
        <v>40.9674838709677</v>
      </c>
      <c r="DB23">
        <v>40.417</v>
      </c>
      <c r="DC23">
        <v>134.98935483871</v>
      </c>
      <c r="DD23">
        <v>15.0151612903226</v>
      </c>
      <c r="DE23">
        <v>0</v>
      </c>
      <c r="DF23">
        <v>96.7000000476837</v>
      </c>
      <c r="DG23">
        <v>874.335115384615</v>
      </c>
      <c r="DH23">
        <v>-4.16700854023609</v>
      </c>
      <c r="DI23">
        <v>-90.9805127225173</v>
      </c>
      <c r="DJ23">
        <v>1851.94384615385</v>
      </c>
      <c r="DK23">
        <v>15</v>
      </c>
      <c r="DL23">
        <v>1554309124.1</v>
      </c>
      <c r="DM23" t="s">
        <v>270</v>
      </c>
      <c r="DN23">
        <v>1</v>
      </c>
      <c r="DO23">
        <v>2.649</v>
      </c>
      <c r="DP23">
        <v>0.218</v>
      </c>
      <c r="DQ23">
        <v>400</v>
      </c>
      <c r="DR23">
        <v>25</v>
      </c>
      <c r="DS23">
        <v>0.35</v>
      </c>
      <c r="DT23">
        <v>0.2</v>
      </c>
      <c r="DU23">
        <v>-4.08584365853658</v>
      </c>
      <c r="DV23">
        <v>-2.75228843205577</v>
      </c>
      <c r="DW23">
        <v>0.291139996471031</v>
      </c>
      <c r="DX23">
        <v>0</v>
      </c>
      <c r="DY23">
        <v>874.905205882353</v>
      </c>
      <c r="DZ23">
        <v>-8.84750979134604</v>
      </c>
      <c r="EA23">
        <v>0.975229559081644</v>
      </c>
      <c r="EB23">
        <v>0</v>
      </c>
      <c r="EC23">
        <v>0.684237536585366</v>
      </c>
      <c r="ED23">
        <v>1.10117289198607</v>
      </c>
      <c r="EE23">
        <v>0.114978092110288</v>
      </c>
      <c r="EF23">
        <v>0</v>
      </c>
      <c r="EG23">
        <v>0</v>
      </c>
      <c r="EH23">
        <v>3</v>
      </c>
      <c r="EI23" t="s">
        <v>293</v>
      </c>
      <c r="EJ23">
        <v>100</v>
      </c>
      <c r="EK23">
        <v>100</v>
      </c>
      <c r="EL23">
        <v>2.649</v>
      </c>
      <c r="EM23">
        <v>0.218</v>
      </c>
      <c r="EN23">
        <v>2</v>
      </c>
      <c r="EO23">
        <v>644.585</v>
      </c>
      <c r="EP23">
        <v>380.068</v>
      </c>
      <c r="EQ23">
        <v>26.2312</v>
      </c>
      <c r="ER23">
        <v>25.9453</v>
      </c>
      <c r="ES23">
        <v>30.0001</v>
      </c>
      <c r="ET23">
        <v>25.825</v>
      </c>
      <c r="EU23">
        <v>25.8116</v>
      </c>
      <c r="EV23">
        <v>19.8607</v>
      </c>
      <c r="EW23">
        <v>32.1521</v>
      </c>
      <c r="EX23">
        <v>97.391</v>
      </c>
      <c r="EY23">
        <v>-999.9</v>
      </c>
      <c r="EZ23">
        <v>400</v>
      </c>
      <c r="FA23">
        <v>20.7756</v>
      </c>
      <c r="FB23">
        <v>101.316</v>
      </c>
      <c r="FC23">
        <v>101.636</v>
      </c>
    </row>
    <row r="24" spans="1:159">
      <c r="A24">
        <v>8</v>
      </c>
      <c r="B24">
        <v>1554310658</v>
      </c>
      <c r="C24">
        <v>996</v>
      </c>
      <c r="D24" t="s">
        <v>297</v>
      </c>
      <c r="E24" t="s">
        <v>298</v>
      </c>
      <c r="F24" t="s">
        <v>299</v>
      </c>
      <c r="G24" t="s">
        <v>275</v>
      </c>
      <c r="H24">
        <v>1554310650</v>
      </c>
      <c r="I24">
        <f>CE24*AJ24*(CC24-CD24)/(100*BW24*(1000-AJ24*CC24))</f>
        <v>0</v>
      </c>
      <c r="J24">
        <f>CE24*AJ24*(CB24-CA24*(1000-AJ24*CD24)/(1000-AJ24*CC24))/(100*BW24)</f>
        <v>0</v>
      </c>
      <c r="K24">
        <f>CA24 - IF(AJ24&gt;1, J24*BW24*100.0/(AL24*CM24), 0)</f>
        <v>0</v>
      </c>
      <c r="L24">
        <f>((R24-I24/2)*K24-J24)/(R24+I24/2)</f>
        <v>0</v>
      </c>
      <c r="M24">
        <f>L24*(CF24+CG24)/1000.0</f>
        <v>0</v>
      </c>
      <c r="N24">
        <f>(CA24 - IF(AJ24&gt;1, J24*BW24*100.0/(AL24*CM24), 0))*(CF24+CG24)/1000.0</f>
        <v>0</v>
      </c>
      <c r="O24">
        <f>2.0/((1/Q24-1/P24)+SIGN(Q24)*SQRT((1/Q24-1/P24)*(1/Q24-1/P24) + 4*BX24/((BX24+1)*(BX24+1))*(2*1/Q24*1/P24-1/P24*1/P24)))</f>
        <v>0</v>
      </c>
      <c r="P24">
        <f>AG24+AF24*BW24+AE24*BW24*BW24</f>
        <v>0</v>
      </c>
      <c r="Q24">
        <f>I24*(1000-(1000*0.61365*exp(17.502*U24/(240.97+U24))/(CF24+CG24)+CC24)/2)/(1000*0.61365*exp(17.502*U24/(240.97+U24))/(CF24+CG24)-CC24)</f>
        <v>0</v>
      </c>
      <c r="R24">
        <f>1/((BX24+1)/(O24/1.6)+1/(P24/1.37)) + BX24/((BX24+1)/(O24/1.6) + BX24/(P24/1.37))</f>
        <v>0</v>
      </c>
      <c r="S24">
        <f>(BT24*BV24)</f>
        <v>0</v>
      </c>
      <c r="T24">
        <f>(CH24+(S24+2*0.95*5.67E-8*(((CH24+$B$7)+273)^4-(CH24+273)^4)-44100*I24)/(1.84*29.3*P24+8*0.95*5.67E-8*(CH24+273)^3))</f>
        <v>0</v>
      </c>
      <c r="U24">
        <f>($C$7*CI24+$D$7*CJ24+$E$7*T24)</f>
        <v>0</v>
      </c>
      <c r="V24">
        <f>0.61365*exp(17.502*U24/(240.97+U24))</f>
        <v>0</v>
      </c>
      <c r="W24">
        <f>(X24/Y24*100)</f>
        <v>0</v>
      </c>
      <c r="X24">
        <f>CC24*(CF24+CG24)/1000</f>
        <v>0</v>
      </c>
      <c r="Y24">
        <f>0.61365*exp(17.502*CH24/(240.97+CH24))</f>
        <v>0</v>
      </c>
      <c r="Z24">
        <f>(V24-CC24*(CF24+CG24)/1000)</f>
        <v>0</v>
      </c>
      <c r="AA24">
        <f>(-I24*44100)</f>
        <v>0</v>
      </c>
      <c r="AB24">
        <f>2*29.3*P24*0.92*(CH24-U24)</f>
        <v>0</v>
      </c>
      <c r="AC24">
        <f>2*0.95*5.67E-8*(((CH24+$B$7)+273)^4-(U24+273)^4)</f>
        <v>0</v>
      </c>
      <c r="AD24">
        <f>S24+AC24+AA24+AB24</f>
        <v>0</v>
      </c>
      <c r="AE24">
        <v>-0.0405920533896955</v>
      </c>
      <c r="AF24">
        <v>0.0455681359891188</v>
      </c>
      <c r="AG24">
        <v>3.41582950630052</v>
      </c>
      <c r="AH24">
        <v>0</v>
      </c>
      <c r="AI24">
        <v>0</v>
      </c>
      <c r="AJ24">
        <f>IF(AH24*$H$13&gt;=AL24,1.0,(AL24/(AL24-AH24*$H$13)))</f>
        <v>0</v>
      </c>
      <c r="AK24">
        <f>(AJ24-1)*100</f>
        <v>0</v>
      </c>
      <c r="AL24">
        <f>MAX(0,($B$13+$C$13*CM24)/(1+$D$13*CM24)*CF24/(CH24+273)*$E$13)</f>
        <v>0</v>
      </c>
      <c r="AM24">
        <v>0</v>
      </c>
      <c r="AN24">
        <v>1099.53</v>
      </c>
      <c r="AO24">
        <v>5038.43</v>
      </c>
      <c r="AP24">
        <f>AO24-AN24</f>
        <v>0</v>
      </c>
      <c r="AQ24">
        <f>AP24/AO24</f>
        <v>0</v>
      </c>
      <c r="AR24">
        <v>-1</v>
      </c>
      <c r="AS24" t="s">
        <v>300</v>
      </c>
      <c r="AT24">
        <v>1144.48961538462</v>
      </c>
      <c r="AU24">
        <v>1809.83</v>
      </c>
      <c r="AV24">
        <f>1-AT24/AU24</f>
        <v>0</v>
      </c>
      <c r="AW24">
        <v>0.5</v>
      </c>
      <c r="AX24">
        <f>BT24</f>
        <v>0</v>
      </c>
      <c r="AY24">
        <f>J24</f>
        <v>0</v>
      </c>
      <c r="AZ24">
        <f>AV24*AW24*AX24</f>
        <v>0</v>
      </c>
      <c r="BA24">
        <f>BF24/AU24</f>
        <v>0</v>
      </c>
      <c r="BB24">
        <f>(AY24-AR24)/AX24</f>
        <v>0</v>
      </c>
      <c r="BC24">
        <f>(AO24-AU24)/AU24</f>
        <v>0</v>
      </c>
      <c r="BD24" t="s">
        <v>268</v>
      </c>
      <c r="BE24">
        <v>0</v>
      </c>
      <c r="BF24">
        <f>AU24-BE24</f>
        <v>0</v>
      </c>
      <c r="BG24">
        <f>(AU24-AT24)/(AU24-BE24)</f>
        <v>0</v>
      </c>
      <c r="BH24">
        <f>(AO24-AU24)/(AO24-BE24)</f>
        <v>0</v>
      </c>
      <c r="BI24">
        <f>(AU24-AT24)/(AU24-AN24)</f>
        <v>0</v>
      </c>
      <c r="BJ24">
        <f>(AO24-AU24)/(AO24-AN24)</f>
        <v>0</v>
      </c>
      <c r="BK24" t="s">
        <v>268</v>
      </c>
      <c r="BL24" t="s">
        <v>268</v>
      </c>
      <c r="BM24" t="s">
        <v>268</v>
      </c>
      <c r="BN24" t="s">
        <v>268</v>
      </c>
      <c r="BO24" t="s">
        <v>268</v>
      </c>
      <c r="BP24" t="s">
        <v>268</v>
      </c>
      <c r="BQ24" t="s">
        <v>268</v>
      </c>
      <c r="BR24" t="s">
        <v>268</v>
      </c>
      <c r="BS24">
        <f>$B$11*CN24+$C$11*CO24+$F$11*CP24</f>
        <v>0</v>
      </c>
      <c r="BT24">
        <f>BS24*BU24</f>
        <v>0</v>
      </c>
      <c r="BU24">
        <f>($B$11*$D$9+$C$11*$D$9+$F$11*((DC24+CU24)/MAX(DC24+CU24+DD24, 0.1)*$I$9+DD24/MAX(DC24+CU24+DD24, 0.1)*$J$9))/($B$11+$C$11+$F$11)</f>
        <v>0</v>
      </c>
      <c r="BV24">
        <f>($B$11*$K$9+$C$11*$K$9+$F$11*((DC24+CU24)/MAX(DC24+CU24+DD24, 0.1)*$P$9+DD24/MAX(DC24+CU24+DD24, 0.1)*$Q$9))/($B$11+$C$11+$F$11)</f>
        <v>0</v>
      </c>
      <c r="BW24">
        <v>6</v>
      </c>
      <c r="BX24">
        <v>0.5</v>
      </c>
      <c r="BY24" t="s">
        <v>269</v>
      </c>
      <c r="BZ24">
        <v>1554310650</v>
      </c>
      <c r="CA24">
        <v>398.783193548387</v>
      </c>
      <c r="CB24">
        <v>400.008903225806</v>
      </c>
      <c r="CC24">
        <v>21.5681290322581</v>
      </c>
      <c r="CD24">
        <v>21.8474612903226</v>
      </c>
      <c r="CE24">
        <v>600.010451612903</v>
      </c>
      <c r="CF24">
        <v>97.8309580645161</v>
      </c>
      <c r="CG24">
        <v>0.0701396161290323</v>
      </c>
      <c r="CH24">
        <v>26.6488806451613</v>
      </c>
      <c r="CI24">
        <v>26.1297870967742</v>
      </c>
      <c r="CJ24">
        <v>999.9</v>
      </c>
      <c r="CK24">
        <v>0</v>
      </c>
      <c r="CL24">
        <v>0</v>
      </c>
      <c r="CM24">
        <v>10006.005483871</v>
      </c>
      <c r="CN24">
        <v>0</v>
      </c>
      <c r="CO24">
        <v>0.00152894</v>
      </c>
      <c r="CP24">
        <v>154.993967741935</v>
      </c>
      <c r="CQ24">
        <v>0.900000419354839</v>
      </c>
      <c r="CR24">
        <v>0.0999995903225806</v>
      </c>
      <c r="CS24">
        <v>0</v>
      </c>
      <c r="CT24">
        <v>1146.12741935484</v>
      </c>
      <c r="CU24">
        <v>4.99999</v>
      </c>
      <c r="CV24">
        <v>2014.70612903226</v>
      </c>
      <c r="CW24">
        <v>1279.17</v>
      </c>
      <c r="CX24">
        <v>36.816064516129</v>
      </c>
      <c r="CY24">
        <v>40.784</v>
      </c>
      <c r="CZ24">
        <v>38.9796774193548</v>
      </c>
      <c r="DA24">
        <v>40.812</v>
      </c>
      <c r="DB24">
        <v>40.187</v>
      </c>
      <c r="DC24">
        <v>134.994193548387</v>
      </c>
      <c r="DD24">
        <v>15.0006451612903</v>
      </c>
      <c r="DE24">
        <v>0</v>
      </c>
      <c r="DF24">
        <v>148.299999952316</v>
      </c>
      <c r="DG24">
        <v>1144.48961538462</v>
      </c>
      <c r="DH24">
        <v>-211.622906144982</v>
      </c>
      <c r="DI24">
        <v>-313.351111459572</v>
      </c>
      <c r="DJ24">
        <v>2012.20230769231</v>
      </c>
      <c r="DK24">
        <v>15</v>
      </c>
      <c r="DL24">
        <v>1554309124.1</v>
      </c>
      <c r="DM24" t="s">
        <v>270</v>
      </c>
      <c r="DN24">
        <v>1</v>
      </c>
      <c r="DO24">
        <v>2.649</v>
      </c>
      <c r="DP24">
        <v>0.218</v>
      </c>
      <c r="DQ24">
        <v>400</v>
      </c>
      <c r="DR24">
        <v>25</v>
      </c>
      <c r="DS24">
        <v>0.35</v>
      </c>
      <c r="DT24">
        <v>0.2</v>
      </c>
      <c r="DU24">
        <v>-1.1924012195122</v>
      </c>
      <c r="DV24">
        <v>-0.579174982578408</v>
      </c>
      <c r="DW24">
        <v>0.0655765832013719</v>
      </c>
      <c r="DX24">
        <v>0</v>
      </c>
      <c r="DY24">
        <v>1159.50411764706</v>
      </c>
      <c r="DZ24">
        <v>-247.117185426313</v>
      </c>
      <c r="EA24">
        <v>24.3478473644032</v>
      </c>
      <c r="EB24">
        <v>0</v>
      </c>
      <c r="EC24">
        <v>-0.31995687804878</v>
      </c>
      <c r="ED24">
        <v>0.792611163763066</v>
      </c>
      <c r="EE24">
        <v>0.0786897588031462</v>
      </c>
      <c r="EF24">
        <v>0</v>
      </c>
      <c r="EG24">
        <v>0</v>
      </c>
      <c r="EH24">
        <v>3</v>
      </c>
      <c r="EI24" t="s">
        <v>293</v>
      </c>
      <c r="EJ24">
        <v>100</v>
      </c>
      <c r="EK24">
        <v>100</v>
      </c>
      <c r="EL24">
        <v>2.649</v>
      </c>
      <c r="EM24">
        <v>0.218</v>
      </c>
      <c r="EN24">
        <v>2</v>
      </c>
      <c r="EO24">
        <v>643.976</v>
      </c>
      <c r="EP24">
        <v>381.906</v>
      </c>
      <c r="EQ24">
        <v>26.132</v>
      </c>
      <c r="ER24">
        <v>25.9076</v>
      </c>
      <c r="ES24">
        <v>29.9999</v>
      </c>
      <c r="ET24">
        <v>25.7861</v>
      </c>
      <c r="EU24">
        <v>25.7719</v>
      </c>
      <c r="EV24">
        <v>19.8845</v>
      </c>
      <c r="EW24">
        <v>27.4002</v>
      </c>
      <c r="EX24">
        <v>97.0266</v>
      </c>
      <c r="EY24">
        <v>-999.9</v>
      </c>
      <c r="EZ24">
        <v>400</v>
      </c>
      <c r="FA24">
        <v>21.7865</v>
      </c>
      <c r="FB24">
        <v>101.327</v>
      </c>
      <c r="FC24">
        <v>101.644</v>
      </c>
    </row>
    <row r="25" spans="1:159">
      <c r="A25">
        <v>9</v>
      </c>
      <c r="B25">
        <v>1554310768</v>
      </c>
      <c r="C25">
        <v>1106</v>
      </c>
      <c r="D25" t="s">
        <v>301</v>
      </c>
      <c r="E25" t="s">
        <v>302</v>
      </c>
      <c r="F25" t="s">
        <v>299</v>
      </c>
      <c r="G25" t="s">
        <v>279</v>
      </c>
      <c r="H25">
        <v>1554310760</v>
      </c>
      <c r="I25">
        <f>CE25*AJ25*(CC25-CD25)/(100*BW25*(1000-AJ25*CC25))</f>
        <v>0</v>
      </c>
      <c r="J25">
        <f>CE25*AJ25*(CB25-CA25*(1000-AJ25*CD25)/(1000-AJ25*CC25))/(100*BW25)</f>
        <v>0</v>
      </c>
      <c r="K25">
        <f>CA25 - IF(AJ25&gt;1, J25*BW25*100.0/(AL25*CM25), 0)</f>
        <v>0</v>
      </c>
      <c r="L25">
        <f>((R25-I25/2)*K25-J25)/(R25+I25/2)</f>
        <v>0</v>
      </c>
      <c r="M25">
        <f>L25*(CF25+CG25)/1000.0</f>
        <v>0</v>
      </c>
      <c r="N25">
        <f>(CA25 - IF(AJ25&gt;1, J25*BW25*100.0/(AL25*CM25), 0))*(CF25+CG25)/1000.0</f>
        <v>0</v>
      </c>
      <c r="O25">
        <f>2.0/((1/Q25-1/P25)+SIGN(Q25)*SQRT((1/Q25-1/P25)*(1/Q25-1/P25) + 4*BX25/((BX25+1)*(BX25+1))*(2*1/Q25*1/P25-1/P25*1/P25)))</f>
        <v>0</v>
      </c>
      <c r="P25">
        <f>AG25+AF25*BW25+AE25*BW25*BW25</f>
        <v>0</v>
      </c>
      <c r="Q25">
        <f>I25*(1000-(1000*0.61365*exp(17.502*U25/(240.97+U25))/(CF25+CG25)+CC25)/2)/(1000*0.61365*exp(17.502*U25/(240.97+U25))/(CF25+CG25)-CC25)</f>
        <v>0</v>
      </c>
      <c r="R25">
        <f>1/((BX25+1)/(O25/1.6)+1/(P25/1.37)) + BX25/((BX25+1)/(O25/1.6) + BX25/(P25/1.37))</f>
        <v>0</v>
      </c>
      <c r="S25">
        <f>(BT25*BV25)</f>
        <v>0</v>
      </c>
      <c r="T25">
        <f>(CH25+(S25+2*0.95*5.67E-8*(((CH25+$B$7)+273)^4-(CH25+273)^4)-44100*I25)/(1.84*29.3*P25+8*0.95*5.67E-8*(CH25+273)^3))</f>
        <v>0</v>
      </c>
      <c r="U25">
        <f>($C$7*CI25+$D$7*CJ25+$E$7*T25)</f>
        <v>0</v>
      </c>
      <c r="V25">
        <f>0.61365*exp(17.502*U25/(240.97+U25))</f>
        <v>0</v>
      </c>
      <c r="W25">
        <f>(X25/Y25*100)</f>
        <v>0</v>
      </c>
      <c r="X25">
        <f>CC25*(CF25+CG25)/1000</f>
        <v>0</v>
      </c>
      <c r="Y25">
        <f>0.61365*exp(17.502*CH25/(240.97+CH25))</f>
        <v>0</v>
      </c>
      <c r="Z25">
        <f>(V25-CC25*(CF25+CG25)/1000)</f>
        <v>0</v>
      </c>
      <c r="AA25">
        <f>(-I25*44100)</f>
        <v>0</v>
      </c>
      <c r="AB25">
        <f>2*29.3*P25*0.92*(CH25-U25)</f>
        <v>0</v>
      </c>
      <c r="AC25">
        <f>2*0.95*5.67E-8*(((CH25+$B$7)+273)^4-(U25+273)^4)</f>
        <v>0</v>
      </c>
      <c r="AD25">
        <f>S25+AC25+AA25+AB25</f>
        <v>0</v>
      </c>
      <c r="AE25">
        <v>-0.0405570526523181</v>
      </c>
      <c r="AF25">
        <v>0.0455288445951796</v>
      </c>
      <c r="AG25">
        <v>3.41349329906348</v>
      </c>
      <c r="AH25">
        <v>0</v>
      </c>
      <c r="AI25">
        <v>0</v>
      </c>
      <c r="AJ25">
        <f>IF(AH25*$H$13&gt;=AL25,1.0,(AL25/(AL25-AH25*$H$13)))</f>
        <v>0</v>
      </c>
      <c r="AK25">
        <f>(AJ25-1)*100</f>
        <v>0</v>
      </c>
      <c r="AL25">
        <f>MAX(0,($B$13+$C$13*CM25)/(1+$D$13*CM25)*CF25/(CH25+273)*$E$13)</f>
        <v>0</v>
      </c>
      <c r="AM25">
        <v>0</v>
      </c>
      <c r="AN25">
        <v>1099.53</v>
      </c>
      <c r="AO25">
        <v>5038.43</v>
      </c>
      <c r="AP25">
        <f>AO25-AN25</f>
        <v>0</v>
      </c>
      <c r="AQ25">
        <f>AP25/AO25</f>
        <v>0</v>
      </c>
      <c r="AR25">
        <v>-1</v>
      </c>
      <c r="AS25" t="s">
        <v>303</v>
      </c>
      <c r="AT25">
        <v>1337.00192307692</v>
      </c>
      <c r="AU25">
        <v>1877.58</v>
      </c>
      <c r="AV25">
        <f>1-AT25/AU25</f>
        <v>0</v>
      </c>
      <c r="AW25">
        <v>0.5</v>
      </c>
      <c r="AX25">
        <f>BT25</f>
        <v>0</v>
      </c>
      <c r="AY25">
        <f>J25</f>
        <v>0</v>
      </c>
      <c r="AZ25">
        <f>AV25*AW25*AX25</f>
        <v>0</v>
      </c>
      <c r="BA25">
        <f>BF25/AU25</f>
        <v>0</v>
      </c>
      <c r="BB25">
        <f>(AY25-AR25)/AX25</f>
        <v>0</v>
      </c>
      <c r="BC25">
        <f>(AO25-AU25)/AU25</f>
        <v>0</v>
      </c>
      <c r="BD25" t="s">
        <v>268</v>
      </c>
      <c r="BE25">
        <v>0</v>
      </c>
      <c r="BF25">
        <f>AU25-BE25</f>
        <v>0</v>
      </c>
      <c r="BG25">
        <f>(AU25-AT25)/(AU25-BE25)</f>
        <v>0</v>
      </c>
      <c r="BH25">
        <f>(AO25-AU25)/(AO25-BE25)</f>
        <v>0</v>
      </c>
      <c r="BI25">
        <f>(AU25-AT25)/(AU25-AN25)</f>
        <v>0</v>
      </c>
      <c r="BJ25">
        <f>(AO25-AU25)/(AO25-AN25)</f>
        <v>0</v>
      </c>
      <c r="BK25" t="s">
        <v>268</v>
      </c>
      <c r="BL25" t="s">
        <v>268</v>
      </c>
      <c r="BM25" t="s">
        <v>268</v>
      </c>
      <c r="BN25" t="s">
        <v>268</v>
      </c>
      <c r="BO25" t="s">
        <v>268</v>
      </c>
      <c r="BP25" t="s">
        <v>268</v>
      </c>
      <c r="BQ25" t="s">
        <v>268</v>
      </c>
      <c r="BR25" t="s">
        <v>268</v>
      </c>
      <c r="BS25">
        <f>$B$11*CN25+$C$11*CO25+$F$11*CP25</f>
        <v>0</v>
      </c>
      <c r="BT25">
        <f>BS25*BU25</f>
        <v>0</v>
      </c>
      <c r="BU25">
        <f>($B$11*$D$9+$C$11*$D$9+$F$11*((DC25+CU25)/MAX(DC25+CU25+DD25, 0.1)*$I$9+DD25/MAX(DC25+CU25+DD25, 0.1)*$J$9))/($B$11+$C$11+$F$11)</f>
        <v>0</v>
      </c>
      <c r="BV25">
        <f>($B$11*$K$9+$C$11*$K$9+$F$11*((DC25+CU25)/MAX(DC25+CU25+DD25, 0.1)*$P$9+DD25/MAX(DC25+CU25+DD25, 0.1)*$Q$9))/($B$11+$C$11+$F$11)</f>
        <v>0</v>
      </c>
      <c r="BW25">
        <v>6</v>
      </c>
      <c r="BX25">
        <v>0.5</v>
      </c>
      <c r="BY25" t="s">
        <v>269</v>
      </c>
      <c r="BZ25">
        <v>1554310760</v>
      </c>
      <c r="CA25">
        <v>398.989612903226</v>
      </c>
      <c r="CB25">
        <v>399.966225806452</v>
      </c>
      <c r="CC25">
        <v>21.7159387096774</v>
      </c>
      <c r="CD25">
        <v>21.911364516129</v>
      </c>
      <c r="CE25">
        <v>600.011129032258</v>
      </c>
      <c r="CF25">
        <v>97.8286064516129</v>
      </c>
      <c r="CG25">
        <v>0.0709428483870968</v>
      </c>
      <c r="CH25">
        <v>26.770464516129</v>
      </c>
      <c r="CI25">
        <v>26.1267096774194</v>
      </c>
      <c r="CJ25">
        <v>999.9</v>
      </c>
      <c r="CK25">
        <v>0</v>
      </c>
      <c r="CL25">
        <v>0</v>
      </c>
      <c r="CM25">
        <v>9997.61806451613</v>
      </c>
      <c r="CN25">
        <v>0</v>
      </c>
      <c r="CO25">
        <v>0.00152894</v>
      </c>
      <c r="CP25">
        <v>154.995387096774</v>
      </c>
      <c r="CQ25">
        <v>0.899984161290323</v>
      </c>
      <c r="CR25">
        <v>0.100015838709677</v>
      </c>
      <c r="CS25">
        <v>0</v>
      </c>
      <c r="CT25">
        <v>1342.15838709677</v>
      </c>
      <c r="CU25">
        <v>4.99999</v>
      </c>
      <c r="CV25">
        <v>2401.3064516129</v>
      </c>
      <c r="CW25">
        <v>1279.17548387097</v>
      </c>
      <c r="CX25">
        <v>36.7296774193548</v>
      </c>
      <c r="CY25">
        <v>40.5843548387097</v>
      </c>
      <c r="CZ25">
        <v>38.816064516129</v>
      </c>
      <c r="DA25">
        <v>40.679</v>
      </c>
      <c r="DB25">
        <v>40.0924838709677</v>
      </c>
      <c r="DC25">
        <v>134.993548387097</v>
      </c>
      <c r="DD25">
        <v>15</v>
      </c>
      <c r="DE25">
        <v>0</v>
      </c>
      <c r="DF25">
        <v>109.5</v>
      </c>
      <c r="DG25">
        <v>1337.00192307692</v>
      </c>
      <c r="DH25">
        <v>-410.947350489718</v>
      </c>
      <c r="DI25">
        <v>-597.796581328156</v>
      </c>
      <c r="DJ25">
        <v>2393.66653846154</v>
      </c>
      <c r="DK25">
        <v>15</v>
      </c>
      <c r="DL25">
        <v>1554309124.1</v>
      </c>
      <c r="DM25" t="s">
        <v>270</v>
      </c>
      <c r="DN25">
        <v>1</v>
      </c>
      <c r="DO25">
        <v>2.649</v>
      </c>
      <c r="DP25">
        <v>0.218</v>
      </c>
      <c r="DQ25">
        <v>400</v>
      </c>
      <c r="DR25">
        <v>25</v>
      </c>
      <c r="DS25">
        <v>0.35</v>
      </c>
      <c r="DT25">
        <v>0.2</v>
      </c>
      <c r="DU25">
        <v>-0.954098268292683</v>
      </c>
      <c r="DV25">
        <v>-0.350246466898959</v>
      </c>
      <c r="DW25">
        <v>0.0402637824268692</v>
      </c>
      <c r="DX25">
        <v>1</v>
      </c>
      <c r="DY25">
        <v>1365.47676470588</v>
      </c>
      <c r="DZ25">
        <v>-468.988185627737</v>
      </c>
      <c r="EA25">
        <v>46.2851494873062</v>
      </c>
      <c r="EB25">
        <v>0</v>
      </c>
      <c r="EC25">
        <v>-0.201681243902439</v>
      </c>
      <c r="ED25">
        <v>0.139843108013941</v>
      </c>
      <c r="EE25">
        <v>0.0142278004363846</v>
      </c>
      <c r="EF25">
        <v>0</v>
      </c>
      <c r="EG25">
        <v>1</v>
      </c>
      <c r="EH25">
        <v>3</v>
      </c>
      <c r="EI25" t="s">
        <v>281</v>
      </c>
      <c r="EJ25">
        <v>100</v>
      </c>
      <c r="EK25">
        <v>100</v>
      </c>
      <c r="EL25">
        <v>2.649</v>
      </c>
      <c r="EM25">
        <v>0.218</v>
      </c>
      <c r="EN25">
        <v>2</v>
      </c>
      <c r="EO25">
        <v>643.894</v>
      </c>
      <c r="EP25">
        <v>382.709</v>
      </c>
      <c r="EQ25">
        <v>26.1372</v>
      </c>
      <c r="ER25">
        <v>25.8585</v>
      </c>
      <c r="ES25">
        <v>29.9999</v>
      </c>
      <c r="ET25">
        <v>25.7367</v>
      </c>
      <c r="EU25">
        <v>25.7249</v>
      </c>
      <c r="EV25">
        <v>19.8954</v>
      </c>
      <c r="EW25">
        <v>26.6074</v>
      </c>
      <c r="EX25">
        <v>97.5545</v>
      </c>
      <c r="EY25">
        <v>-999.9</v>
      </c>
      <c r="EZ25">
        <v>400</v>
      </c>
      <c r="FA25">
        <v>21.7976</v>
      </c>
      <c r="FB25">
        <v>101.337</v>
      </c>
      <c r="FC25">
        <v>101.654</v>
      </c>
    </row>
    <row r="26" spans="1:159">
      <c r="A26">
        <v>10</v>
      </c>
      <c r="B26">
        <v>1554310853.5</v>
      </c>
      <c r="C26">
        <v>1191.5</v>
      </c>
      <c r="D26" t="s">
        <v>304</v>
      </c>
      <c r="E26" t="s">
        <v>305</v>
      </c>
      <c r="F26" t="s">
        <v>284</v>
      </c>
      <c r="G26" t="s">
        <v>306</v>
      </c>
      <c r="H26">
        <v>1554310845.5</v>
      </c>
      <c r="I26">
        <f>CE26*AJ26*(CC26-CD26)/(100*BW26*(1000-AJ26*CC26))</f>
        <v>0</v>
      </c>
      <c r="J26">
        <f>CE26*AJ26*(CB26-CA26*(1000-AJ26*CD26)/(1000-AJ26*CC26))/(100*BW26)</f>
        <v>0</v>
      </c>
      <c r="K26">
        <f>CA26 - IF(AJ26&gt;1, J26*BW26*100.0/(AL26*CM26), 0)</f>
        <v>0</v>
      </c>
      <c r="L26">
        <f>((R26-I26/2)*K26-J26)/(R26+I26/2)</f>
        <v>0</v>
      </c>
      <c r="M26">
        <f>L26*(CF26+CG26)/1000.0</f>
        <v>0</v>
      </c>
      <c r="N26">
        <f>(CA26 - IF(AJ26&gt;1, J26*BW26*100.0/(AL26*CM26), 0))*(CF26+CG26)/1000.0</f>
        <v>0</v>
      </c>
      <c r="O26">
        <f>2.0/((1/Q26-1/P26)+SIGN(Q26)*SQRT((1/Q26-1/P26)*(1/Q26-1/P26) + 4*BX26/((BX26+1)*(BX26+1))*(2*1/Q26*1/P26-1/P26*1/P26)))</f>
        <v>0</v>
      </c>
      <c r="P26">
        <f>AG26+AF26*BW26+AE26*BW26*BW26</f>
        <v>0</v>
      </c>
      <c r="Q26">
        <f>I26*(1000-(1000*0.61365*exp(17.502*U26/(240.97+U26))/(CF26+CG26)+CC26)/2)/(1000*0.61365*exp(17.502*U26/(240.97+U26))/(CF26+CG26)-CC26)</f>
        <v>0</v>
      </c>
      <c r="R26">
        <f>1/((BX26+1)/(O26/1.6)+1/(P26/1.37)) + BX26/((BX26+1)/(O26/1.6) + BX26/(P26/1.37))</f>
        <v>0</v>
      </c>
      <c r="S26">
        <f>(BT26*BV26)</f>
        <v>0</v>
      </c>
      <c r="T26">
        <f>(CH26+(S26+2*0.95*5.67E-8*(((CH26+$B$7)+273)^4-(CH26+273)^4)-44100*I26)/(1.84*29.3*P26+8*0.95*5.67E-8*(CH26+273)^3))</f>
        <v>0</v>
      </c>
      <c r="U26">
        <f>($C$7*CI26+$D$7*CJ26+$E$7*T26)</f>
        <v>0</v>
      </c>
      <c r="V26">
        <f>0.61365*exp(17.502*U26/(240.97+U26))</f>
        <v>0</v>
      </c>
      <c r="W26">
        <f>(X26/Y26*100)</f>
        <v>0</v>
      </c>
      <c r="X26">
        <f>CC26*(CF26+CG26)/1000</f>
        <v>0</v>
      </c>
      <c r="Y26">
        <f>0.61365*exp(17.502*CH26/(240.97+CH26))</f>
        <v>0</v>
      </c>
      <c r="Z26">
        <f>(V26-CC26*(CF26+CG26)/1000)</f>
        <v>0</v>
      </c>
      <c r="AA26">
        <f>(-I26*44100)</f>
        <v>0</v>
      </c>
      <c r="AB26">
        <f>2*29.3*P26*0.92*(CH26-U26)</f>
        <v>0</v>
      </c>
      <c r="AC26">
        <f>2*0.95*5.67E-8*(((CH26+$B$7)+273)^4-(U26+273)^4)</f>
        <v>0</v>
      </c>
      <c r="AD26">
        <f>S26+AC26+AA26+AB26</f>
        <v>0</v>
      </c>
      <c r="AE26">
        <v>-0.0405963076734313</v>
      </c>
      <c r="AF26">
        <v>0.0455729117953079</v>
      </c>
      <c r="AG26">
        <v>3.41611342226007</v>
      </c>
      <c r="AH26">
        <v>0</v>
      </c>
      <c r="AI26">
        <v>0</v>
      </c>
      <c r="AJ26">
        <f>IF(AH26*$H$13&gt;=AL26,1.0,(AL26/(AL26-AH26*$H$13)))</f>
        <v>0</v>
      </c>
      <c r="AK26">
        <f>(AJ26-1)*100</f>
        <v>0</v>
      </c>
      <c r="AL26">
        <f>MAX(0,($B$13+$C$13*CM26)/(1+$D$13*CM26)*CF26/(CH26+273)*$E$13)</f>
        <v>0</v>
      </c>
      <c r="AM26">
        <v>0</v>
      </c>
      <c r="AN26">
        <v>1099.53</v>
      </c>
      <c r="AO26">
        <v>5038.43</v>
      </c>
      <c r="AP26">
        <f>AO26-AN26</f>
        <v>0</v>
      </c>
      <c r="AQ26">
        <f>AP26/AO26</f>
        <v>0</v>
      </c>
      <c r="AR26">
        <v>-1</v>
      </c>
      <c r="AS26" t="s">
        <v>307</v>
      </c>
      <c r="AT26">
        <v>826.3285</v>
      </c>
      <c r="AU26">
        <v>2228.3</v>
      </c>
      <c r="AV26">
        <f>1-AT26/AU26</f>
        <v>0</v>
      </c>
      <c r="AW26">
        <v>0.5</v>
      </c>
      <c r="AX26">
        <f>BT26</f>
        <v>0</v>
      </c>
      <c r="AY26">
        <f>J26</f>
        <v>0</v>
      </c>
      <c r="AZ26">
        <f>AV26*AW26*AX26</f>
        <v>0</v>
      </c>
      <c r="BA26">
        <f>BF26/AU26</f>
        <v>0</v>
      </c>
      <c r="BB26">
        <f>(AY26-AR26)/AX26</f>
        <v>0</v>
      </c>
      <c r="BC26">
        <f>(AO26-AU26)/AU26</f>
        <v>0</v>
      </c>
      <c r="BD26" t="s">
        <v>268</v>
      </c>
      <c r="BE26">
        <v>0</v>
      </c>
      <c r="BF26">
        <f>AU26-BE26</f>
        <v>0</v>
      </c>
      <c r="BG26">
        <f>(AU26-AT26)/(AU26-BE26)</f>
        <v>0</v>
      </c>
      <c r="BH26">
        <f>(AO26-AU26)/(AO26-BE26)</f>
        <v>0</v>
      </c>
      <c r="BI26">
        <f>(AU26-AT26)/(AU26-AN26)</f>
        <v>0</v>
      </c>
      <c r="BJ26">
        <f>(AO26-AU26)/(AO26-AN26)</f>
        <v>0</v>
      </c>
      <c r="BK26" t="s">
        <v>268</v>
      </c>
      <c r="BL26" t="s">
        <v>268</v>
      </c>
      <c r="BM26" t="s">
        <v>268</v>
      </c>
      <c r="BN26" t="s">
        <v>268</v>
      </c>
      <c r="BO26" t="s">
        <v>268</v>
      </c>
      <c r="BP26" t="s">
        <v>268</v>
      </c>
      <c r="BQ26" t="s">
        <v>268</v>
      </c>
      <c r="BR26" t="s">
        <v>268</v>
      </c>
      <c r="BS26">
        <f>$B$11*CN26+$C$11*CO26+$F$11*CP26</f>
        <v>0</v>
      </c>
      <c r="BT26">
        <f>BS26*BU26</f>
        <v>0</v>
      </c>
      <c r="BU26">
        <f>($B$11*$D$9+$C$11*$D$9+$F$11*((DC26+CU26)/MAX(DC26+CU26+DD26, 0.1)*$I$9+DD26/MAX(DC26+CU26+DD26, 0.1)*$J$9))/($B$11+$C$11+$F$11)</f>
        <v>0</v>
      </c>
      <c r="BV26">
        <f>($B$11*$K$9+$C$11*$K$9+$F$11*((DC26+CU26)/MAX(DC26+CU26+DD26, 0.1)*$P$9+DD26/MAX(DC26+CU26+DD26, 0.1)*$Q$9))/($B$11+$C$11+$F$11)</f>
        <v>0</v>
      </c>
      <c r="BW26">
        <v>6</v>
      </c>
      <c r="BX26">
        <v>0.5</v>
      </c>
      <c r="BY26" t="s">
        <v>269</v>
      </c>
      <c r="BZ26">
        <v>1554310845.5</v>
      </c>
      <c r="CA26">
        <v>396.947064516129</v>
      </c>
      <c r="CB26">
        <v>400.045806451613</v>
      </c>
      <c r="CC26">
        <v>21.7827709677419</v>
      </c>
      <c r="CD26">
        <v>21.7004548387097</v>
      </c>
      <c r="CE26">
        <v>600.021935483871</v>
      </c>
      <c r="CF26">
        <v>97.8305258064516</v>
      </c>
      <c r="CG26">
        <v>0.069682535483871</v>
      </c>
      <c r="CH26">
        <v>26.7298225806452</v>
      </c>
      <c r="CI26">
        <v>26.2333419354839</v>
      </c>
      <c r="CJ26">
        <v>999.9</v>
      </c>
      <c r="CK26">
        <v>0</v>
      </c>
      <c r="CL26">
        <v>0</v>
      </c>
      <c r="CM26">
        <v>10007.0983870968</v>
      </c>
      <c r="CN26">
        <v>0</v>
      </c>
      <c r="CO26">
        <v>0.00152894</v>
      </c>
      <c r="CP26">
        <v>155.001709677419</v>
      </c>
      <c r="CQ26">
        <v>0.899925387096775</v>
      </c>
      <c r="CR26">
        <v>0.100074616129032</v>
      </c>
      <c r="CS26">
        <v>0</v>
      </c>
      <c r="CT26">
        <v>826.456387096774</v>
      </c>
      <c r="CU26">
        <v>4.99999</v>
      </c>
      <c r="CV26">
        <v>1893.05838709677</v>
      </c>
      <c r="CW26">
        <v>1279.20161290323</v>
      </c>
      <c r="CX26">
        <v>36.683</v>
      </c>
      <c r="CY26">
        <v>40.5</v>
      </c>
      <c r="CZ26">
        <v>38.75</v>
      </c>
      <c r="DA26">
        <v>40.5904516129032</v>
      </c>
      <c r="DB26">
        <v>40.05</v>
      </c>
      <c r="DC26">
        <v>134.99</v>
      </c>
      <c r="DD26">
        <v>15.0109677419355</v>
      </c>
      <c r="DE26">
        <v>0</v>
      </c>
      <c r="DF26">
        <v>84.7000000476837</v>
      </c>
      <c r="DG26">
        <v>826.3285</v>
      </c>
      <c r="DH26">
        <v>-21.3756239417269</v>
      </c>
      <c r="DI26">
        <v>-126.136068225104</v>
      </c>
      <c r="DJ26">
        <v>1892.94538461538</v>
      </c>
      <c r="DK26">
        <v>15</v>
      </c>
      <c r="DL26">
        <v>1554309124.1</v>
      </c>
      <c r="DM26" t="s">
        <v>270</v>
      </c>
      <c r="DN26">
        <v>1</v>
      </c>
      <c r="DO26">
        <v>2.649</v>
      </c>
      <c r="DP26">
        <v>0.218</v>
      </c>
      <c r="DQ26">
        <v>400</v>
      </c>
      <c r="DR26">
        <v>25</v>
      </c>
      <c r="DS26">
        <v>0.35</v>
      </c>
      <c r="DT26">
        <v>0.2</v>
      </c>
      <c r="DU26">
        <v>-2.97337195121951</v>
      </c>
      <c r="DV26">
        <v>-2.29547686411167</v>
      </c>
      <c r="DW26">
        <v>0.245057053030708</v>
      </c>
      <c r="DX26">
        <v>0</v>
      </c>
      <c r="DY26">
        <v>827.676235294118</v>
      </c>
      <c r="DZ26">
        <v>-25.7120125203451</v>
      </c>
      <c r="EA26">
        <v>2.55779577737439</v>
      </c>
      <c r="EB26">
        <v>0</v>
      </c>
      <c r="EC26">
        <v>0.0558483294926829</v>
      </c>
      <c r="ED26">
        <v>0.469016117795158</v>
      </c>
      <c r="EE26">
        <v>0.0535104138261532</v>
      </c>
      <c r="EF26">
        <v>0</v>
      </c>
      <c r="EG26">
        <v>0</v>
      </c>
      <c r="EH26">
        <v>3</v>
      </c>
      <c r="EI26" t="s">
        <v>293</v>
      </c>
      <c r="EJ26">
        <v>100</v>
      </c>
      <c r="EK26">
        <v>100</v>
      </c>
      <c r="EL26">
        <v>2.649</v>
      </c>
      <c r="EM26">
        <v>0.218</v>
      </c>
      <c r="EN26">
        <v>2</v>
      </c>
      <c r="EO26">
        <v>634.004</v>
      </c>
      <c r="EP26">
        <v>382.806</v>
      </c>
      <c r="EQ26">
        <v>26.131</v>
      </c>
      <c r="ER26">
        <v>25.8251</v>
      </c>
      <c r="ES26">
        <v>29.9999</v>
      </c>
      <c r="ET26">
        <v>25.7056</v>
      </c>
      <c r="EU26">
        <v>25.6927</v>
      </c>
      <c r="EV26">
        <v>19.8931</v>
      </c>
      <c r="EW26">
        <v>27.7585</v>
      </c>
      <c r="EX26">
        <v>97.4306</v>
      </c>
      <c r="EY26">
        <v>-999.9</v>
      </c>
      <c r="EZ26">
        <v>400</v>
      </c>
      <c r="FA26">
        <v>21.5137</v>
      </c>
      <c r="FB26">
        <v>101.344</v>
      </c>
      <c r="FC26">
        <v>101.662</v>
      </c>
    </row>
    <row r="27" spans="1:159">
      <c r="A27">
        <v>11</v>
      </c>
      <c r="B27">
        <v>1554310953.6</v>
      </c>
      <c r="C27">
        <v>1291.59999990463</v>
      </c>
      <c r="D27" t="s">
        <v>308</v>
      </c>
      <c r="E27" t="s">
        <v>309</v>
      </c>
      <c r="F27" t="s">
        <v>284</v>
      </c>
      <c r="G27" t="s">
        <v>27</v>
      </c>
      <c r="H27">
        <v>1554310945.6</v>
      </c>
      <c r="I27">
        <f>CE27*AJ27*(CC27-CD27)/(100*BW27*(1000-AJ27*CC27))</f>
        <v>0</v>
      </c>
      <c r="J27">
        <f>CE27*AJ27*(CB27-CA27*(1000-AJ27*CD27)/(1000-AJ27*CC27))/(100*BW27)</f>
        <v>0</v>
      </c>
      <c r="K27">
        <f>CA27 - IF(AJ27&gt;1, J27*BW27*100.0/(AL27*CM27), 0)</f>
        <v>0</v>
      </c>
      <c r="L27">
        <f>((R27-I27/2)*K27-J27)/(R27+I27/2)</f>
        <v>0</v>
      </c>
      <c r="M27">
        <f>L27*(CF27+CG27)/1000.0</f>
        <v>0</v>
      </c>
      <c r="N27">
        <f>(CA27 - IF(AJ27&gt;1, J27*BW27*100.0/(AL27*CM27), 0))*(CF27+CG27)/1000.0</f>
        <v>0</v>
      </c>
      <c r="O27">
        <f>2.0/((1/Q27-1/P27)+SIGN(Q27)*SQRT((1/Q27-1/P27)*(1/Q27-1/P27) + 4*BX27/((BX27+1)*(BX27+1))*(2*1/Q27*1/P27-1/P27*1/P27)))</f>
        <v>0</v>
      </c>
      <c r="P27">
        <f>AG27+AF27*BW27+AE27*BW27*BW27</f>
        <v>0</v>
      </c>
      <c r="Q27">
        <f>I27*(1000-(1000*0.61365*exp(17.502*U27/(240.97+U27))/(CF27+CG27)+CC27)/2)/(1000*0.61365*exp(17.502*U27/(240.97+U27))/(CF27+CG27)-CC27)</f>
        <v>0</v>
      </c>
      <c r="R27">
        <f>1/((BX27+1)/(O27/1.6)+1/(P27/1.37)) + BX27/((BX27+1)/(O27/1.6) + BX27/(P27/1.37))</f>
        <v>0</v>
      </c>
      <c r="S27">
        <f>(BT27*BV27)</f>
        <v>0</v>
      </c>
      <c r="T27">
        <f>(CH27+(S27+2*0.95*5.67E-8*(((CH27+$B$7)+273)^4-(CH27+273)^4)-44100*I27)/(1.84*29.3*P27+8*0.95*5.67E-8*(CH27+273)^3))</f>
        <v>0</v>
      </c>
      <c r="U27">
        <f>($C$7*CI27+$D$7*CJ27+$E$7*T27)</f>
        <v>0</v>
      </c>
      <c r="V27">
        <f>0.61365*exp(17.502*U27/(240.97+U27))</f>
        <v>0</v>
      </c>
      <c r="W27">
        <f>(X27/Y27*100)</f>
        <v>0</v>
      </c>
      <c r="X27">
        <f>CC27*(CF27+CG27)/1000</f>
        <v>0</v>
      </c>
      <c r="Y27">
        <f>0.61365*exp(17.502*CH27/(240.97+CH27))</f>
        <v>0</v>
      </c>
      <c r="Z27">
        <f>(V27-CC27*(CF27+CG27)/1000)</f>
        <v>0</v>
      </c>
      <c r="AA27">
        <f>(-I27*44100)</f>
        <v>0</v>
      </c>
      <c r="AB27">
        <f>2*29.3*P27*0.92*(CH27-U27)</f>
        <v>0</v>
      </c>
      <c r="AC27">
        <f>2*0.95*5.67E-8*(((CH27+$B$7)+273)^4-(U27+273)^4)</f>
        <v>0</v>
      </c>
      <c r="AD27">
        <f>S27+AC27+AA27+AB27</f>
        <v>0</v>
      </c>
      <c r="AE27">
        <v>-0.0405662667231462</v>
      </c>
      <c r="AF27">
        <v>0.0455391881968811</v>
      </c>
      <c r="AG27">
        <v>3.41410837994841</v>
      </c>
      <c r="AH27">
        <v>0</v>
      </c>
      <c r="AI27">
        <v>0</v>
      </c>
      <c r="AJ27">
        <f>IF(AH27*$H$13&gt;=AL27,1.0,(AL27/(AL27-AH27*$H$13)))</f>
        <v>0</v>
      </c>
      <c r="AK27">
        <f>(AJ27-1)*100</f>
        <v>0</v>
      </c>
      <c r="AL27">
        <f>MAX(0,($B$13+$C$13*CM27)/(1+$D$13*CM27)*CF27/(CH27+273)*$E$13)</f>
        <v>0</v>
      </c>
      <c r="AM27">
        <v>0</v>
      </c>
      <c r="AN27">
        <v>1099.53</v>
      </c>
      <c r="AO27">
        <v>5038.43</v>
      </c>
      <c r="AP27">
        <f>AO27-AN27</f>
        <v>0</v>
      </c>
      <c r="AQ27">
        <f>AP27/AO27</f>
        <v>0</v>
      </c>
      <c r="AR27">
        <v>-1</v>
      </c>
      <c r="AS27" t="s">
        <v>310</v>
      </c>
      <c r="AT27">
        <v>790.496153846154</v>
      </c>
      <c r="AU27">
        <v>2277.15</v>
      </c>
      <c r="AV27">
        <f>1-AT27/AU27</f>
        <v>0</v>
      </c>
      <c r="AW27">
        <v>0.5</v>
      </c>
      <c r="AX27">
        <f>BT27</f>
        <v>0</v>
      </c>
      <c r="AY27">
        <f>J27</f>
        <v>0</v>
      </c>
      <c r="AZ27">
        <f>AV27*AW27*AX27</f>
        <v>0</v>
      </c>
      <c r="BA27">
        <f>BF27/AU27</f>
        <v>0</v>
      </c>
      <c r="BB27">
        <f>(AY27-AR27)/AX27</f>
        <v>0</v>
      </c>
      <c r="BC27">
        <f>(AO27-AU27)/AU27</f>
        <v>0</v>
      </c>
      <c r="BD27" t="s">
        <v>268</v>
      </c>
      <c r="BE27">
        <v>0</v>
      </c>
      <c r="BF27">
        <f>AU27-BE27</f>
        <v>0</v>
      </c>
      <c r="BG27">
        <f>(AU27-AT27)/(AU27-BE27)</f>
        <v>0</v>
      </c>
      <c r="BH27">
        <f>(AO27-AU27)/(AO27-BE27)</f>
        <v>0</v>
      </c>
      <c r="BI27">
        <f>(AU27-AT27)/(AU27-AN27)</f>
        <v>0</v>
      </c>
      <c r="BJ27">
        <f>(AO27-AU27)/(AO27-AN27)</f>
        <v>0</v>
      </c>
      <c r="BK27" t="s">
        <v>268</v>
      </c>
      <c r="BL27" t="s">
        <v>268</v>
      </c>
      <c r="BM27" t="s">
        <v>268</v>
      </c>
      <c r="BN27" t="s">
        <v>268</v>
      </c>
      <c r="BO27" t="s">
        <v>268</v>
      </c>
      <c r="BP27" t="s">
        <v>268</v>
      </c>
      <c r="BQ27" t="s">
        <v>268</v>
      </c>
      <c r="BR27" t="s">
        <v>268</v>
      </c>
      <c r="BS27">
        <f>$B$11*CN27+$C$11*CO27+$F$11*CP27</f>
        <v>0</v>
      </c>
      <c r="BT27">
        <f>BS27*BU27</f>
        <v>0</v>
      </c>
      <c r="BU27">
        <f>($B$11*$D$9+$C$11*$D$9+$F$11*((DC27+CU27)/MAX(DC27+CU27+DD27, 0.1)*$I$9+DD27/MAX(DC27+CU27+DD27, 0.1)*$J$9))/($B$11+$C$11+$F$11)</f>
        <v>0</v>
      </c>
      <c r="BV27">
        <f>($B$11*$K$9+$C$11*$K$9+$F$11*((DC27+CU27)/MAX(DC27+CU27+DD27, 0.1)*$P$9+DD27/MAX(DC27+CU27+DD27, 0.1)*$Q$9))/($B$11+$C$11+$F$11)</f>
        <v>0</v>
      </c>
      <c r="BW27">
        <v>6</v>
      </c>
      <c r="BX27">
        <v>0.5</v>
      </c>
      <c r="BY27" t="s">
        <v>269</v>
      </c>
      <c r="BZ27">
        <v>1554310945.6</v>
      </c>
      <c r="CA27">
        <v>394.866419354839</v>
      </c>
      <c r="CB27">
        <v>400.037741935484</v>
      </c>
      <c r="CC27">
        <v>21.7266967741935</v>
      </c>
      <c r="CD27">
        <v>21.5133838709677</v>
      </c>
      <c r="CE27">
        <v>600.019806451613</v>
      </c>
      <c r="CF27">
        <v>97.8346064516129</v>
      </c>
      <c r="CG27">
        <v>0.0701963387096774</v>
      </c>
      <c r="CH27">
        <v>26.6919193548387</v>
      </c>
      <c r="CI27">
        <v>26.1741161290323</v>
      </c>
      <c r="CJ27">
        <v>999.9</v>
      </c>
      <c r="CK27">
        <v>0</v>
      </c>
      <c r="CL27">
        <v>0</v>
      </c>
      <c r="CM27">
        <v>9999.27612903226</v>
      </c>
      <c r="CN27">
        <v>0</v>
      </c>
      <c r="CO27">
        <v>0.00152894</v>
      </c>
      <c r="CP27">
        <v>154.995741935484</v>
      </c>
      <c r="CQ27">
        <v>0.900068612903226</v>
      </c>
      <c r="CR27">
        <v>0.0999314935483871</v>
      </c>
      <c r="CS27">
        <v>0</v>
      </c>
      <c r="CT27">
        <v>790.565709677419</v>
      </c>
      <c r="CU27">
        <v>4.99999</v>
      </c>
      <c r="CV27">
        <v>1805.79580645161</v>
      </c>
      <c r="CW27">
        <v>1279.2164516129</v>
      </c>
      <c r="CX27">
        <v>36.6229677419355</v>
      </c>
      <c r="CY27">
        <v>40.437</v>
      </c>
      <c r="CZ27">
        <v>38.687</v>
      </c>
      <c r="DA27">
        <v>40.532</v>
      </c>
      <c r="DB27">
        <v>39.9532580645161</v>
      </c>
      <c r="DC27">
        <v>135.006451612903</v>
      </c>
      <c r="DD27">
        <v>14.9858064516129</v>
      </c>
      <c r="DE27">
        <v>0</v>
      </c>
      <c r="DF27">
        <v>99.1000001430511</v>
      </c>
      <c r="DG27">
        <v>790.496153846154</v>
      </c>
      <c r="DH27">
        <v>-19.5524786496165</v>
      </c>
      <c r="DI27">
        <v>-58.403760691954</v>
      </c>
      <c r="DJ27">
        <v>1805.57730769231</v>
      </c>
      <c r="DK27">
        <v>15</v>
      </c>
      <c r="DL27">
        <v>1554309124.1</v>
      </c>
      <c r="DM27" t="s">
        <v>270</v>
      </c>
      <c r="DN27">
        <v>1</v>
      </c>
      <c r="DO27">
        <v>2.649</v>
      </c>
      <c r="DP27">
        <v>0.218</v>
      </c>
      <c r="DQ27">
        <v>400</v>
      </c>
      <c r="DR27">
        <v>25</v>
      </c>
      <c r="DS27">
        <v>0.35</v>
      </c>
      <c r="DT27">
        <v>0.2</v>
      </c>
      <c r="DU27">
        <v>-5.0650812195122</v>
      </c>
      <c r="DV27">
        <v>-2.19443853658523</v>
      </c>
      <c r="DW27">
        <v>0.22598436370682</v>
      </c>
      <c r="DX27">
        <v>0</v>
      </c>
      <c r="DY27">
        <v>791.040529411765</v>
      </c>
      <c r="DZ27">
        <v>-16.1123625892075</v>
      </c>
      <c r="EA27">
        <v>1.63248585680378</v>
      </c>
      <c r="EB27">
        <v>0</v>
      </c>
      <c r="EC27">
        <v>0.187392273170732</v>
      </c>
      <c r="ED27">
        <v>0.509002894076627</v>
      </c>
      <c r="EE27">
        <v>0.0530355379319723</v>
      </c>
      <c r="EF27">
        <v>0</v>
      </c>
      <c r="EG27">
        <v>0</v>
      </c>
      <c r="EH27">
        <v>3</v>
      </c>
      <c r="EI27" t="s">
        <v>293</v>
      </c>
      <c r="EJ27">
        <v>100</v>
      </c>
      <c r="EK27">
        <v>100</v>
      </c>
      <c r="EL27">
        <v>2.649</v>
      </c>
      <c r="EM27">
        <v>0.218</v>
      </c>
      <c r="EN27">
        <v>2</v>
      </c>
      <c r="EO27">
        <v>644.189</v>
      </c>
      <c r="EP27">
        <v>383.173</v>
      </c>
      <c r="EQ27">
        <v>26.1128</v>
      </c>
      <c r="ER27">
        <v>25.8121</v>
      </c>
      <c r="ES27">
        <v>30.0001</v>
      </c>
      <c r="ET27">
        <v>25.6888</v>
      </c>
      <c r="EU27">
        <v>25.6776</v>
      </c>
      <c r="EV27">
        <v>19.896</v>
      </c>
      <c r="EW27">
        <v>28.2288</v>
      </c>
      <c r="EX27">
        <v>97.5735</v>
      </c>
      <c r="EY27">
        <v>-999.9</v>
      </c>
      <c r="EZ27">
        <v>400</v>
      </c>
      <c r="FA27">
        <v>21.3336</v>
      </c>
      <c r="FB27">
        <v>101.343</v>
      </c>
      <c r="FC27">
        <v>101.663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2019-04-03T10:12:29Z</dcterms:created>
  <dcterms:modified xsi:type="dcterms:W3CDTF">2019-04-03T10:12:29Z</dcterms:modified>
</cp:coreProperties>
</file>