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<sst xmlns="http://schemas.openxmlformats.org/spreadsheetml/2006/main" count="618" uniqueCount="292">
  <si>
    <t>File opened</t>
  </si>
  <si>
    <t>2019-04-03 11:15:58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</si>
  <si>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</si>
  <si>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</si>
  <si>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</si>
  <si>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</si>
  <si>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</si>
  <si>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</si>
  <si>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</si>
  <si>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</si>
  <si>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</si>
  <si>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</si>
  <si>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</si>
  <si>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{"ssb_ref": "37595.2", "h2oazero": "1.00241", "co2bspanconc2": "296.7", "co2aspan2a": "0.329491", "h2obspan2": "0", "h2oaspan1": "1.00294", "h2obspan2a": "0.0691036", "chamberpressurezero": "2.52672", "co2bspan2b": "0.32636", "co2bzero": "0.957759", "co2aspan2": "-0.0257965", "h2obspan2b": "0.0691233", "h2oaspan2b": "0.069198", "h2oaspan2": "0", "oxygen": "21", "h2obspan1": "1.00029", "h2oaspan2a": "0.0689952", "ssa_ref": "35974.6", "flowmeterzero": "1.00147", "co2bspan1": "1.00105", "co2aspanconc1": "2500", "tazero": "-0.00228119", "co2bspan2": "-0.0261668", "co2aspan2b": "0.327046", "h2obzero": "0.996793", "tbzero": "0.0863571", "h2oaspanconc2": "0", "flowbzero": "0.32298", "co2bspanconc1": "2500", "h2obspanconc1": "12.21", "h2oaspanconc1": "12.21", "co2aspanconc2": "296.7", "flowazero": "0.30705", "co2bspan2a": "0.328844", "h2obspanconc2": "0", "co2azero": "0.990305",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</si>
  <si>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</si>
  <si>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</si>
  <si>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</si>
  <si>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</si>
  <si>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</si>
  <si>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</si>
  <si>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</si>
  <si>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</si>
  <si>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</si>
  <si>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11:15:58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</si>
  <si>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</si>
  <si>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</si>
  <si>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</si>
  <si>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</si>
  <si>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</si>
  <si>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</si>
  <si>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</si>
  <si>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</si>
  <si>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</si>
  <si>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</si>
  <si>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</si>
  <si>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</si>
  <si>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</si>
  <si>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</si>
  <si>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</si>
  <si>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</si>
  <si>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</si>
  <si>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</si>
  <si>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</si>
  <si>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</si>
  <si>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</si>
  <si>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</si>
  <si>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</si>
  <si>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</si>
  <si>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</si>
  <si>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</si>
  <si>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</si>
  <si>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</si>
  <si>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</si>
  <si>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</si>
  <si>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</si>
  <si>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</si>
  <si>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</si>
  <si>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</si>
  <si>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</si>
  <si>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</si>
  <si>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</si>
  <si>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</si>
  <si>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</si>
  <si>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</si>
  <si>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</si>
  <si>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</si>
  <si>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</si>
  <si>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</si>
  <si>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</si>
  <si>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</si>
  <si>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5.68923 83.3126 390.418 635.664 878.795 1060.72 1230.6 1347.93</t>
  </si>
  <si>
    <t>Fs_true</t>
  </si>
  <si>
    <t>0.162016 101.015 402.308 601.254 800.752 1001.98 1200.47 1401.7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</si>
  <si>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</si>
  <si>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</si>
  <si>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</si>
  <si>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</si>
  <si>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</si>
  <si>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</si>
  <si>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</si>
  <si>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</si>
  <si>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</si>
  <si>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</si>
  <si>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</si>
  <si>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</si>
  <si>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</si>
  <si>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</si>
  <si>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</si>
  <si>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</si>
  <si>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</si>
  <si>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</si>
  <si>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</si>
  <si>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</si>
  <si>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</si>
  <si>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</si>
  <si>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</si>
  <si>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</si>
  <si>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</si>
  <si>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</si>
  <si>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</si>
  <si>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</si>
  <si>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</si>
  <si>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</si>
  <si>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</si>
  <si>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</si>
  <si>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</si>
  <si>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</si>
  <si>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</si>
  <si>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</si>
  <si>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</si>
  <si>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</si>
  <si>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</si>
  <si>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</si>
  <si>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</si>
  <si>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</si>
  <si>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</si>
  <si>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</si>
  <si>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</si>
  <si>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</si>
  <si>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</si>
  <si>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</si>
  <si>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</si>
  <si>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</si>
  <si>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</si>
  <si>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</si>
  <si>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</si>
  <si>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</si>
  <si>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</si>
  <si>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</si>
  <si>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</si>
  <si>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</si>
  <si>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</si>
  <si>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</si>
  <si>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</si>
  <si>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</si>
  <si>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</si>
  <si>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</si>
  <si>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</si>
  <si>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</si>
  <si>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</si>
  <si>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</si>
  <si>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</si>
  <si>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</si>
  <si>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</si>
  <si>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</si>
  <si>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</si>
  <si>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</si>
  <si>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</si>
  <si>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</si>
  <si>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</si>
  <si>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</si>
  <si>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</si>
  <si>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</si>
  <si>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</si>
  <si>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</si>
  <si>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</si>
  <si>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</si>
  <si>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</si>
  <si>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</si>
  <si>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</si>
  <si>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</si>
  <si>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</si>
  <si>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</si>
  <si>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</si>
  <si>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</si>
  <si>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</si>
  <si>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</si>
  <si>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</si>
  <si>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</si>
  <si>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</si>
  <si>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</si>
  <si>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</si>
  <si>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</si>
  <si>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</si>
  <si>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</si>
  <si>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</si>
  <si>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</si>
  <si>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</si>
  <si>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</si>
  <si>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</si>
  <si>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</si>
  <si>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</si>
  <si>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</si>
  <si>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</si>
  <si>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</si>
  <si>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</si>
  <si>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</si>
  <si>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</si>
  <si>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</si>
  <si>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</si>
  <si>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</si>
  <si>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</si>
  <si>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</si>
  <si>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</si>
  <si>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</si>
  <si>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</si>
  <si>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</si>
  <si>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</si>
  <si>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</si>
  <si>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</si>
  <si>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</si>
  <si>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</si>
  <si>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</si>
  <si>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</si>
  <si>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</si>
  <si>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</si>
  <si>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</si>
  <si>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</si>
  <si>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</si>
  <si>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</si>
  <si>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</si>
  <si>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</si>
  <si>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</si>
  <si>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</si>
  <si>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</si>
  <si>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</si>
  <si>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</si>
  <si>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</si>
  <si>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</si>
  <si>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</si>
  <si>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</si>
  <si>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</si>
  <si>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</si>
  <si>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</si>
  <si>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</si>
  <si>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</si>
  <si>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</si>
  <si>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</si>
  <si>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</si>
  <si>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</si>
  <si>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</si>
  <si>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</si>
  <si>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</si>
  <si>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</si>
  <si>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</si>
  <si>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</si>
  <si>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</si>
  <si>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</si>
  <si>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</si>
  <si>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</si>
  <si>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</si>
  <si>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</si>
  <si>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</si>
  <si>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</si>
  <si>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</si>
  <si>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</si>
  <si>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</si>
  <si>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</si>
  <si>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</si>
  <si>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</si>
  <si>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</si>
  <si>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</si>
  <si>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</si>
  <si>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</si>
  <si>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</si>
  <si>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</si>
  <si>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</si>
  <si>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</si>
  <si>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</si>
  <si>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</si>
  <si>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</si>
  <si>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</si>
  <si>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</si>
  <si>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</si>
  <si>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</si>
  <si>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20190403 11:23:23</t>
  </si>
  <si>
    <t>11:23:23</t>
  </si>
  <si>
    <t>glycine_max</t>
  </si>
  <si>
    <t>1</t>
  </si>
  <si>
    <t>RECT-206-20190403-11_29_11</t>
  </si>
  <si>
    <t>-</t>
  </si>
  <si>
    <t>0: Broadleaf</t>
  </si>
  <si>
    <t>11:23:06</t>
  </si>
  <si>
    <t>1/3</t>
  </si>
  <si>
    <t>20190403 11:29:10</t>
  </si>
  <si>
    <t>11:29:10</t>
  </si>
  <si>
    <t>RECT-207-20190403-11_34_58</t>
  </si>
  <si>
    <t>11:28:30</t>
  </si>
  <si>
    <t>2/3</t>
  </si>
  <si>
    <t>20190403 11:57:39</t>
  </si>
  <si>
    <t>11:57:39</t>
  </si>
  <si>
    <t>RECT-208-20190403-12_03_26</t>
  </si>
  <si>
    <t>11:56:44</t>
  </si>
  <si>
    <t>20190403 12:11:49</t>
  </si>
  <si>
    <t>12:11:49</t>
  </si>
  <si>
    <t>RECT-209-20190403-12_17_36</t>
  </si>
  <si>
    <t>12:11:35</t>
  </si>
  <si>
    <t>0/3</t>
  </si>
  <si>
    <t>20190403 12:27:58</t>
  </si>
  <si>
    <t>12:27:58</t>
  </si>
  <si>
    <t>RECT-210-20190403-12_33_46</t>
  </si>
  <si>
    <t>12:26:38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</si>
</sst>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21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  <c r="D2" t="s">
        <v>30</v>
      </c>
    </row>
    <row r="3" spans="1:159">
      <c r="B3" t="s">
        <v>27</v>
      </c>
      <c r="C3" t="s">
        <v>29</v>
      </c>
      <c r="D3" t="s">
        <v>31</v>
      </c>
    </row>
    <row r="4" spans="1:159">
      <c r="A4" t="s">
        <v>32</v>
      </c>
      <c r="B4" t="s">
        <v>33</v>
      </c>
    </row>
    <row r="5" spans="1:159">
      <c r="B5">
        <v>2</v>
      </c>
    </row>
    <row r="6" spans="1:159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59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59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70</v>
      </c>
      <c r="G13" t="s">
        <v>72</v>
      </c>
      <c r="H13">
        <v>0</v>
      </c>
    </row>
    <row r="14" spans="1:159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77</v>
      </c>
      <c r="AI14" t="s">
        <v>77</v>
      </c>
      <c r="AJ14" t="s">
        <v>77</v>
      </c>
      <c r="AK14" t="s">
        <v>77</v>
      </c>
      <c r="AL14" t="s">
        <v>77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78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80</v>
      </c>
      <c r="BT14" t="s">
        <v>80</v>
      </c>
      <c r="BU14" t="s">
        <v>80</v>
      </c>
      <c r="BV14" t="s">
        <v>80</v>
      </c>
      <c r="BW14" t="s">
        <v>32</v>
      </c>
      <c r="BX14" t="s">
        <v>32</v>
      </c>
      <c r="BY14" t="s">
        <v>32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84</v>
      </c>
      <c r="DS14" t="s">
        <v>84</v>
      </c>
      <c r="DT14" t="s">
        <v>84</v>
      </c>
      <c r="DU14" t="s">
        <v>85</v>
      </c>
      <c r="DV14" t="s">
        <v>85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85</v>
      </c>
      <c r="ED14" t="s">
        <v>85</v>
      </c>
      <c r="EE14" t="s">
        <v>85</v>
      </c>
      <c r="EF14" t="s">
        <v>85</v>
      </c>
      <c r="EG14" t="s">
        <v>85</v>
      </c>
      <c r="EH14" t="s">
        <v>85</v>
      </c>
      <c r="EI14" t="s">
        <v>85</v>
      </c>
      <c r="EJ14" t="s">
        <v>86</v>
      </c>
      <c r="EK14" t="s">
        <v>86</v>
      </c>
      <c r="EL14" t="s">
        <v>86</v>
      </c>
      <c r="EM14" t="s">
        <v>86</v>
      </c>
      <c r="EN14" t="s">
        <v>86</v>
      </c>
      <c r="EO14" t="s">
        <v>86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  <c r="FA14" t="s">
        <v>86</v>
      </c>
      <c r="FB14" t="s">
        <v>86</v>
      </c>
      <c r="FC14" t="s">
        <v>86</v>
      </c>
    </row>
    <row r="15" spans="1:159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t="s">
        <v>103</v>
      </c>
      <c r="R15" t="s">
        <v>104</v>
      </c>
      <c r="S15" t="s">
        <v>105</v>
      </c>
      <c r="T15" t="s">
        <v>106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 t="s">
        <v>112</v>
      </c>
      <c r="AA15" t="s">
        <v>113</v>
      </c>
      <c r="AB15" t="s">
        <v>114</v>
      </c>
      <c r="AC15" t="s">
        <v>115</v>
      </c>
      <c r="AD15" t="s">
        <v>116</v>
      </c>
      <c r="AE15" t="s">
        <v>117</v>
      </c>
      <c r="AF15" t="s">
        <v>118</v>
      </c>
      <c r="AG15" t="s">
        <v>119</v>
      </c>
      <c r="AH15" t="s">
        <v>77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125</v>
      </c>
      <c r="AO15" t="s">
        <v>126</v>
      </c>
      <c r="AP15" t="s">
        <v>127</v>
      </c>
      <c r="AQ15" t="s">
        <v>128</v>
      </c>
      <c r="AR15" t="s">
        <v>129</v>
      </c>
      <c r="AS15" t="s">
        <v>130</v>
      </c>
      <c r="AT15" t="s">
        <v>131</v>
      </c>
      <c r="AU15" t="s">
        <v>132</v>
      </c>
      <c r="AV15" t="s">
        <v>133</v>
      </c>
      <c r="AW15" t="s">
        <v>134</v>
      </c>
      <c r="AX15" t="s">
        <v>135</v>
      </c>
      <c r="AY15" t="s">
        <v>136</v>
      </c>
      <c r="AZ15" t="s">
        <v>137</v>
      </c>
      <c r="BA15" t="s">
        <v>138</v>
      </c>
      <c r="BB15" t="s">
        <v>139</v>
      </c>
      <c r="BC15" t="s">
        <v>140</v>
      </c>
      <c r="BD15" t="s">
        <v>141</v>
      </c>
      <c r="BE15" t="s">
        <v>142</v>
      </c>
      <c r="BF15" t="s">
        <v>143</v>
      </c>
      <c r="BG15" t="s">
        <v>144</v>
      </c>
      <c r="BH15" t="s">
        <v>145</v>
      </c>
      <c r="BI15" t="s">
        <v>146</v>
      </c>
      <c r="BJ15" t="s">
        <v>147</v>
      </c>
      <c r="BK15" t="s">
        <v>148</v>
      </c>
      <c r="BL15" t="s">
        <v>149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94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88</v>
      </c>
      <c r="DM15" t="s">
        <v>91</v>
      </c>
      <c r="DN15" t="s">
        <v>200</v>
      </c>
      <c r="DO15" t="s">
        <v>201</v>
      </c>
      <c r="DP15" t="s">
        <v>202</v>
      </c>
      <c r="DQ15" t="s">
        <v>203</v>
      </c>
      <c r="DR15" t="s">
        <v>204</v>
      </c>
      <c r="DS15" t="s">
        <v>205</v>
      </c>
      <c r="DT15" t="s">
        <v>206</v>
      </c>
      <c r="DU15" t="s">
        <v>207</v>
      </c>
      <c r="DV15" t="s">
        <v>208</v>
      </c>
      <c r="DW15" t="s">
        <v>209</v>
      </c>
      <c r="DX15" t="s">
        <v>210</v>
      </c>
      <c r="DY15" t="s">
        <v>211</v>
      </c>
      <c r="DZ15" t="s">
        <v>212</v>
      </c>
      <c r="EA15" t="s">
        <v>213</v>
      </c>
      <c r="EB15" t="s">
        <v>214</v>
      </c>
      <c r="EC15" t="s">
        <v>215</v>
      </c>
      <c r="ED15" t="s">
        <v>216</v>
      </c>
      <c r="EE15" t="s">
        <v>217</v>
      </c>
      <c r="EF15" t="s">
        <v>218</v>
      </c>
      <c r="EG15" t="s">
        <v>219</v>
      </c>
      <c r="EH15" t="s">
        <v>220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</row>
    <row r="16" spans="1:159">
      <c r="B16" t="s">
        <v>242</v>
      </c>
      <c r="C16" t="s">
        <v>242</v>
      </c>
      <c r="H16" t="s">
        <v>242</v>
      </c>
      <c r="I16" t="s">
        <v>243</v>
      </c>
      <c r="J16" t="s">
        <v>244</v>
      </c>
      <c r="K16" t="s">
        <v>245</v>
      </c>
      <c r="L16" t="s">
        <v>245</v>
      </c>
      <c r="M16" t="s">
        <v>168</v>
      </c>
      <c r="N16" t="s">
        <v>168</v>
      </c>
      <c r="O16" t="s">
        <v>243</v>
      </c>
      <c r="P16" t="s">
        <v>243</v>
      </c>
      <c r="Q16" t="s">
        <v>243</v>
      </c>
      <c r="R16" t="s">
        <v>243</v>
      </c>
      <c r="S16" t="s">
        <v>246</v>
      </c>
      <c r="T16" t="s">
        <v>247</v>
      </c>
      <c r="U16" t="s">
        <v>247</v>
      </c>
      <c r="V16" t="s">
        <v>248</v>
      </c>
      <c r="W16" t="s">
        <v>249</v>
      </c>
      <c r="X16" t="s">
        <v>248</v>
      </c>
      <c r="Y16" t="s">
        <v>248</v>
      </c>
      <c r="Z16" t="s">
        <v>248</v>
      </c>
      <c r="AA16" t="s">
        <v>246</v>
      </c>
      <c r="AB16" t="s">
        <v>246</v>
      </c>
      <c r="AC16" t="s">
        <v>246</v>
      </c>
      <c r="AD16" t="s">
        <v>246</v>
      </c>
      <c r="AH16" t="s">
        <v>250</v>
      </c>
      <c r="AI16" t="s">
        <v>249</v>
      </c>
      <c r="AK16" t="s">
        <v>249</v>
      </c>
      <c r="AL16" t="s">
        <v>250</v>
      </c>
      <c r="AR16" t="s">
        <v>244</v>
      </c>
      <c r="AX16" t="s">
        <v>244</v>
      </c>
      <c r="AY16" t="s">
        <v>244</v>
      </c>
      <c r="AZ16" t="s">
        <v>244</v>
      </c>
      <c r="BB16" t="s">
        <v>251</v>
      </c>
      <c r="BL16" t="s">
        <v>252</v>
      </c>
      <c r="BM16" t="s">
        <v>252</v>
      </c>
      <c r="BN16" t="s">
        <v>252</v>
      </c>
      <c r="BO16" t="s">
        <v>244</v>
      </c>
      <c r="BQ16" t="s">
        <v>253</v>
      </c>
      <c r="BS16" t="s">
        <v>244</v>
      </c>
      <c r="BT16" t="s">
        <v>244</v>
      </c>
      <c r="BV16" t="s">
        <v>254</v>
      </c>
      <c r="BW16" t="s">
        <v>255</v>
      </c>
      <c r="BZ16" t="s">
        <v>242</v>
      </c>
      <c r="CA16" t="s">
        <v>245</v>
      </c>
      <c r="CB16" t="s">
        <v>245</v>
      </c>
      <c r="CC16" t="s">
        <v>256</v>
      </c>
      <c r="CD16" t="s">
        <v>256</v>
      </c>
      <c r="CE16" t="s">
        <v>250</v>
      </c>
      <c r="CF16" t="s">
        <v>248</v>
      </c>
      <c r="CG16" t="s">
        <v>248</v>
      </c>
      <c r="CH16" t="s">
        <v>247</v>
      </c>
      <c r="CI16" t="s">
        <v>247</v>
      </c>
      <c r="CJ16" t="s">
        <v>247</v>
      </c>
      <c r="CK16" t="s">
        <v>247</v>
      </c>
      <c r="CL16" t="s">
        <v>247</v>
      </c>
      <c r="CM16" t="s">
        <v>257</v>
      </c>
      <c r="CN16" t="s">
        <v>244</v>
      </c>
      <c r="CO16" t="s">
        <v>244</v>
      </c>
      <c r="CP16" t="s">
        <v>244</v>
      </c>
      <c r="CU16" t="s">
        <v>244</v>
      </c>
      <c r="CX16" t="s">
        <v>247</v>
      </c>
      <c r="CY16" t="s">
        <v>247</v>
      </c>
      <c r="CZ16" t="s">
        <v>247</v>
      </c>
      <c r="DA16" t="s">
        <v>247</v>
      </c>
      <c r="DB16" t="s">
        <v>247</v>
      </c>
      <c r="DC16" t="s">
        <v>244</v>
      </c>
      <c r="DD16" t="s">
        <v>244</v>
      </c>
      <c r="DE16" t="s">
        <v>244</v>
      </c>
      <c r="DF16" t="s">
        <v>242</v>
      </c>
      <c r="DH16" t="s">
        <v>258</v>
      </c>
      <c r="DI16" t="s">
        <v>258</v>
      </c>
      <c r="DK16" t="s">
        <v>242</v>
      </c>
      <c r="DL16" t="s">
        <v>259</v>
      </c>
      <c r="DO16" t="s">
        <v>260</v>
      </c>
      <c r="DP16" t="s">
        <v>261</v>
      </c>
      <c r="DQ16" t="s">
        <v>260</v>
      </c>
      <c r="DR16" t="s">
        <v>261</v>
      </c>
      <c r="DS16" t="s">
        <v>249</v>
      </c>
      <c r="DT16" t="s">
        <v>249</v>
      </c>
      <c r="DU16" t="s">
        <v>245</v>
      </c>
      <c r="DV16" t="s">
        <v>262</v>
      </c>
      <c r="DW16" t="s">
        <v>245</v>
      </c>
      <c r="DZ16" t="s">
        <v>263</v>
      </c>
      <c r="EC16" t="s">
        <v>256</v>
      </c>
      <c r="ED16" t="s">
        <v>264</v>
      </c>
      <c r="EE16" t="s">
        <v>256</v>
      </c>
      <c r="EJ16" t="s">
        <v>249</v>
      </c>
      <c r="EK16" t="s">
        <v>249</v>
      </c>
      <c r="EL16" t="s">
        <v>260</v>
      </c>
      <c r="EM16" t="s">
        <v>261</v>
      </c>
      <c r="EO16" t="s">
        <v>250</v>
      </c>
      <c r="EP16" t="s">
        <v>250</v>
      </c>
      <c r="EQ16" t="s">
        <v>247</v>
      </c>
      <c r="ER16" t="s">
        <v>247</v>
      </c>
      <c r="ES16" t="s">
        <v>247</v>
      </c>
      <c r="ET16" t="s">
        <v>247</v>
      </c>
      <c r="EU16" t="s">
        <v>247</v>
      </c>
      <c r="EV16" t="s">
        <v>249</v>
      </c>
      <c r="EW16" t="s">
        <v>249</v>
      </c>
      <c r="EX16" t="s">
        <v>249</v>
      </c>
      <c r="EY16" t="s">
        <v>247</v>
      </c>
      <c r="EZ16" t="s">
        <v>245</v>
      </c>
      <c r="FA16" t="s">
        <v>256</v>
      </c>
      <c r="FB16" t="s">
        <v>249</v>
      </c>
      <c r="FC16" t="s">
        <v>249</v>
      </c>
    </row>
    <row r="17" spans="1:159">
      <c r="A17">
        <v>1</v>
      </c>
      <c r="B17">
        <v>1554315803.6</v>
      </c>
      <c r="C17">
        <v>0</v>
      </c>
      <c r="D17" t="s">
        <v>265</v>
      </c>
      <c r="E17" t="s">
        <v>266</v>
      </c>
      <c r="F17" t="s">
        <v>267</v>
      </c>
      <c r="G17" t="s">
        <v>268</v>
      </c>
      <c r="H17">
        <v>1554315800.35</v>
      </c>
      <c r="I17">
        <f>CE17*AJ17*(CC17-CD17)/(100*BW17*(1000-AJ17*CC17))</f>
        <v>0</v>
      </c>
      <c r="J17">
        <f>CE17*AJ17*(CB17-CA17*(1000-AJ17*CD17)/(1000-AJ17*CC17))/(100*BW17)</f>
        <v>0</v>
      </c>
      <c r="K17">
        <f>CA17 - IF(AJ17&gt;1, J17*BW17*100.0/(AL17*CM17), 0)</f>
        <v>0</v>
      </c>
      <c r="L17">
        <f>((R17-I17/2)*K17-J17)/(R17+I17/2)</f>
        <v>0</v>
      </c>
      <c r="M17">
        <f>L17*(CF17+CG17)/1000.0</f>
        <v>0</v>
      </c>
      <c r="N17">
        <f>(CA17 - IF(AJ17&gt;1, J17*BW17*100.0/(AL17*CM17), 0))*(CF17+CG17)/1000.0</f>
        <v>0</v>
      </c>
      <c r="O17">
        <f>2.0/((1/Q17-1/P17)+SIGN(Q17)*SQRT((1/Q17-1/P17)*(1/Q17-1/P17) + 4*BX17/((BX17+1)*(BX17+1))*(2*1/Q17*1/P17-1/P17*1/P17)))</f>
        <v>0</v>
      </c>
      <c r="P17">
        <f>AG17+AF17*BW17+AE17*BW17*BW17</f>
        <v>0</v>
      </c>
      <c r="Q17">
        <f>I17*(1000-(1000*0.61365*exp(17.502*U17/(240.97+U17))/(CF17+CG17)+CC17)/2)/(1000*0.61365*exp(17.502*U17/(240.97+U17))/(CF17+CG17)-CC17)</f>
        <v>0</v>
      </c>
      <c r="R17">
        <f>1/((BX17+1)/(O17/1.6)+1/(P17/1.37)) + BX17/((BX17+1)/(O17/1.6) + BX17/(P17/1.37))</f>
        <v>0</v>
      </c>
      <c r="S17">
        <f>(BT17*BV17)</f>
        <v>0</v>
      </c>
      <c r="T17">
        <f>(CH17+(S17+2*0.95*5.67E-8*(((CH17+$B$7)+273)^4-(CH17+273)^4)-44100*I17)/(1.84*29.3*P17+8*0.95*5.67E-8*(CH17+273)^3))</f>
        <v>0</v>
      </c>
      <c r="U17">
        <f>($C$7*CI17+$D$7*CJ17+$E$7*T17)</f>
        <v>0</v>
      </c>
      <c r="V17">
        <f>0.61365*exp(17.502*U17/(240.97+U17))</f>
        <v>0</v>
      </c>
      <c r="W17">
        <f>(X17/Y17*100)</f>
        <v>0</v>
      </c>
      <c r="X17">
        <f>CC17*(CF17+CG17)/1000</f>
        <v>0</v>
      </c>
      <c r="Y17">
        <f>0.61365*exp(17.502*CH17/(240.97+CH17))</f>
        <v>0</v>
      </c>
      <c r="Z17">
        <f>(V17-CC17*(CF17+CG17)/1000)</f>
        <v>0</v>
      </c>
      <c r="AA17">
        <f>(-I17*44100)</f>
        <v>0</v>
      </c>
      <c r="AB17">
        <f>2*29.3*P17*0.92*(CH17-U17)</f>
        <v>0</v>
      </c>
      <c r="AC17">
        <f>2*0.95*5.67E-8*(((CH17+$B$7)+273)^4-(U17+273)^4)</f>
        <v>0</v>
      </c>
      <c r="AD17">
        <f>S17+AC17+AA17+AB17</f>
        <v>0</v>
      </c>
      <c r="AE17">
        <v>-0.0406149879014934</v>
      </c>
      <c r="AF17">
        <v>0.0455938819877855</v>
      </c>
      <c r="AG17">
        <v>3.41735995631866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MAX(0,($B$13+$C$13*CM17)/(1+$D$13*CM17)*CF17/(CH17+273)*$E$13)</f>
        <v>0</v>
      </c>
      <c r="AM17">
        <v>0</v>
      </c>
      <c r="AN17">
        <v>1099.53</v>
      </c>
      <c r="AO17">
        <v>5038.43</v>
      </c>
      <c r="AP17">
        <f>AO17-AN17</f>
        <v>0</v>
      </c>
      <c r="AQ17">
        <f>AP17/AO17</f>
        <v>0</v>
      </c>
      <c r="AR17">
        <v>-1</v>
      </c>
      <c r="AS17" t="s">
        <v>269</v>
      </c>
      <c r="AT17">
        <v>951.958423076923</v>
      </c>
      <c r="AU17">
        <v>1136.36</v>
      </c>
      <c r="AV17">
        <f>1-AT17/AU17</f>
        <v>0</v>
      </c>
      <c r="AW17">
        <v>0.5</v>
      </c>
      <c r="AX17">
        <f>BT17</f>
        <v>0</v>
      </c>
      <c r="AY17">
        <f>J17</f>
        <v>0</v>
      </c>
      <c r="AZ17">
        <f>AV17*AW17*AX17</f>
        <v>0</v>
      </c>
      <c r="BA17">
        <f>BF17/AU17</f>
        <v>0</v>
      </c>
      <c r="BB17">
        <f>(AY17-AR17)/AX17</f>
        <v>0</v>
      </c>
      <c r="BC17">
        <f>(AO17-AU17)/AU17</f>
        <v>0</v>
      </c>
      <c r="BD17" t="s">
        <v>270</v>
      </c>
      <c r="BE17">
        <v>0</v>
      </c>
      <c r="BF17">
        <f>AU17-BE17</f>
        <v>0</v>
      </c>
      <c r="BG17">
        <f>(AU17-AT17)/(AU17-BE17)</f>
        <v>0</v>
      </c>
      <c r="BH17">
        <f>(AO17-AU17)/(AO17-BE17)</f>
        <v>0</v>
      </c>
      <c r="BI17">
        <f>(AU17-AT17)/(AU17-AN17)</f>
        <v>0</v>
      </c>
      <c r="BJ17">
        <f>(AO17-AU17)/(AO17-AN17)</f>
        <v>0</v>
      </c>
      <c r="BK17" t="s">
        <v>270</v>
      </c>
      <c r="BL17" t="s">
        <v>270</v>
      </c>
      <c r="BM17" t="s">
        <v>270</v>
      </c>
      <c r="BN17" t="s">
        <v>270</v>
      </c>
      <c r="BO17" t="s">
        <v>270</v>
      </c>
      <c r="BP17" t="s">
        <v>270</v>
      </c>
      <c r="BQ17" t="s">
        <v>270</v>
      </c>
      <c r="BR17" t="s">
        <v>270</v>
      </c>
      <c r="BS17">
        <f>$B$11*CN17+$C$11*CO17+$F$11*CP17</f>
        <v>0</v>
      </c>
      <c r="BT17">
        <f>BS17*BU17</f>
        <v>0</v>
      </c>
      <c r="BU17">
        <f>($B$11*$D$9+$C$11*$D$9+$F$11*((DC17+CU17)/MAX(DC17+CU17+DD17, 0.1)*$I$9+DD17/MAX(DC17+CU17+DD17, 0.1)*$J$9))/($B$11+$C$11+$F$11)</f>
        <v>0</v>
      </c>
      <c r="BV17">
        <f>($B$11*$K$9+$C$11*$K$9+$F$11*((DC17+CU17)/MAX(DC17+CU17+DD17, 0.1)*$P$9+DD17/MAX(DC17+CU17+DD17, 0.1)*$Q$9))/($B$11+$C$11+$F$11)</f>
        <v>0</v>
      </c>
      <c r="BW17">
        <v>6</v>
      </c>
      <c r="BX17">
        <v>0.5</v>
      </c>
      <c r="BY17" t="s">
        <v>271</v>
      </c>
      <c r="BZ17">
        <v>1554315800.35</v>
      </c>
      <c r="CA17">
        <v>404.211666666667</v>
      </c>
      <c r="CB17">
        <v>419.993833333333</v>
      </c>
      <c r="CC17">
        <v>17.2929583333333</v>
      </c>
      <c r="CD17">
        <v>15.3350083333333</v>
      </c>
      <c r="CE17">
        <v>600.041</v>
      </c>
      <c r="CF17">
        <v>97.7748083333333</v>
      </c>
      <c r="CG17">
        <v>0.0701693666666667</v>
      </c>
      <c r="CH17">
        <v>23.0082666666667</v>
      </c>
      <c r="CI17">
        <v>22.7713666666667</v>
      </c>
      <c r="CJ17">
        <v>999.9</v>
      </c>
      <c r="CK17">
        <v>0</v>
      </c>
      <c r="CL17">
        <v>0</v>
      </c>
      <c r="CM17">
        <v>10017.4083333333</v>
      </c>
      <c r="CN17">
        <v>0</v>
      </c>
      <c r="CO17">
        <v>0.00152894</v>
      </c>
      <c r="CP17">
        <v>1500.02833333333</v>
      </c>
      <c r="CQ17">
        <v>0.972999</v>
      </c>
      <c r="CR17">
        <v>0.027000975</v>
      </c>
      <c r="CS17">
        <v>0</v>
      </c>
      <c r="CT17">
        <v>952.039583333333</v>
      </c>
      <c r="CU17">
        <v>4.99999</v>
      </c>
      <c r="CV17">
        <v>14459.8333333333</v>
      </c>
      <c r="CW17">
        <v>13078.5</v>
      </c>
      <c r="CX17">
        <v>42.7029166666667</v>
      </c>
      <c r="CY17">
        <v>44.75</v>
      </c>
      <c r="CZ17">
        <v>43.8435</v>
      </c>
      <c r="DA17">
        <v>44.187</v>
      </c>
      <c r="DB17">
        <v>44.687</v>
      </c>
      <c r="DC17">
        <v>1454.65833333333</v>
      </c>
      <c r="DD17">
        <v>40.37</v>
      </c>
      <c r="DE17">
        <v>0</v>
      </c>
      <c r="DF17">
        <v>4849.40000009537</v>
      </c>
      <c r="DG17">
        <v>951.958423076923</v>
      </c>
      <c r="DH17">
        <v>0.807076924379385</v>
      </c>
      <c r="DI17">
        <v>19.9692307280242</v>
      </c>
      <c r="DJ17">
        <v>14457.5115384615</v>
      </c>
      <c r="DK17">
        <v>15</v>
      </c>
      <c r="DL17">
        <v>1554315786.6</v>
      </c>
      <c r="DM17" t="s">
        <v>272</v>
      </c>
      <c r="DN17">
        <v>2</v>
      </c>
      <c r="DO17">
        <v>2.864</v>
      </c>
      <c r="DP17">
        <v>0.036</v>
      </c>
      <c r="DQ17">
        <v>420</v>
      </c>
      <c r="DR17">
        <v>15</v>
      </c>
      <c r="DS17">
        <v>0.15</v>
      </c>
      <c r="DT17">
        <v>0.04</v>
      </c>
      <c r="DU17">
        <v>-9.62698971707317</v>
      </c>
      <c r="DV17">
        <v>-64.3317566822293</v>
      </c>
      <c r="DW17">
        <v>7.03051950508365</v>
      </c>
      <c r="DX17">
        <v>0</v>
      </c>
      <c r="DY17">
        <v>952.035205882353</v>
      </c>
      <c r="DZ17">
        <v>-0.897024264609192</v>
      </c>
      <c r="EA17">
        <v>0.334807651487847</v>
      </c>
      <c r="EB17">
        <v>1</v>
      </c>
      <c r="EC17">
        <v>1.20356750578049</v>
      </c>
      <c r="ED17">
        <v>7.47317105316382</v>
      </c>
      <c r="EE17">
        <v>0.816386114698946</v>
      </c>
      <c r="EF17">
        <v>0</v>
      </c>
      <c r="EG17">
        <v>1</v>
      </c>
      <c r="EH17">
        <v>3</v>
      </c>
      <c r="EI17" t="s">
        <v>273</v>
      </c>
      <c r="EJ17">
        <v>100</v>
      </c>
      <c r="EK17">
        <v>100</v>
      </c>
      <c r="EL17">
        <v>2.864</v>
      </c>
      <c r="EM17">
        <v>0.036</v>
      </c>
      <c r="EN17">
        <v>2</v>
      </c>
      <c r="EO17">
        <v>643.234</v>
      </c>
      <c r="EP17">
        <v>365.043</v>
      </c>
      <c r="EQ17">
        <v>17.2444</v>
      </c>
      <c r="ER17">
        <v>25.8431</v>
      </c>
      <c r="ES17">
        <v>30.0003</v>
      </c>
      <c r="ET17">
        <v>25.7473</v>
      </c>
      <c r="EU17">
        <v>25.7402</v>
      </c>
      <c r="EV17">
        <v>20.6423</v>
      </c>
      <c r="EW17">
        <v>21.9161</v>
      </c>
      <c r="EX17">
        <v>21.6044</v>
      </c>
      <c r="EY17">
        <v>17.2385</v>
      </c>
      <c r="EZ17">
        <v>420</v>
      </c>
      <c r="FA17">
        <v>15.2328</v>
      </c>
      <c r="FB17">
        <v>101.278</v>
      </c>
      <c r="FC17">
        <v>101.611</v>
      </c>
    </row>
    <row r="18" spans="1:159">
      <c r="A18">
        <v>2</v>
      </c>
      <c r="B18">
        <v>1554316150.5</v>
      </c>
      <c r="C18">
        <v>346.900000095367</v>
      </c>
      <c r="D18" t="s">
        <v>274</v>
      </c>
      <c r="E18" t="s">
        <v>275</v>
      </c>
      <c r="F18" t="s">
        <v>267</v>
      </c>
      <c r="G18" t="s">
        <v>268</v>
      </c>
      <c r="H18">
        <v>1554316147.25</v>
      </c>
      <c r="I18">
        <f>CE18*AJ18*(CC18-CD18)/(100*BW18*(1000-AJ18*CC18))</f>
        <v>0</v>
      </c>
      <c r="J18">
        <f>CE18*AJ18*(CB18-CA18*(1000-AJ18*CD18)/(1000-AJ18*CC18))/(100*BW18)</f>
        <v>0</v>
      </c>
      <c r="K18">
        <f>CA18 - IF(AJ18&gt;1, J18*BW18*100.0/(AL18*CM18), 0)</f>
        <v>0</v>
      </c>
      <c r="L18">
        <f>((R18-I18/2)*K18-J18)/(R18+I18/2)</f>
        <v>0</v>
      </c>
      <c r="M18">
        <f>L18*(CF18+CG18)/1000.0</f>
        <v>0</v>
      </c>
      <c r="N18">
        <f>(CA18 - IF(AJ18&gt;1, J18*BW18*100.0/(AL18*CM18), 0))*(CF18+CG18)/1000.0</f>
        <v>0</v>
      </c>
      <c r="O18">
        <f>2.0/((1/Q18-1/P18)+SIGN(Q18)*SQRT((1/Q18-1/P18)*(1/Q18-1/P18) + 4*BX18/((BX18+1)*(BX18+1))*(2*1/Q18*1/P18-1/P18*1/P18)))</f>
        <v>0</v>
      </c>
      <c r="P18">
        <f>AG18+AF18*BW18+AE18*BW18*BW18</f>
        <v>0</v>
      </c>
      <c r="Q18">
        <f>I18*(1000-(1000*0.61365*exp(17.502*U18/(240.97+U18))/(CF18+CG18)+CC18)/2)/(1000*0.61365*exp(17.502*U18/(240.97+U18))/(CF18+CG18)-CC18)</f>
        <v>0</v>
      </c>
      <c r="R18">
        <f>1/((BX18+1)/(O18/1.6)+1/(P18/1.37)) + BX18/((BX18+1)/(O18/1.6) + BX18/(P18/1.37))</f>
        <v>0</v>
      </c>
      <c r="S18">
        <f>(BT18*BV18)</f>
        <v>0</v>
      </c>
      <c r="T18">
        <f>(CH18+(S18+2*0.95*5.67E-8*(((CH18+$B$7)+273)^4-(CH18+273)^4)-44100*I18)/(1.84*29.3*P18+8*0.95*5.67E-8*(CH18+273)^3))</f>
        <v>0</v>
      </c>
      <c r="U18">
        <f>($C$7*CI18+$D$7*CJ18+$E$7*T18)</f>
        <v>0</v>
      </c>
      <c r="V18">
        <f>0.61365*exp(17.502*U18/(240.97+U18))</f>
        <v>0</v>
      </c>
      <c r="W18">
        <f>(X18/Y18*100)</f>
        <v>0</v>
      </c>
      <c r="X18">
        <f>CC18*(CF18+CG18)/1000</f>
        <v>0</v>
      </c>
      <c r="Y18">
        <f>0.61365*exp(17.502*CH18/(240.97+CH18))</f>
        <v>0</v>
      </c>
      <c r="Z18">
        <f>(V18-CC18*(CF18+CG18)/1000)</f>
        <v>0</v>
      </c>
      <c r="AA18">
        <f>(-I18*44100)</f>
        <v>0</v>
      </c>
      <c r="AB18">
        <f>2*29.3*P18*0.92*(CH18-U18)</f>
        <v>0</v>
      </c>
      <c r="AC18">
        <f>2*0.95*5.67E-8*(((CH18+$B$7)+273)^4-(U18+273)^4)</f>
        <v>0</v>
      </c>
      <c r="AD18">
        <f>S18+AC18+AA18+AB18</f>
        <v>0</v>
      </c>
      <c r="AE18">
        <v>-0.0405547741430299</v>
      </c>
      <c r="AF18">
        <v>0.0455262867688952</v>
      </c>
      <c r="AG18">
        <v>3.4133411910075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MAX(0,($B$13+$C$13*CM18)/(1+$D$13*CM18)*CF18/(CH18+273)*$E$13)</f>
        <v>0</v>
      </c>
      <c r="AM18">
        <v>0</v>
      </c>
      <c r="AN18">
        <v>1099.53</v>
      </c>
      <c r="AO18">
        <v>5038.43</v>
      </c>
      <c r="AP18">
        <f>AO18-AN18</f>
        <v>0</v>
      </c>
      <c r="AQ18">
        <f>AP18/AO18</f>
        <v>0</v>
      </c>
      <c r="AR18">
        <v>-1</v>
      </c>
      <c r="AS18" t="s">
        <v>276</v>
      </c>
      <c r="AT18">
        <v>941.948692307692</v>
      </c>
      <c r="AU18">
        <v>1121.06</v>
      </c>
      <c r="AV18">
        <f>1-AT18/AU18</f>
        <v>0</v>
      </c>
      <c r="AW18">
        <v>0.5</v>
      </c>
      <c r="AX18">
        <f>BT18</f>
        <v>0</v>
      </c>
      <c r="AY18">
        <f>J18</f>
        <v>0</v>
      </c>
      <c r="AZ18">
        <f>AV18*AW18*AX18</f>
        <v>0</v>
      </c>
      <c r="BA18">
        <f>BF18/AU18</f>
        <v>0</v>
      </c>
      <c r="BB18">
        <f>(AY18-AR18)/AX18</f>
        <v>0</v>
      </c>
      <c r="BC18">
        <f>(AO18-AU18)/AU18</f>
        <v>0</v>
      </c>
      <c r="BD18" t="s">
        <v>270</v>
      </c>
      <c r="BE18">
        <v>0</v>
      </c>
      <c r="BF18">
        <f>AU18-BE18</f>
        <v>0</v>
      </c>
      <c r="BG18">
        <f>(AU18-AT18)/(AU18-BE18)</f>
        <v>0</v>
      </c>
      <c r="BH18">
        <f>(AO18-AU18)/(AO18-BE18)</f>
        <v>0</v>
      </c>
      <c r="BI18">
        <f>(AU18-AT18)/(AU18-AN18)</f>
        <v>0</v>
      </c>
      <c r="BJ18">
        <f>(AO18-AU18)/(AO18-AN18)</f>
        <v>0</v>
      </c>
      <c r="BK18" t="s">
        <v>270</v>
      </c>
      <c r="BL18" t="s">
        <v>270</v>
      </c>
      <c r="BM18" t="s">
        <v>270</v>
      </c>
      <c r="BN18" t="s">
        <v>270</v>
      </c>
      <c r="BO18" t="s">
        <v>270</v>
      </c>
      <c r="BP18" t="s">
        <v>270</v>
      </c>
      <c r="BQ18" t="s">
        <v>270</v>
      </c>
      <c r="BR18" t="s">
        <v>270</v>
      </c>
      <c r="BS18">
        <f>$B$11*CN18+$C$11*CO18+$F$11*CP18</f>
        <v>0</v>
      </c>
      <c r="BT18">
        <f>BS18*BU18</f>
        <v>0</v>
      </c>
      <c r="BU18">
        <f>($B$11*$D$9+$C$11*$D$9+$F$11*((DC18+CU18)/MAX(DC18+CU18+DD18, 0.1)*$I$9+DD18/MAX(DC18+CU18+DD18, 0.1)*$J$9))/($B$11+$C$11+$F$11)</f>
        <v>0</v>
      </c>
      <c r="BV18">
        <f>($B$11*$K$9+$C$11*$K$9+$F$11*((DC18+CU18)/MAX(DC18+CU18+DD18, 0.1)*$P$9+DD18/MAX(DC18+CU18+DD18, 0.1)*$Q$9))/($B$11+$C$11+$F$11)</f>
        <v>0</v>
      </c>
      <c r="BW18">
        <v>6</v>
      </c>
      <c r="BX18">
        <v>0.5</v>
      </c>
      <c r="BY18" t="s">
        <v>271</v>
      </c>
      <c r="BZ18">
        <v>1554316147.25</v>
      </c>
      <c r="CA18">
        <v>375.721</v>
      </c>
      <c r="CB18">
        <v>420.012833333333</v>
      </c>
      <c r="CC18">
        <v>17.5638666666667</v>
      </c>
      <c r="CD18">
        <v>11.23405</v>
      </c>
      <c r="CE18">
        <v>200.031666666667</v>
      </c>
      <c r="CF18">
        <v>97.789175</v>
      </c>
      <c r="CG18">
        <v>0.0355397833333333</v>
      </c>
      <c r="CH18">
        <v>22.9936583333333</v>
      </c>
      <c r="CI18">
        <v>22.7701</v>
      </c>
      <c r="CJ18">
        <v>999.9</v>
      </c>
      <c r="CK18">
        <v>0</v>
      </c>
      <c r="CL18">
        <v>0</v>
      </c>
      <c r="CM18">
        <v>10001.0875</v>
      </c>
      <c r="CN18">
        <v>0</v>
      </c>
      <c r="CO18">
        <v>0.00152894</v>
      </c>
      <c r="CP18">
        <v>1499.96833333333</v>
      </c>
      <c r="CQ18">
        <v>0.973000333333333</v>
      </c>
      <c r="CR18">
        <v>0.026999475</v>
      </c>
      <c r="CS18">
        <v>0</v>
      </c>
      <c r="CT18">
        <v>941.853083333333</v>
      </c>
      <c r="CU18">
        <v>4.99999</v>
      </c>
      <c r="CV18">
        <v>14314.7416666667</v>
      </c>
      <c r="CW18">
        <v>13077.9833333333</v>
      </c>
      <c r="CX18">
        <v>42.8853333333333</v>
      </c>
      <c r="CY18">
        <v>44.906</v>
      </c>
      <c r="CZ18">
        <v>44.062</v>
      </c>
      <c r="DA18">
        <v>44.33825</v>
      </c>
      <c r="DB18">
        <v>44.875</v>
      </c>
      <c r="DC18">
        <v>1454.60833333333</v>
      </c>
      <c r="DD18">
        <v>40.36</v>
      </c>
      <c r="DE18">
        <v>0</v>
      </c>
      <c r="DF18">
        <v>346.299999952316</v>
      </c>
      <c r="DG18">
        <v>941.948692307692</v>
      </c>
      <c r="DH18">
        <v>-0.181743578073724</v>
      </c>
      <c r="DI18">
        <v>-1.9213675005519</v>
      </c>
      <c r="DJ18">
        <v>14316.4846153846</v>
      </c>
      <c r="DK18">
        <v>15</v>
      </c>
      <c r="DL18">
        <v>1554316110</v>
      </c>
      <c r="DM18" t="s">
        <v>277</v>
      </c>
      <c r="DN18">
        <v>3</v>
      </c>
      <c r="DO18">
        <v>2.884</v>
      </c>
      <c r="DP18">
        <v>-0.013</v>
      </c>
      <c r="DQ18">
        <v>420</v>
      </c>
      <c r="DR18">
        <v>11</v>
      </c>
      <c r="DS18">
        <v>0.05</v>
      </c>
      <c r="DT18">
        <v>0.01</v>
      </c>
      <c r="DU18">
        <v>-44.2514219512195</v>
      </c>
      <c r="DV18">
        <v>0.0777303135888694</v>
      </c>
      <c r="DW18">
        <v>0.0840021414134571</v>
      </c>
      <c r="DX18">
        <v>1</v>
      </c>
      <c r="DY18">
        <v>941.947588235294</v>
      </c>
      <c r="DZ18">
        <v>-0.195313354212826</v>
      </c>
      <c r="EA18">
        <v>0.242858845186086</v>
      </c>
      <c r="EB18">
        <v>1</v>
      </c>
      <c r="EC18">
        <v>6.30743756097561</v>
      </c>
      <c r="ED18">
        <v>0.252979651567963</v>
      </c>
      <c r="EE18">
        <v>0.0289501862987803</v>
      </c>
      <c r="EF18">
        <v>0</v>
      </c>
      <c r="EG18">
        <v>2</v>
      </c>
      <c r="EH18">
        <v>3</v>
      </c>
      <c r="EI18" t="s">
        <v>278</v>
      </c>
      <c r="EJ18">
        <v>100</v>
      </c>
      <c r="EK18">
        <v>100</v>
      </c>
      <c r="EL18">
        <v>2.884</v>
      </c>
      <c r="EM18">
        <v>-0.013</v>
      </c>
      <c r="EN18">
        <v>2</v>
      </c>
      <c r="EO18">
        <v>183.735</v>
      </c>
      <c r="EP18">
        <v>469.65</v>
      </c>
      <c r="EQ18">
        <v>17.2655</v>
      </c>
      <c r="ER18">
        <v>26.0821</v>
      </c>
      <c r="ES18">
        <v>30.0003</v>
      </c>
      <c r="ET18">
        <v>26.043</v>
      </c>
      <c r="EU18">
        <v>25.9827</v>
      </c>
      <c r="EV18">
        <v>15.4514</v>
      </c>
      <c r="EW18">
        <v>42.8102</v>
      </c>
      <c r="EX18">
        <v>14.4928</v>
      </c>
      <c r="EY18">
        <v>17.2702</v>
      </c>
      <c r="EZ18">
        <v>420</v>
      </c>
      <c r="FA18">
        <v>11.1754</v>
      </c>
      <c r="FB18">
        <v>101.239</v>
      </c>
      <c r="FC18">
        <v>101.577</v>
      </c>
    </row>
    <row r="19" spans="1:159">
      <c r="A19">
        <v>3</v>
      </c>
      <c r="B19">
        <v>1554317859.1</v>
      </c>
      <c r="C19">
        <v>2055.5</v>
      </c>
      <c r="D19" t="s">
        <v>279</v>
      </c>
      <c r="E19" t="s">
        <v>280</v>
      </c>
      <c r="F19" t="s">
        <v>267</v>
      </c>
      <c r="H19">
        <v>1554317855.85</v>
      </c>
      <c r="I19">
        <f>CE19*AJ19*(CC19-CD19)/(100*BW19*(1000-AJ19*CC19))</f>
        <v>0</v>
      </c>
      <c r="J19">
        <f>CE19*AJ19*(CB19-CA19*(1000-AJ19*CD19)/(1000-AJ19*CC19))/(100*BW19)</f>
        <v>0</v>
      </c>
      <c r="K19">
        <f>CA19 - IF(AJ19&gt;1, J19*BW19*100.0/(AL19*CM19), 0)</f>
        <v>0</v>
      </c>
      <c r="L19">
        <f>((R19-I19/2)*K19-J19)/(R19+I19/2)</f>
        <v>0</v>
      </c>
      <c r="M19">
        <f>L19*(CF19+CG19)/1000.0</f>
        <v>0</v>
      </c>
      <c r="N19">
        <f>(CA19 - IF(AJ19&gt;1, J19*BW19*100.0/(AL19*CM19), 0))*(CF19+CG19)/1000.0</f>
        <v>0</v>
      </c>
      <c r="O19">
        <f>2.0/((1/Q19-1/P19)+SIGN(Q19)*SQRT((1/Q19-1/P19)*(1/Q19-1/P19) + 4*BX19/((BX19+1)*(BX19+1))*(2*1/Q19*1/P19-1/P19*1/P19)))</f>
        <v>0</v>
      </c>
      <c r="P19">
        <f>AG19+AF19*BW19+AE19*BW19*BW19</f>
        <v>0</v>
      </c>
      <c r="Q19">
        <f>I19*(1000-(1000*0.61365*exp(17.502*U19/(240.97+U19))/(CF19+CG19)+CC19)/2)/(1000*0.61365*exp(17.502*U19/(240.97+U19))/(CF19+CG19)-CC19)</f>
        <v>0</v>
      </c>
      <c r="R19">
        <f>1/((BX19+1)/(O19/1.6)+1/(P19/1.37)) + BX19/((BX19+1)/(O19/1.6) + BX19/(P19/1.37))</f>
        <v>0</v>
      </c>
      <c r="S19">
        <f>(BT19*BV19)</f>
        <v>0</v>
      </c>
      <c r="T19">
        <f>(CH19+(S19+2*0.95*5.67E-8*(((CH19+$B$7)+273)^4-(CH19+273)^4)-44100*I19)/(1.84*29.3*P19+8*0.95*5.67E-8*(CH19+273)^3))</f>
        <v>0</v>
      </c>
      <c r="U19">
        <f>($C$7*CI19+$D$7*CJ19+$E$7*T19)</f>
        <v>0</v>
      </c>
      <c r="V19">
        <f>0.61365*exp(17.502*U19/(240.97+U19))</f>
        <v>0</v>
      </c>
      <c r="W19">
        <f>(X19/Y19*100)</f>
        <v>0</v>
      </c>
      <c r="X19">
        <f>CC19*(CF19+CG19)/1000</f>
        <v>0</v>
      </c>
      <c r="Y19">
        <f>0.61365*exp(17.502*CH19/(240.97+CH19))</f>
        <v>0</v>
      </c>
      <c r="Z19">
        <f>(V19-CC19*(CF19+CG19)/1000)</f>
        <v>0</v>
      </c>
      <c r="AA19">
        <f>(-I19*44100)</f>
        <v>0</v>
      </c>
      <c r="AB19">
        <f>2*29.3*P19*0.92*(CH19-U19)</f>
        <v>0</v>
      </c>
      <c r="AC19">
        <f>2*0.95*5.67E-8*(((CH19+$B$7)+273)^4-(U19+273)^4)</f>
        <v>0</v>
      </c>
      <c r="AD19">
        <f>S19+AC19+AA19+AB19</f>
        <v>0</v>
      </c>
      <c r="AE19">
        <v>-0.040568768798596</v>
      </c>
      <c r="AF19">
        <v>0.0455419969957674</v>
      </c>
      <c r="AG19">
        <v>3.4142753966695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MAX(0,($B$13+$C$13*CM19)/(1+$D$13*CM19)*CF19/(CH19+273)*$E$13)</f>
        <v>0</v>
      </c>
      <c r="AM19">
        <v>0</v>
      </c>
      <c r="AN19">
        <v>1099.53</v>
      </c>
      <c r="AO19">
        <v>5038.43</v>
      </c>
      <c r="AP19">
        <f>AO19-AN19</f>
        <v>0</v>
      </c>
      <c r="AQ19">
        <f>AP19/AO19</f>
        <v>0</v>
      </c>
      <c r="AR19">
        <v>-1</v>
      </c>
      <c r="AS19" t="s">
        <v>281</v>
      </c>
      <c r="AT19">
        <v>860.1745</v>
      </c>
      <c r="AU19">
        <v>1944.82</v>
      </c>
      <c r="AV19">
        <f>1-AT19/AU19</f>
        <v>0</v>
      </c>
      <c r="AW19">
        <v>0.5</v>
      </c>
      <c r="AX19">
        <f>BT19</f>
        <v>0</v>
      </c>
      <c r="AY19">
        <f>J19</f>
        <v>0</v>
      </c>
      <c r="AZ19">
        <f>AV19*AW19*AX19</f>
        <v>0</v>
      </c>
      <c r="BA19">
        <f>BF19/AU19</f>
        <v>0</v>
      </c>
      <c r="BB19">
        <f>(AY19-AR19)/AX19</f>
        <v>0</v>
      </c>
      <c r="BC19">
        <f>(AO19-AU19)/AU19</f>
        <v>0</v>
      </c>
      <c r="BD19" t="s">
        <v>270</v>
      </c>
      <c r="BE19">
        <v>0</v>
      </c>
      <c r="BF19">
        <f>AU19-BE19</f>
        <v>0</v>
      </c>
      <c r="BG19">
        <f>(AU19-AT19)/(AU19-BE19)</f>
        <v>0</v>
      </c>
      <c r="BH19">
        <f>(AO19-AU19)/(AO19-BE19)</f>
        <v>0</v>
      </c>
      <c r="BI19">
        <f>(AU19-AT19)/(AU19-AN19)</f>
        <v>0</v>
      </c>
      <c r="BJ19">
        <f>(AO19-AU19)/(AO19-AN19)</f>
        <v>0</v>
      </c>
      <c r="BK19" t="s">
        <v>270</v>
      </c>
      <c r="BL19" t="s">
        <v>270</v>
      </c>
      <c r="BM19" t="s">
        <v>270</v>
      </c>
      <c r="BN19" t="s">
        <v>270</v>
      </c>
      <c r="BO19" t="s">
        <v>270</v>
      </c>
      <c r="BP19" t="s">
        <v>270</v>
      </c>
      <c r="BQ19" t="s">
        <v>270</v>
      </c>
      <c r="BR19" t="s">
        <v>270</v>
      </c>
      <c r="BS19">
        <f>$B$11*CN19+$C$11*CO19+$F$11*CP19</f>
        <v>0</v>
      </c>
      <c r="BT19">
        <f>BS19*BU19</f>
        <v>0</v>
      </c>
      <c r="BU19">
        <f>($B$11*$D$9+$C$11*$D$9+$F$11*((DC19+CU19)/MAX(DC19+CU19+DD19, 0.1)*$I$9+DD19/MAX(DC19+CU19+DD19, 0.1)*$J$9))/($B$11+$C$11+$F$11)</f>
        <v>0</v>
      </c>
      <c r="BV19">
        <f>($B$11*$K$9+$C$11*$K$9+$F$11*((DC19+CU19)/MAX(DC19+CU19+DD19, 0.1)*$P$9+DD19/MAX(DC19+CU19+DD19, 0.1)*$Q$9))/($B$11+$C$11+$F$11)</f>
        <v>0</v>
      </c>
      <c r="BW19">
        <v>6</v>
      </c>
      <c r="BX19">
        <v>0.5</v>
      </c>
      <c r="BY19" t="s">
        <v>271</v>
      </c>
      <c r="BZ19">
        <v>1554317855.85</v>
      </c>
      <c r="CA19">
        <v>410.197666666667</v>
      </c>
      <c r="CB19">
        <v>420.017833333333</v>
      </c>
      <c r="CC19">
        <v>12.987725</v>
      </c>
      <c r="CD19">
        <v>10.7578666666667</v>
      </c>
      <c r="CE19">
        <v>600.022416666667</v>
      </c>
      <c r="CF19">
        <v>97.753075</v>
      </c>
      <c r="CG19">
        <v>0.0699709916666667</v>
      </c>
      <c r="CH19">
        <v>22.99115</v>
      </c>
      <c r="CI19">
        <v>22.0806333333333</v>
      </c>
      <c r="CJ19">
        <v>999.9</v>
      </c>
      <c r="CK19">
        <v>0</v>
      </c>
      <c r="CL19">
        <v>0</v>
      </c>
      <c r="CM19">
        <v>10008.2333333333</v>
      </c>
      <c r="CN19">
        <v>0</v>
      </c>
      <c r="CO19">
        <v>0.00152894</v>
      </c>
      <c r="CP19">
        <v>249.986833333333</v>
      </c>
      <c r="CQ19">
        <v>0.89999575</v>
      </c>
      <c r="CR19">
        <v>0.10000425</v>
      </c>
      <c r="CS19">
        <v>0</v>
      </c>
      <c r="CT19">
        <v>860.431</v>
      </c>
      <c r="CU19">
        <v>4.99999</v>
      </c>
      <c r="CV19">
        <v>2117.84166666667</v>
      </c>
      <c r="CW19">
        <v>2089.28</v>
      </c>
      <c r="CX19">
        <v>39.2706666666667</v>
      </c>
      <c r="CY19">
        <v>43.4266666666667</v>
      </c>
      <c r="CZ19">
        <v>41.625</v>
      </c>
      <c r="DA19">
        <v>43.0413333333333</v>
      </c>
      <c r="DB19">
        <v>42.187</v>
      </c>
      <c r="DC19">
        <v>220.486666666667</v>
      </c>
      <c r="DD19">
        <v>24.5</v>
      </c>
      <c r="DE19">
        <v>0</v>
      </c>
      <c r="DF19">
        <v>1708.10000014305</v>
      </c>
      <c r="DG19">
        <v>860.1745</v>
      </c>
      <c r="DH19">
        <v>3.21596582567625</v>
      </c>
      <c r="DI19">
        <v>1.69538459819673</v>
      </c>
      <c r="DJ19">
        <v>2117.59653846154</v>
      </c>
      <c r="DK19">
        <v>15</v>
      </c>
      <c r="DL19">
        <v>1554317804.1</v>
      </c>
      <c r="DM19" t="s">
        <v>282</v>
      </c>
      <c r="DN19">
        <v>4</v>
      </c>
      <c r="DO19">
        <v>2.939</v>
      </c>
      <c r="DP19">
        <v>-0.012</v>
      </c>
      <c r="DQ19">
        <v>420</v>
      </c>
      <c r="DR19">
        <v>11</v>
      </c>
      <c r="DS19">
        <v>0.19</v>
      </c>
      <c r="DT19">
        <v>0.04</v>
      </c>
      <c r="DU19">
        <v>-9.8403343902439</v>
      </c>
      <c r="DV19">
        <v>0.206373449477313</v>
      </c>
      <c r="DW19">
        <v>0.027312888322743</v>
      </c>
      <c r="DX19">
        <v>1</v>
      </c>
      <c r="DY19">
        <v>859.988735294118</v>
      </c>
      <c r="DZ19">
        <v>3.22899384188161</v>
      </c>
      <c r="EA19">
        <v>0.377744646773576</v>
      </c>
      <c r="EB19">
        <v>0</v>
      </c>
      <c r="EC19">
        <v>2.2414987804878</v>
      </c>
      <c r="ED19">
        <v>-0.093055400696852</v>
      </c>
      <c r="EE19">
        <v>0.00929572212000243</v>
      </c>
      <c r="EF19">
        <v>1</v>
      </c>
      <c r="EG19">
        <v>2</v>
      </c>
      <c r="EH19">
        <v>3</v>
      </c>
      <c r="EI19" t="s">
        <v>278</v>
      </c>
      <c r="EJ19">
        <v>100</v>
      </c>
      <c r="EK19">
        <v>100</v>
      </c>
      <c r="EL19">
        <v>2.939</v>
      </c>
      <c r="EM19">
        <v>-0.012</v>
      </c>
      <c r="EN19">
        <v>2</v>
      </c>
      <c r="EO19">
        <v>644.788</v>
      </c>
      <c r="EP19">
        <v>360.838</v>
      </c>
      <c r="EQ19">
        <v>19.1051</v>
      </c>
      <c r="ER19">
        <v>26.0107</v>
      </c>
      <c r="ES19">
        <v>30.0001</v>
      </c>
      <c r="ET19">
        <v>25.9778</v>
      </c>
      <c r="EU19">
        <v>25.9805</v>
      </c>
      <c r="EV19">
        <v>20.6466</v>
      </c>
      <c r="EW19">
        <v>40.584</v>
      </c>
      <c r="EX19">
        <v>0</v>
      </c>
      <c r="EY19">
        <v>19.1096</v>
      </c>
      <c r="EZ19">
        <v>420</v>
      </c>
      <c r="FA19">
        <v>10.81</v>
      </c>
      <c r="FB19">
        <v>101.246</v>
      </c>
      <c r="FC19">
        <v>101.589</v>
      </c>
    </row>
    <row r="20" spans="1:159">
      <c r="A20">
        <v>4</v>
      </c>
      <c r="B20">
        <v>1554318709.1</v>
      </c>
      <c r="C20">
        <v>2905.5</v>
      </c>
      <c r="D20" t="s">
        <v>283</v>
      </c>
      <c r="E20" t="s">
        <v>284</v>
      </c>
      <c r="F20" t="s">
        <v>267</v>
      </c>
      <c r="H20">
        <v>1554318705.85</v>
      </c>
      <c r="I20">
        <f>CE20*AJ20*(CC20-CD20)/(100*BW20*(1000-AJ20*CC20))</f>
        <v>0</v>
      </c>
      <c r="J20">
        <f>CE20*AJ20*(CB20-CA20*(1000-AJ20*CD20)/(1000-AJ20*CC20))/(100*BW20)</f>
        <v>0</v>
      </c>
      <c r="K20">
        <f>CA20 - IF(AJ20&gt;1, J20*BW20*100.0/(AL20*CM20), 0)</f>
        <v>0</v>
      </c>
      <c r="L20">
        <f>((R20-I20/2)*K20-J20)/(R20+I20/2)</f>
        <v>0</v>
      </c>
      <c r="M20">
        <f>L20*(CF20+CG20)/1000.0</f>
        <v>0</v>
      </c>
      <c r="N20">
        <f>(CA20 - IF(AJ20&gt;1, J20*BW20*100.0/(AL20*CM20), 0))*(CF20+CG20)/1000.0</f>
        <v>0</v>
      </c>
      <c r="O20">
        <f>2.0/((1/Q20-1/P20)+SIGN(Q20)*SQRT((1/Q20-1/P20)*(1/Q20-1/P20) + 4*BX20/((BX20+1)*(BX20+1))*(2*1/Q20*1/P20-1/P20*1/P20)))</f>
        <v>0</v>
      </c>
      <c r="P20">
        <f>AG20+AF20*BW20+AE20*BW20*BW20</f>
        <v>0</v>
      </c>
      <c r="Q20">
        <f>I20*(1000-(1000*0.61365*exp(17.502*U20/(240.97+U20))/(CF20+CG20)+CC20)/2)/(1000*0.61365*exp(17.502*U20/(240.97+U20))/(CF20+CG20)-CC20)</f>
        <v>0</v>
      </c>
      <c r="R20">
        <f>1/((BX20+1)/(O20/1.6)+1/(P20/1.37)) + BX20/((BX20+1)/(O20/1.6) + BX20/(P20/1.37))</f>
        <v>0</v>
      </c>
      <c r="S20">
        <f>(BT20*BV20)</f>
        <v>0</v>
      </c>
      <c r="T20">
        <f>(CH20+(S20+2*0.95*5.67E-8*(((CH20+$B$7)+273)^4-(CH20+273)^4)-44100*I20)/(1.84*29.3*P20+8*0.95*5.67E-8*(CH20+273)^3))</f>
        <v>0</v>
      </c>
      <c r="U20">
        <f>($C$7*CI20+$D$7*CJ20+$E$7*T20)</f>
        <v>0</v>
      </c>
      <c r="V20">
        <f>0.61365*exp(17.502*U20/(240.97+U20))</f>
        <v>0</v>
      </c>
      <c r="W20">
        <f>(X20/Y20*100)</f>
        <v>0</v>
      </c>
      <c r="X20">
        <f>CC20*(CF20+CG20)/1000</f>
        <v>0</v>
      </c>
      <c r="Y20">
        <f>0.61365*exp(17.502*CH20/(240.97+CH20))</f>
        <v>0</v>
      </c>
      <c r="Z20">
        <f>(V20-CC20*(CF20+CG20)/1000)</f>
        <v>0</v>
      </c>
      <c r="AA20">
        <f>(-I20*44100)</f>
        <v>0</v>
      </c>
      <c r="AB20">
        <f>2*29.3*P20*0.92*(CH20-U20)</f>
        <v>0</v>
      </c>
      <c r="AC20">
        <f>2*0.95*5.67E-8*(((CH20+$B$7)+273)^4-(U20+273)^4)</f>
        <v>0</v>
      </c>
      <c r="AD20">
        <f>S20+AC20+AA20+AB20</f>
        <v>0</v>
      </c>
      <c r="AE20">
        <v>-0.040527025550846</v>
      </c>
      <c r="AF20">
        <v>0.0454951365432586</v>
      </c>
      <c r="AG20">
        <v>3.41148852761643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MAX(0,($B$13+$C$13*CM20)/(1+$D$13*CM20)*CF20/(CH20+273)*$E$13)</f>
        <v>0</v>
      </c>
      <c r="AM20">
        <v>0</v>
      </c>
      <c r="AN20">
        <v>1099.53</v>
      </c>
      <c r="AO20">
        <v>5038.43</v>
      </c>
      <c r="AP20">
        <f>AO20-AN20</f>
        <v>0</v>
      </c>
      <c r="AQ20">
        <f>AP20/AO20</f>
        <v>0</v>
      </c>
      <c r="AR20">
        <v>-1</v>
      </c>
      <c r="AS20" t="s">
        <v>285</v>
      </c>
      <c r="AT20">
        <v>945.962615384615</v>
      </c>
      <c r="AU20">
        <v>2049.31</v>
      </c>
      <c r="AV20">
        <f>1-AT20/AU20</f>
        <v>0</v>
      </c>
      <c r="AW20">
        <v>0.5</v>
      </c>
      <c r="AX20">
        <f>BT20</f>
        <v>0</v>
      </c>
      <c r="AY20">
        <f>J20</f>
        <v>0</v>
      </c>
      <c r="AZ20">
        <f>AV20*AW20*AX20</f>
        <v>0</v>
      </c>
      <c r="BA20">
        <f>BF20/AU20</f>
        <v>0</v>
      </c>
      <c r="BB20">
        <f>(AY20-AR20)/AX20</f>
        <v>0</v>
      </c>
      <c r="BC20">
        <f>(AO20-AU20)/AU20</f>
        <v>0</v>
      </c>
      <c r="BD20" t="s">
        <v>270</v>
      </c>
      <c r="BE20">
        <v>0</v>
      </c>
      <c r="BF20">
        <f>AU20-BE20</f>
        <v>0</v>
      </c>
      <c r="BG20">
        <f>(AU20-AT20)/(AU20-BE20)</f>
        <v>0</v>
      </c>
      <c r="BH20">
        <f>(AO20-AU20)/(AO20-BE20)</f>
        <v>0</v>
      </c>
      <c r="BI20">
        <f>(AU20-AT20)/(AU20-AN20)</f>
        <v>0</v>
      </c>
      <c r="BJ20">
        <f>(AO20-AU20)/(AO20-AN20)</f>
        <v>0</v>
      </c>
      <c r="BK20" t="s">
        <v>270</v>
      </c>
      <c r="BL20" t="s">
        <v>270</v>
      </c>
      <c r="BM20" t="s">
        <v>270</v>
      </c>
      <c r="BN20" t="s">
        <v>270</v>
      </c>
      <c r="BO20" t="s">
        <v>270</v>
      </c>
      <c r="BP20" t="s">
        <v>270</v>
      </c>
      <c r="BQ20" t="s">
        <v>270</v>
      </c>
      <c r="BR20" t="s">
        <v>270</v>
      </c>
      <c r="BS20">
        <f>$B$11*CN20+$C$11*CO20+$F$11*CP20</f>
        <v>0</v>
      </c>
      <c r="BT20">
        <f>BS20*BU20</f>
        <v>0</v>
      </c>
      <c r="BU20">
        <f>($B$11*$D$9+$C$11*$D$9+$F$11*((DC20+CU20)/MAX(DC20+CU20+DD20, 0.1)*$I$9+DD20/MAX(DC20+CU20+DD20, 0.1)*$J$9))/($B$11+$C$11+$F$11)</f>
        <v>0</v>
      </c>
      <c r="BV20">
        <f>($B$11*$K$9+$C$11*$K$9+$F$11*((DC20+CU20)/MAX(DC20+CU20+DD20, 0.1)*$P$9+DD20/MAX(DC20+CU20+DD20, 0.1)*$Q$9))/($B$11+$C$11+$F$11)</f>
        <v>0</v>
      </c>
      <c r="BW20">
        <v>6</v>
      </c>
      <c r="BX20">
        <v>0.5</v>
      </c>
      <c r="BY20" t="s">
        <v>271</v>
      </c>
      <c r="BZ20">
        <v>1554318705.85</v>
      </c>
      <c r="CA20">
        <v>411.528</v>
      </c>
      <c r="CB20">
        <v>419.964583333333</v>
      </c>
      <c r="CC20">
        <v>11.77715</v>
      </c>
      <c r="CD20">
        <v>10.78865</v>
      </c>
      <c r="CE20">
        <v>599.988</v>
      </c>
      <c r="CF20">
        <v>97.7430333333333</v>
      </c>
      <c r="CG20">
        <v>0.0701139083333333</v>
      </c>
      <c r="CH20">
        <v>18.0451083333333</v>
      </c>
      <c r="CI20">
        <v>17.5217166666667</v>
      </c>
      <c r="CJ20">
        <v>999.9</v>
      </c>
      <c r="CK20">
        <v>0</v>
      </c>
      <c r="CL20">
        <v>0</v>
      </c>
      <c r="CM20">
        <v>9998.9625</v>
      </c>
      <c r="CN20">
        <v>0</v>
      </c>
      <c r="CO20">
        <v>0.00152894</v>
      </c>
      <c r="CP20">
        <v>250.002916666667</v>
      </c>
      <c r="CQ20">
        <v>0.899996666666667</v>
      </c>
      <c r="CR20">
        <v>0.100003208333333</v>
      </c>
      <c r="CS20">
        <v>0</v>
      </c>
      <c r="CT20">
        <v>945.0015</v>
      </c>
      <c r="CU20">
        <v>4.99999</v>
      </c>
      <c r="CV20">
        <v>2297.90166666667</v>
      </c>
      <c r="CW20">
        <v>2089.41666666667</v>
      </c>
      <c r="CX20">
        <v>36.8016666666667</v>
      </c>
      <c r="CY20">
        <v>41.187</v>
      </c>
      <c r="CZ20">
        <v>39.125</v>
      </c>
      <c r="DA20">
        <v>40.906</v>
      </c>
      <c r="DB20">
        <v>39.562</v>
      </c>
      <c r="DC20">
        <v>220.5025</v>
      </c>
      <c r="DD20">
        <v>24.4975</v>
      </c>
      <c r="DE20">
        <v>0</v>
      </c>
      <c r="DF20">
        <v>849.5</v>
      </c>
      <c r="DG20">
        <v>945.962615384615</v>
      </c>
      <c r="DH20">
        <v>-13.8218803513458</v>
      </c>
      <c r="DI20">
        <v>-34.1323078256869</v>
      </c>
      <c r="DJ20">
        <v>2300.14115384615</v>
      </c>
      <c r="DK20">
        <v>15</v>
      </c>
      <c r="DL20">
        <v>1554318695.1</v>
      </c>
      <c r="DM20" t="s">
        <v>286</v>
      </c>
      <c r="DN20">
        <v>5</v>
      </c>
      <c r="DO20">
        <v>2.842</v>
      </c>
      <c r="DP20">
        <v>-0.009</v>
      </c>
      <c r="DQ20">
        <v>420</v>
      </c>
      <c r="DR20">
        <v>11</v>
      </c>
      <c r="DS20">
        <v>0.3</v>
      </c>
      <c r="DT20">
        <v>0.06</v>
      </c>
      <c r="DU20">
        <v>-3.8845993997561</v>
      </c>
      <c r="DV20">
        <v>-36.6984830360272</v>
      </c>
      <c r="DW20">
        <v>3.94436251455929</v>
      </c>
      <c r="DX20">
        <v>0</v>
      </c>
      <c r="DY20">
        <v>946.567088235294</v>
      </c>
      <c r="DZ20">
        <v>-10.5364919695685</v>
      </c>
      <c r="EA20">
        <v>1.07998154580222</v>
      </c>
      <c r="EB20">
        <v>0</v>
      </c>
      <c r="EC20">
        <v>0.449774622373171</v>
      </c>
      <c r="ED20">
        <v>4.25267326265007</v>
      </c>
      <c r="EE20">
        <v>0.45571192929846</v>
      </c>
      <c r="EF20">
        <v>0</v>
      </c>
      <c r="EG20">
        <v>0</v>
      </c>
      <c r="EH20">
        <v>3</v>
      </c>
      <c r="EI20" t="s">
        <v>287</v>
      </c>
      <c r="EJ20">
        <v>100</v>
      </c>
      <c r="EK20">
        <v>100</v>
      </c>
      <c r="EL20">
        <v>2.842</v>
      </c>
      <c r="EM20">
        <v>-0.009</v>
      </c>
      <c r="EN20">
        <v>2</v>
      </c>
      <c r="EO20">
        <v>641.54</v>
      </c>
      <c r="EP20">
        <v>358.265</v>
      </c>
      <c r="EQ20">
        <v>12.2493</v>
      </c>
      <c r="ER20">
        <v>26.6891</v>
      </c>
      <c r="ES20">
        <v>30.0022</v>
      </c>
      <c r="ET20">
        <v>26.414</v>
      </c>
      <c r="EU20">
        <v>26.3776</v>
      </c>
      <c r="EV20">
        <v>20.6614</v>
      </c>
      <c r="EW20">
        <v>38.3676</v>
      </c>
      <c r="EX20">
        <v>0</v>
      </c>
      <c r="EY20">
        <v>12.0915</v>
      </c>
      <c r="EZ20">
        <v>420</v>
      </c>
      <c r="FA20">
        <v>10.81</v>
      </c>
      <c r="FB20">
        <v>101.175</v>
      </c>
      <c r="FC20">
        <v>101.515</v>
      </c>
    </row>
    <row r="21" spans="1:159">
      <c r="A21">
        <v>5</v>
      </c>
      <c r="B21">
        <v>1554319678.5</v>
      </c>
      <c r="C21">
        <v>3874.90000009537</v>
      </c>
      <c r="D21" t="s">
        <v>288</v>
      </c>
      <c r="E21" t="s">
        <v>289</v>
      </c>
      <c r="F21" t="s">
        <v>267</v>
      </c>
      <c r="H21">
        <v>1554319675.25</v>
      </c>
      <c r="I21">
        <f>CE21*AJ21*(CC21-CD21)/(100*BW21*(1000-AJ21*CC21))</f>
        <v>0</v>
      </c>
      <c r="J21">
        <f>CE21*AJ21*(CB21-CA21*(1000-AJ21*CD21)/(1000-AJ21*CC21))/(100*BW21)</f>
        <v>0</v>
      </c>
      <c r="K21">
        <f>CA21 - IF(AJ21&gt;1, J21*BW21*100.0/(AL21*CM21), 0)</f>
        <v>0</v>
      </c>
      <c r="L21">
        <f>((R21-I21/2)*K21-J21)/(R21+I21/2)</f>
        <v>0</v>
      </c>
      <c r="M21">
        <f>L21*(CF21+CG21)/1000.0</f>
        <v>0</v>
      </c>
      <c r="N21">
        <f>(CA21 - IF(AJ21&gt;1, J21*BW21*100.0/(AL21*CM21), 0))*(CF21+CG21)/1000.0</f>
        <v>0</v>
      </c>
      <c r="O21">
        <f>2.0/((1/Q21-1/P21)+SIGN(Q21)*SQRT((1/Q21-1/P21)*(1/Q21-1/P21) + 4*BX21/((BX21+1)*(BX21+1))*(2*1/Q21*1/P21-1/P21*1/P21)))</f>
        <v>0</v>
      </c>
      <c r="P21">
        <f>AG21+AF21*BW21+AE21*BW21*BW21</f>
        <v>0</v>
      </c>
      <c r="Q21">
        <f>I21*(1000-(1000*0.61365*exp(17.502*U21/(240.97+U21))/(CF21+CG21)+CC21)/2)/(1000*0.61365*exp(17.502*U21/(240.97+U21))/(CF21+CG21)-CC21)</f>
        <v>0</v>
      </c>
      <c r="R21">
        <f>1/((BX21+1)/(O21/1.6)+1/(P21/1.37)) + BX21/((BX21+1)/(O21/1.6) + BX21/(P21/1.37))</f>
        <v>0</v>
      </c>
      <c r="S21">
        <f>(BT21*BV21)</f>
        <v>0</v>
      </c>
      <c r="T21">
        <f>(CH21+(S21+2*0.95*5.67E-8*(((CH21+$B$7)+273)^4-(CH21+273)^4)-44100*I21)/(1.84*29.3*P21+8*0.95*5.67E-8*(CH21+273)^3))</f>
        <v>0</v>
      </c>
      <c r="U21">
        <f>($C$7*CI21+$D$7*CJ21+$E$7*T21)</f>
        <v>0</v>
      </c>
      <c r="V21">
        <f>0.61365*exp(17.502*U21/(240.97+U21))</f>
        <v>0</v>
      </c>
      <c r="W21">
        <f>(X21/Y21*100)</f>
        <v>0</v>
      </c>
      <c r="X21">
        <f>CC21*(CF21+CG21)/1000</f>
        <v>0</v>
      </c>
      <c r="Y21">
        <f>0.61365*exp(17.502*CH21/(240.97+CH21))</f>
        <v>0</v>
      </c>
      <c r="Z21">
        <f>(V21-CC21*(CF21+CG21)/1000)</f>
        <v>0</v>
      </c>
      <c r="AA21">
        <f>(-I21*44100)</f>
        <v>0</v>
      </c>
      <c r="AB21">
        <f>2*29.3*P21*0.92*(CH21-U21)</f>
        <v>0</v>
      </c>
      <c r="AC21">
        <f>2*0.95*5.67E-8*(((CH21+$B$7)+273)^4-(U21+273)^4)</f>
        <v>0</v>
      </c>
      <c r="AD21">
        <f>S21+AC21+AA21+AB21</f>
        <v>0</v>
      </c>
      <c r="AE21">
        <v>-0.0405606981557577</v>
      </c>
      <c r="AF21">
        <v>0.0455329369921542</v>
      </c>
      <c r="AG21">
        <v>3.41373665852754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MAX(0,($B$13+$C$13*CM21)/(1+$D$13*CM21)*CF21/(CH21+273)*$E$13)</f>
        <v>0</v>
      </c>
      <c r="AM21">
        <v>0</v>
      </c>
      <c r="AN21">
        <v>1099.53</v>
      </c>
      <c r="AO21">
        <v>5038.43</v>
      </c>
      <c r="AP21">
        <f>AO21-AN21</f>
        <v>0</v>
      </c>
      <c r="AQ21">
        <f>AP21/AO21</f>
        <v>0</v>
      </c>
      <c r="AR21">
        <v>-1</v>
      </c>
      <c r="AS21" t="s">
        <v>290</v>
      </c>
      <c r="AT21">
        <v>954.056</v>
      </c>
      <c r="AU21">
        <v>2402.98</v>
      </c>
      <c r="AV21">
        <f>1-AT21/AU21</f>
        <v>0</v>
      </c>
      <c r="AW21">
        <v>0.5</v>
      </c>
      <c r="AX21">
        <f>BT21</f>
        <v>0</v>
      </c>
      <c r="AY21">
        <f>J21</f>
        <v>0</v>
      </c>
      <c r="AZ21">
        <f>AV21*AW21*AX21</f>
        <v>0</v>
      </c>
      <c r="BA21">
        <f>BF21/AU21</f>
        <v>0</v>
      </c>
      <c r="BB21">
        <f>(AY21-AR21)/AX21</f>
        <v>0</v>
      </c>
      <c r="BC21">
        <f>(AO21-AU21)/AU21</f>
        <v>0</v>
      </c>
      <c r="BD21" t="s">
        <v>270</v>
      </c>
      <c r="BE21">
        <v>0</v>
      </c>
      <c r="BF21">
        <f>AU21-BE21</f>
        <v>0</v>
      </c>
      <c r="BG21">
        <f>(AU21-AT21)/(AU21-BE21)</f>
        <v>0</v>
      </c>
      <c r="BH21">
        <f>(AO21-AU21)/(AO21-BE21)</f>
        <v>0</v>
      </c>
      <c r="BI21">
        <f>(AU21-AT21)/(AU21-AN21)</f>
        <v>0</v>
      </c>
      <c r="BJ21">
        <f>(AO21-AU21)/(AO21-AN21)</f>
        <v>0</v>
      </c>
      <c r="BK21" t="s">
        <v>270</v>
      </c>
      <c r="BL21" t="s">
        <v>270</v>
      </c>
      <c r="BM21" t="s">
        <v>270</v>
      </c>
      <c r="BN21" t="s">
        <v>270</v>
      </c>
      <c r="BO21" t="s">
        <v>270</v>
      </c>
      <c r="BP21" t="s">
        <v>270</v>
      </c>
      <c r="BQ21" t="s">
        <v>270</v>
      </c>
      <c r="BR21" t="s">
        <v>270</v>
      </c>
      <c r="BS21">
        <f>$B$11*CN21+$C$11*CO21+$F$11*CP21</f>
        <v>0</v>
      </c>
      <c r="BT21">
        <f>BS21*BU21</f>
        <v>0</v>
      </c>
      <c r="BU21">
        <f>($B$11*$D$9+$C$11*$D$9+$F$11*((DC21+CU21)/MAX(DC21+CU21+DD21, 0.1)*$I$9+DD21/MAX(DC21+CU21+DD21, 0.1)*$J$9))/($B$11+$C$11+$F$11)</f>
        <v>0</v>
      </c>
      <c r="BV21">
        <f>($B$11*$K$9+$C$11*$K$9+$F$11*((DC21+CU21)/MAX(DC21+CU21+DD21, 0.1)*$P$9+DD21/MAX(DC21+CU21+DD21, 0.1)*$Q$9))/($B$11+$C$11+$F$11)</f>
        <v>0</v>
      </c>
      <c r="BW21">
        <v>6</v>
      </c>
      <c r="BX21">
        <v>0.5</v>
      </c>
      <c r="BY21" t="s">
        <v>271</v>
      </c>
      <c r="BZ21">
        <v>1554319675.25</v>
      </c>
      <c r="CA21">
        <v>411.889166666667</v>
      </c>
      <c r="CB21">
        <v>420.0085</v>
      </c>
      <c r="CC21">
        <v>12.0438583333333</v>
      </c>
      <c r="CD21">
        <v>10.7654083333333</v>
      </c>
      <c r="CE21">
        <v>600.01625</v>
      </c>
      <c r="CF21">
        <v>97.7540583333333</v>
      </c>
      <c r="CG21">
        <v>0.070734175</v>
      </c>
      <c r="CH21">
        <v>22.9280583333333</v>
      </c>
      <c r="CI21">
        <v>22.42345</v>
      </c>
      <c r="CJ21">
        <v>999.9</v>
      </c>
      <c r="CK21">
        <v>0</v>
      </c>
      <c r="CL21">
        <v>0</v>
      </c>
      <c r="CM21">
        <v>10006.1416666667</v>
      </c>
      <c r="CN21">
        <v>0</v>
      </c>
      <c r="CO21">
        <v>0.00152894</v>
      </c>
      <c r="CP21">
        <v>249.966916666667</v>
      </c>
      <c r="CQ21">
        <v>0.899978</v>
      </c>
      <c r="CR21">
        <v>0.100021983333333</v>
      </c>
      <c r="CS21">
        <v>0</v>
      </c>
      <c r="CT21">
        <v>954.22</v>
      </c>
      <c r="CU21">
        <v>4.99999</v>
      </c>
      <c r="CV21">
        <v>2323.85833333333</v>
      </c>
      <c r="CW21">
        <v>2089.0975</v>
      </c>
      <c r="CX21">
        <v>36.58825</v>
      </c>
      <c r="CY21">
        <v>40.6766666666667</v>
      </c>
      <c r="CZ21">
        <v>38.708</v>
      </c>
      <c r="DA21">
        <v>40.531</v>
      </c>
      <c r="DB21">
        <v>39.687</v>
      </c>
      <c r="DC21">
        <v>220.465833333333</v>
      </c>
      <c r="DD21">
        <v>24.5</v>
      </c>
      <c r="DE21">
        <v>0</v>
      </c>
      <c r="DF21">
        <v>968.699999809265</v>
      </c>
      <c r="DG21">
        <v>954.056</v>
      </c>
      <c r="DH21">
        <v>3.31651281201803</v>
      </c>
      <c r="DI21">
        <v>6.10222229653025</v>
      </c>
      <c r="DJ21">
        <v>2323.63269230769</v>
      </c>
      <c r="DK21">
        <v>15</v>
      </c>
      <c r="DL21">
        <v>1554319598</v>
      </c>
      <c r="DM21" t="s">
        <v>291</v>
      </c>
      <c r="DN21">
        <v>7</v>
      </c>
      <c r="DO21">
        <v>2.828</v>
      </c>
      <c r="DP21">
        <v>-0.009</v>
      </c>
      <c r="DQ21">
        <v>420</v>
      </c>
      <c r="DR21">
        <v>11</v>
      </c>
      <c r="DS21">
        <v>0.24</v>
      </c>
      <c r="DT21">
        <v>0.07</v>
      </c>
      <c r="DU21">
        <v>-8.10283731707317</v>
      </c>
      <c r="DV21">
        <v>-0.0743078048780427</v>
      </c>
      <c r="DW21">
        <v>0.0295031956123145</v>
      </c>
      <c r="DX21">
        <v>1</v>
      </c>
      <c r="DY21">
        <v>953.961235294118</v>
      </c>
      <c r="DZ21">
        <v>1.75445348691495</v>
      </c>
      <c r="EA21">
        <v>0.267312997727982</v>
      </c>
      <c r="EB21">
        <v>0</v>
      </c>
      <c r="EC21">
        <v>1.27708951219512</v>
      </c>
      <c r="ED21">
        <v>0.00531846689895386</v>
      </c>
      <c r="EE21">
        <v>0.00122745016533784</v>
      </c>
      <c r="EF21">
        <v>1</v>
      </c>
      <c r="EG21">
        <v>2</v>
      </c>
      <c r="EH21">
        <v>3</v>
      </c>
      <c r="EI21" t="s">
        <v>278</v>
      </c>
      <c r="EJ21">
        <v>100</v>
      </c>
      <c r="EK21">
        <v>100</v>
      </c>
      <c r="EL21">
        <v>2.828</v>
      </c>
      <c r="EM21">
        <v>-0.009</v>
      </c>
      <c r="EN21">
        <v>2</v>
      </c>
      <c r="EO21">
        <v>642.827</v>
      </c>
      <c r="EP21">
        <v>359.639</v>
      </c>
      <c r="EQ21">
        <v>18.8304</v>
      </c>
      <c r="ER21">
        <v>26.9975</v>
      </c>
      <c r="ES21">
        <v>29.9996</v>
      </c>
      <c r="ET21">
        <v>26.7134</v>
      </c>
      <c r="EU21">
        <v>26.6764</v>
      </c>
      <c r="EV21">
        <v>20.6597</v>
      </c>
      <c r="EW21">
        <v>37.5353</v>
      </c>
      <c r="EX21">
        <v>0</v>
      </c>
      <c r="EY21">
        <v>18.874</v>
      </c>
      <c r="EZ21">
        <v>420</v>
      </c>
      <c r="FA21">
        <v>10.81</v>
      </c>
      <c r="FB21">
        <v>101.127</v>
      </c>
      <c r="FC21">
        <v>101.469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2019-04-03T13:34:39Z</dcterms:created>
  <dcterms:modified xsi:type="dcterms:W3CDTF">2019-04-03T13:34:39Z</dcterms:modified>
</cp:coreProperties>
</file>