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<sst xmlns="http://schemas.openxmlformats.org/spreadsheetml/2006/main" count="1000" uniqueCount="390">
  <si>
    <t>File opened</t>
  </si>
  <si>
    <t>2019-04-04 11:37:05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</si>
  <si>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</si>
  <si>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</si>
  <si>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</si>
  <si>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</si>
  <si>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</si>
  <si>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</si>
  <si>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</si>
  <si>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</si>
  <si>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</si>
  <si>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</si>
  <si>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</si>
  <si>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{"co2bzero": "0.957759", "oxygen": "21", "h2oaspan2b": "0.069198", "h2obzero": "0.996793", "h2obspan2b": "0.0691233", "h2oazero": "1.00241", "h2obspanconc2": "0", "h2oaspan2a": "0.0689952", "co2bspan2a": "0.328844", "h2obspanconc1": "12.21", "co2aspan1": "1.00108", "h2obspan2": "0", "h2oaspanconc2": "0", "h2obspan1": "1.00029", "ssb_ref": "37595.2", "tazero": "-0.00228119", "h2oaspan2": "0", "co2aspan2a": "0.329491", "ssa_ref": "35974.6", "co2aspanconc1": "2500", "co2aspanconc2": "296.7", "tbzero": "0.0863571", "co2aspan2": "-0.0257965", "co2bspanconc2": "296.7", "co2bspan1": "1.00105", "co2azero": "0.990305", "h2oaspan1": "1.00294", "h2obspan2a": "0.0691036", "flowazero": "0.30705", "co2bspan2": "-0.0261668", "co2bspan2b": "0.32636", "co2aspan2b": "0.327046", "flowmeterzero": "1.00147", "flowbzero": "0.32298", "h2oaspanconc1": "12.21", "co2bspanconc1": "2500", "chamberpressurezero": "2.52672"}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</si>
  <si>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</si>
  <si>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</si>
  <si>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</si>
  <si>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</si>
  <si>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</si>
  <si>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</si>
  <si>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</si>
  <si>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</si>
  <si>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</si>
  <si>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11:37:05</t>
  </si>
  <si>
    <t>Stability Definition:	CO2_s (Meas): Slp&lt;0.4 Per=30	H2O_s (Meas): Slp&lt;0.3 Per=30	CO2_r (Meas): Slp&lt;0.4 Per=30</t>
  </si>
  <si>
    <t>11:55:58</t>
  </si>
  <si>
    <t>Stability Definition:	CO2_s (Meas): Slp&lt;0.4 Per=30	H2O_s (Meas): Slp&lt;0.2 Per=30	CO2_r (Meas): Slp&lt;0.4 Per=30</t>
  </si>
  <si>
    <t>11:56:05</t>
  </si>
  <si>
    <t>Stability Definition:	CO2_s (Meas): Slp&lt;0.3 Per=30	H2O_s (Meas): Slp&lt;0.2 Per=30	CO2_r (Meas): Slp&lt;0.4 Per=30</t>
  </si>
  <si>
    <t>11:56:09</t>
  </si>
  <si>
    <t>Stability Definition:	CO2_s (Meas): Slp&lt;0.3 Per=30	H2O_s (Meas): Slp&lt;0.2 Per=30	CO2_r (Meas): Slp&lt;0.3 Per=30</t>
  </si>
  <si>
    <t>SysConst</t>
  </si>
  <si>
    <t>AvgTime</t>
  </si>
  <si>
    <t>4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</si>
  <si>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</si>
  <si>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</si>
  <si>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</si>
  <si>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</si>
  <si>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</si>
  <si>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</si>
  <si>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</si>
  <si>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</si>
  <si>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</si>
  <si>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</si>
  <si>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</si>
  <si>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</si>
  <si>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</si>
  <si>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</si>
  <si>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</si>
  <si>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</si>
  <si>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</si>
  <si>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</si>
  <si>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</si>
  <si>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</si>
  <si>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</si>
  <si>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</si>
  <si>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</si>
  <si>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</si>
  <si>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</si>
  <si>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</si>
  <si>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</si>
  <si>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</si>
  <si>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</si>
  <si>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</si>
  <si>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</si>
  <si>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</si>
  <si>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</si>
  <si>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</si>
  <si>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</si>
  <si>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</si>
  <si>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</si>
  <si>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</si>
  <si>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</si>
  <si>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</si>
  <si>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</si>
  <si>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</si>
  <si>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5.68923 83.3126 390.418 635.664 878.795 1060.72 1230.6 1347.93</t>
  </si>
  <si>
    <t>Fs_true</t>
  </si>
  <si>
    <t>0.162016 101.015 402.308 601.254 800.752 1001.98 1200.47 1401.7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</si>
  <si>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</si>
  <si>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</si>
  <si>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</si>
  <si>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</si>
  <si>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</si>
  <si>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</si>
  <si>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</si>
  <si>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</si>
  <si>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</si>
  <si>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</si>
  <si>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</si>
  <si>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</si>
  <si>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</si>
  <si>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</si>
  <si>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</si>
  <si>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</si>
  <si>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</si>
  <si>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</si>
  <si>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</si>
  <si>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</si>
  <si>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</si>
  <si>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</si>
  <si>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wue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</si>
  <si>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</si>
  <si>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</si>
  <si>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</si>
  <si>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</si>
  <si>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</si>
  <si>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</si>
  <si>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</si>
  <si>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</si>
  <si>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</si>
  <si>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</si>
  <si>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</si>
  <si>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</si>
  <si>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</si>
  <si>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</si>
  <si>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</si>
  <si>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</si>
  <si>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</si>
  <si>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</si>
  <si>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</si>
  <si>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</si>
  <si>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</si>
  <si>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</si>
  <si>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</si>
  <si>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</si>
  <si>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</si>
  <si>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</si>
  <si>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</si>
  <si>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</si>
  <si>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</si>
  <si>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</si>
  <si>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</si>
  <si>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</si>
  <si>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</si>
  <si>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</si>
  <si>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</si>
  <si>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</si>
  <si>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</si>
  <si>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</si>
  <si>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</si>
  <si>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</si>
  <si>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</si>
  <si>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</si>
  <si>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</si>
  <si>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</si>
  <si>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</si>
  <si>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</si>
  <si>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</si>
  <si>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</si>
  <si>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</si>
  <si>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</si>
  <si>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</si>
  <si>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</si>
  <si>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</si>
  <si>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</si>
  <si>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</si>
  <si>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</si>
  <si>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</si>
  <si>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</si>
  <si>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</si>
  <si>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</si>
  <si>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</si>
  <si>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</si>
  <si>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</si>
  <si>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</si>
  <si>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</si>
  <si>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</si>
  <si>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</si>
  <si>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</si>
  <si>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</si>
  <si>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</si>
  <si>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</si>
  <si>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</si>
  <si>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</si>
  <si>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</si>
  <si>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</si>
  <si>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</si>
  <si>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</si>
  <si>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</si>
  <si>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</si>
  <si>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</si>
  <si>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</si>
  <si>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</si>
  <si>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</si>
  <si>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</si>
  <si>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</si>
  <si>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</si>
  <si>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</si>
  <si>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</si>
  <si>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</si>
  <si>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</si>
  <si>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</si>
  <si>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</si>
  <si>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</si>
  <si>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</si>
  <si>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</si>
  <si>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</si>
  <si>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</si>
  <si>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</si>
  <si>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</si>
  <si>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</si>
  <si>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</si>
  <si>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</si>
  <si>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</si>
  <si>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</si>
  <si>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</si>
  <si>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</si>
  <si>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</si>
  <si>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</si>
  <si>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</si>
  <si>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</si>
  <si>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</si>
  <si>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</si>
  <si>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</si>
  <si>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</si>
  <si>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</si>
  <si>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</si>
  <si>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</si>
  <si>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</si>
  <si>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</si>
  <si>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CO2_r:MN</t>
  </si>
  <si>
    <t>CO2_r:SLP</t>
  </si>
  <si>
    <t>CO2_r:SD</t>
  </si>
  <si>
    <t>CO2_r:OK</t>
  </si>
  <si>
    <t>CO2_s:MN</t>
  </si>
  <si>
    <t>CO2_s:SLP</t>
  </si>
  <si>
    <t>CO2_s:SD</t>
  </si>
  <si>
    <t>CO2_s:OK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</si>
  <si>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</si>
  <si>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</si>
  <si>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</si>
  <si>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</si>
  <si>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</si>
  <si>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</si>
  <si>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</si>
  <si>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</si>
  <si>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</si>
  <si>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</si>
  <si>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</si>
  <si>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</si>
  <si>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</si>
  <si>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</si>
  <si>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</si>
  <si>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</si>
  <si>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</si>
  <si>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</si>
  <si>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</si>
  <si>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</si>
  <si>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</si>
  <si>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</si>
  <si>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</si>
  <si>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</si>
  <si>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</si>
  <si>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</si>
  <si>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</si>
  <si>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</si>
  <si>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</si>
  <si>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</si>
  <si>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</si>
  <si>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</si>
  <si>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</si>
  <si>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</si>
  <si>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</si>
  <si>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</si>
  <si>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</si>
  <si>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</si>
  <si>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</si>
  <si>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</si>
  <si>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</si>
  <si>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</si>
  <si>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</si>
  <si>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</si>
  <si>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</si>
  <si>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</si>
  <si>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</si>
  <si>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</si>
  <si>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</si>
  <si>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</si>
  <si>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</si>
  <si>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</si>
  <si>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</si>
  <si>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</si>
  <si>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</si>
  <si>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</si>
  <si>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</si>
  <si>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</si>
  <si>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</si>
  <si>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</si>
  <si>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</si>
  <si>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</si>
  <si>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</si>
  <si>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</si>
  <si>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</si>
  <si>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</si>
  <si>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</si>
  <si>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</si>
  <si>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</si>
  <si>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</si>
  <si>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</si>
  <si>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</si>
  <si>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</si>
  <si>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</si>
  <si>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</si>
  <si>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</si>
  <si>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</si>
  <si>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</si>
  <si>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</si>
  <si>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</si>
  <si>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</si>
  <si>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</si>
  <si>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</si>
  <si>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</si>
  <si>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</si>
  <si>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</si>
  <si>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</si>
  <si>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</si>
  <si>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</si>
  <si>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</si>
  <si>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</si>
  <si>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</si>
  <si>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</si>
  <si>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</si>
  <si>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</si>
  <si>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</si>
  <si>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</si>
  <si>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</si>
  <si>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</si>
  <si>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</si>
  <si>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</si>
  <si>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</si>
  <si>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</si>
  <si>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</si>
  <si>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</si>
  <si>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</si>
  <si>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</si>
  <si>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20190404 12:10:12</t>
  </si>
  <si>
    <t>12:10:12</t>
  </si>
  <si>
    <t>RECT-211-20190404-09_56_25</t>
  </si>
  <si>
    <t>RECT-212-20190404-12_16_01</t>
  </si>
  <si>
    <t>-</t>
  </si>
  <si>
    <t>0: Broadleaf</t>
  </si>
  <si>
    <t>12:08:57</t>
  </si>
  <si>
    <t>3/3</t>
  </si>
  <si>
    <t>5</t>
  </si>
  <si>
    <t>11111111</t>
  </si>
  <si>
    <t>oooooooo</t>
  </si>
  <si>
    <t>off</t>
  </si>
  <si>
    <t>20190404 12:12:52</t>
  </si>
  <si>
    <t>12:12:52</t>
  </si>
  <si>
    <t>RECT-213-20190404-12_18_41</t>
  </si>
  <si>
    <t>20190404 12:15:16</t>
  </si>
  <si>
    <t>12:15:16</t>
  </si>
  <si>
    <t>RECT-214-20190404-12_21_05</t>
  </si>
  <si>
    <t>20190404 12:17:34</t>
  </si>
  <si>
    <t>12:17:34</t>
  </si>
  <si>
    <t>RECT-215-20190404-12_23_23</t>
  </si>
  <si>
    <t>20190404 12:20:07</t>
  </si>
  <si>
    <t>12:20:07</t>
  </si>
  <si>
    <t>RECT-216-20190404-12_25_56</t>
  </si>
  <si>
    <t>20190404 12:22:07</t>
  </si>
  <si>
    <t>12:22:07</t>
  </si>
  <si>
    <t>RECT-217-20190404-12_27_56</t>
  </si>
  <si>
    <t>20190404 12:24:38</t>
  </si>
  <si>
    <t>12:24:38</t>
  </si>
  <si>
    <t>RECT-218-20190404-12_30_27</t>
  </si>
  <si>
    <t>20190404 12:26:41</t>
  </si>
  <si>
    <t>12:26:41</t>
  </si>
  <si>
    <t>RECT-219-20190404-12_32_30</t>
  </si>
  <si>
    <t>12:25:44</t>
  </si>
  <si>
    <t>20190404 12:29:10</t>
  </si>
  <si>
    <t>12:29:10</t>
  </si>
  <si>
    <t>RECT-220-20190404-12_34_59</t>
  </si>
  <si>
    <t>12:28:17</t>
  </si>
  <si>
    <t>20190404 12:31:24</t>
  </si>
  <si>
    <t>12:31:24</t>
  </si>
  <si>
    <t>RECT-221-20190404-12_37_13</t>
  </si>
  <si>
    <t>12:30:30</t>
  </si>
  <si>
    <t>20190404 12:33:40</t>
  </si>
  <si>
    <t>12:33:40</t>
  </si>
  <si>
    <t>RECT-222-20190404-12_39_29</t>
  </si>
  <si>
    <t>12:32:44</t>
  </si>
  <si>
    <t>20190404 12:35:48</t>
  </si>
  <si>
    <t>12:35:48</t>
  </si>
  <si>
    <t>RECT-223-20190404-12_41_37</t>
  </si>
  <si>
    <t>12:34:58</t>
  </si>
  <si>
    <t>20190404 12:38:03</t>
  </si>
  <si>
    <t>12:38:03</t>
  </si>
  <si>
    <t>RECT-224-20190404-12_43_52</t>
  </si>
  <si>
    <t>12:37:11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</si>
</sst>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L29"/>
  <sheetViews>
    <sheetView tabSelected="1" workbookViewId="0"/>
  </sheetViews>
  <sheetFormatPr defaultRowHeight="15"/>
  <sheetData>
    <row r="2" spans="1:220">
      <c r="A2" t="s">
        <v>31</v>
      </c>
      <c r="B2" t="s">
        <v>32</v>
      </c>
      <c r="C2" t="s">
        <v>34</v>
      </c>
      <c r="D2" t="s">
        <v>36</v>
      </c>
    </row>
    <row r="3" spans="1:220">
      <c r="B3" t="s">
        <v>33</v>
      </c>
      <c r="C3" t="s">
        <v>35</v>
      </c>
      <c r="D3" t="s">
        <v>37</v>
      </c>
    </row>
    <row r="4" spans="1:220">
      <c r="A4" t="s">
        <v>38</v>
      </c>
      <c r="B4" t="s">
        <v>39</v>
      </c>
    </row>
    <row r="5" spans="1:220">
      <c r="B5">
        <v>2</v>
      </c>
    </row>
    <row r="6" spans="1:220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220">
      <c r="B7">
        <v>0</v>
      </c>
      <c r="C7">
        <v>1</v>
      </c>
      <c r="D7">
        <v>0</v>
      </c>
      <c r="E7">
        <v>0</v>
      </c>
    </row>
    <row r="8" spans="1:220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220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20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220">
      <c r="B11">
        <v>0</v>
      </c>
      <c r="C11">
        <v>0</v>
      </c>
      <c r="D11">
        <v>0</v>
      </c>
      <c r="E11">
        <v>0</v>
      </c>
      <c r="F11">
        <v>1</v>
      </c>
    </row>
    <row r="12" spans="1:220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220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220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81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83</v>
      </c>
      <c r="AJ14" t="s">
        <v>83</v>
      </c>
      <c r="AK14" t="s">
        <v>83</v>
      </c>
      <c r="AL14" t="s">
        <v>83</v>
      </c>
      <c r="AM14" t="s">
        <v>83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85</v>
      </c>
      <c r="BM14" t="s">
        <v>85</v>
      </c>
      <c r="BN14" t="s">
        <v>85</v>
      </c>
      <c r="BO14" t="s">
        <v>85</v>
      </c>
      <c r="BP14" t="s">
        <v>38</v>
      </c>
      <c r="BQ14" t="s">
        <v>38</v>
      </c>
      <c r="BR14" t="s">
        <v>38</v>
      </c>
      <c r="BS14" t="s">
        <v>86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87</v>
      </c>
      <c r="CJ14" t="s">
        <v>87</v>
      </c>
      <c r="CK14" t="s">
        <v>87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88</v>
      </c>
      <c r="DJ14" t="s">
        <v>88</v>
      </c>
      <c r="DK14" t="s">
        <v>88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90</v>
      </c>
      <c r="DR14" t="s">
        <v>90</v>
      </c>
      <c r="DS14" t="s">
        <v>90</v>
      </c>
      <c r="DT14" t="s">
        <v>90</v>
      </c>
      <c r="DU14" t="s">
        <v>90</v>
      </c>
      <c r="DV14" t="s">
        <v>90</v>
      </c>
      <c r="DW14" t="s">
        <v>90</v>
      </c>
      <c r="DX14" t="s">
        <v>90</v>
      </c>
      <c r="DY14" t="s">
        <v>90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91</v>
      </c>
      <c r="EH14" t="s">
        <v>91</v>
      </c>
      <c r="EI14" t="s">
        <v>91</v>
      </c>
      <c r="EJ14" t="s">
        <v>91</v>
      </c>
      <c r="EK14" t="s">
        <v>91</v>
      </c>
      <c r="EL14" t="s">
        <v>91</v>
      </c>
      <c r="EM14" t="s">
        <v>91</v>
      </c>
      <c r="EN14" t="s">
        <v>91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92</v>
      </c>
      <c r="EZ14" t="s">
        <v>92</v>
      </c>
      <c r="FA14" t="s">
        <v>92</v>
      </c>
      <c r="FB14" t="s">
        <v>92</v>
      </c>
      <c r="FC14" t="s">
        <v>92</v>
      </c>
      <c r="FD14" t="s">
        <v>92</v>
      </c>
      <c r="FE14" t="s">
        <v>92</v>
      </c>
      <c r="FF14" t="s">
        <v>92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  <c r="FO14" t="s">
        <v>93</v>
      </c>
      <c r="FP14" t="s">
        <v>93</v>
      </c>
      <c r="FQ14" t="s">
        <v>93</v>
      </c>
      <c r="FR14" t="s">
        <v>93</v>
      </c>
      <c r="FS14" t="s">
        <v>93</v>
      </c>
      <c r="FT14" t="s">
        <v>93</v>
      </c>
      <c r="FU14" t="s">
        <v>93</v>
      </c>
      <c r="FV14" t="s">
        <v>93</v>
      </c>
      <c r="FW14" t="s">
        <v>93</v>
      </c>
      <c r="FX14" t="s">
        <v>93</v>
      </c>
      <c r="FY14" t="s">
        <v>93</v>
      </c>
      <c r="FZ14" t="s">
        <v>94</v>
      </c>
      <c r="GA14" t="s">
        <v>94</v>
      </c>
      <c r="GB14" t="s">
        <v>94</v>
      </c>
      <c r="GC14" t="s">
        <v>94</v>
      </c>
      <c r="GD14" t="s">
        <v>94</v>
      </c>
      <c r="GE14" t="s">
        <v>94</v>
      </c>
      <c r="GF14" t="s">
        <v>94</v>
      </c>
      <c r="GG14" t="s">
        <v>94</v>
      </c>
      <c r="GH14" t="s">
        <v>94</v>
      </c>
      <c r="GI14" t="s">
        <v>94</v>
      </c>
      <c r="GJ14" t="s">
        <v>94</v>
      </c>
      <c r="GK14" t="s">
        <v>94</v>
      </c>
      <c r="GL14" t="s">
        <v>94</v>
      </c>
      <c r="GM14" t="s">
        <v>94</v>
      </c>
      <c r="GN14" t="s">
        <v>94</v>
      </c>
      <c r="GO14" t="s">
        <v>94</v>
      </c>
      <c r="GP14" t="s">
        <v>94</v>
      </c>
      <c r="GQ14" t="s">
        <v>94</v>
      </c>
      <c r="GR14" t="s">
        <v>94</v>
      </c>
      <c r="GS14" t="s">
        <v>95</v>
      </c>
      <c r="GT14" t="s">
        <v>95</v>
      </c>
      <c r="GU14" t="s">
        <v>95</v>
      </c>
      <c r="GV14" t="s">
        <v>95</v>
      </c>
      <c r="GW14" t="s">
        <v>95</v>
      </c>
      <c r="GX14" t="s">
        <v>95</v>
      </c>
      <c r="GY14" t="s">
        <v>95</v>
      </c>
      <c r="GZ14" t="s">
        <v>95</v>
      </c>
      <c r="HA14" t="s">
        <v>95</v>
      </c>
      <c r="HB14" t="s">
        <v>95</v>
      </c>
      <c r="HC14" t="s">
        <v>95</v>
      </c>
      <c r="HD14" t="s">
        <v>95</v>
      </c>
      <c r="HE14" t="s">
        <v>95</v>
      </c>
      <c r="HF14" t="s">
        <v>95</v>
      </c>
      <c r="HG14" t="s">
        <v>95</v>
      </c>
      <c r="HH14" t="s">
        <v>95</v>
      </c>
      <c r="HI14" t="s">
        <v>95</v>
      </c>
      <c r="HJ14" t="s">
        <v>95</v>
      </c>
      <c r="HK14" t="s">
        <v>95</v>
      </c>
      <c r="HL14" t="s">
        <v>95</v>
      </c>
    </row>
    <row r="15" spans="1:220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127</v>
      </c>
      <c r="AG15" t="s">
        <v>128</v>
      </c>
      <c r="AH15" t="s">
        <v>129</v>
      </c>
      <c r="AI15" t="s">
        <v>83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104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207</v>
      </c>
      <c r="DK15" t="s">
        <v>208</v>
      </c>
      <c r="DL15" t="s">
        <v>209</v>
      </c>
      <c r="DM15" t="s">
        <v>210</v>
      </c>
      <c r="DN15" t="s">
        <v>211</v>
      </c>
      <c r="DO15" t="s">
        <v>212</v>
      </c>
      <c r="DP15" t="s">
        <v>213</v>
      </c>
      <c r="DQ15" t="s">
        <v>97</v>
      </c>
      <c r="DR15" t="s">
        <v>100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  <c r="FT15" t="s">
        <v>267</v>
      </c>
      <c r="FU15" t="s">
        <v>268</v>
      </c>
      <c r="FV15" t="s">
        <v>269</v>
      </c>
      <c r="FW15" t="s">
        <v>270</v>
      </c>
      <c r="FX15" t="s">
        <v>271</v>
      </c>
      <c r="FY15" t="s">
        <v>272</v>
      </c>
      <c r="FZ15" t="s">
        <v>273</v>
      </c>
      <c r="GA15" t="s">
        <v>274</v>
      </c>
      <c r="GB15" t="s">
        <v>275</v>
      </c>
      <c r="GC15" t="s">
        <v>276</v>
      </c>
      <c r="GD15" t="s">
        <v>277</v>
      </c>
      <c r="GE15" t="s">
        <v>278</v>
      </c>
      <c r="GF15" t="s">
        <v>279</v>
      </c>
      <c r="GG15" t="s">
        <v>280</v>
      </c>
      <c r="GH15" t="s">
        <v>281</v>
      </c>
      <c r="GI15" t="s">
        <v>282</v>
      </c>
      <c r="GJ15" t="s">
        <v>283</v>
      </c>
      <c r="GK15" t="s">
        <v>284</v>
      </c>
      <c r="GL15" t="s">
        <v>285</v>
      </c>
      <c r="GM15" t="s">
        <v>286</v>
      </c>
      <c r="GN15" t="s">
        <v>287</v>
      </c>
      <c r="GO15" t="s">
        <v>288</v>
      </c>
      <c r="GP15" t="s">
        <v>289</v>
      </c>
      <c r="GQ15" t="s">
        <v>290</v>
      </c>
      <c r="GR15" t="s">
        <v>291</v>
      </c>
      <c r="GS15" t="s">
        <v>292</v>
      </c>
      <c r="GT15" t="s">
        <v>293</v>
      </c>
      <c r="GU15" t="s">
        <v>294</v>
      </c>
      <c r="GV15" t="s">
        <v>295</v>
      </c>
      <c r="GW15" t="s">
        <v>296</v>
      </c>
      <c r="GX15" t="s">
        <v>297</v>
      </c>
      <c r="GY15" t="s">
        <v>298</v>
      </c>
      <c r="GZ15" t="s">
        <v>299</v>
      </c>
      <c r="HA15" t="s">
        <v>300</v>
      </c>
      <c r="HB15" t="s">
        <v>301</v>
      </c>
      <c r="HC15" t="s">
        <v>302</v>
      </c>
      <c r="HD15" t="s">
        <v>303</v>
      </c>
      <c r="HE15" t="s">
        <v>304</v>
      </c>
      <c r="HF15" t="s">
        <v>305</v>
      </c>
      <c r="HG15" t="s">
        <v>306</v>
      </c>
      <c r="HH15" t="s">
        <v>307</v>
      </c>
      <c r="HI15" t="s">
        <v>308</v>
      </c>
      <c r="HJ15" t="s">
        <v>309</v>
      </c>
      <c r="HK15" t="s">
        <v>310</v>
      </c>
      <c r="HL15" t="s">
        <v>311</v>
      </c>
    </row>
    <row r="16" spans="1:220">
      <c r="B16" t="s">
        <v>312</v>
      </c>
      <c r="C16" t="s">
        <v>312</v>
      </c>
      <c r="I16" t="s">
        <v>312</v>
      </c>
      <c r="J16" t="s">
        <v>313</v>
      </c>
      <c r="K16" t="s">
        <v>314</v>
      </c>
      <c r="L16" t="s">
        <v>315</v>
      </c>
      <c r="M16" t="s">
        <v>315</v>
      </c>
      <c r="N16" t="s">
        <v>170</v>
      </c>
      <c r="O16" t="s">
        <v>170</v>
      </c>
      <c r="P16" t="s">
        <v>313</v>
      </c>
      <c r="Q16" t="s">
        <v>313</v>
      </c>
      <c r="R16" t="s">
        <v>313</v>
      </c>
      <c r="S16" t="s">
        <v>313</v>
      </c>
      <c r="T16" t="s">
        <v>316</v>
      </c>
      <c r="U16" t="s">
        <v>317</v>
      </c>
      <c r="V16" t="s">
        <v>317</v>
      </c>
      <c r="W16" t="s">
        <v>318</v>
      </c>
      <c r="X16" t="s">
        <v>319</v>
      </c>
      <c r="Y16" t="s">
        <v>318</v>
      </c>
      <c r="Z16" t="s">
        <v>318</v>
      </c>
      <c r="AA16" t="s">
        <v>318</v>
      </c>
      <c r="AB16" t="s">
        <v>316</v>
      </c>
      <c r="AC16" t="s">
        <v>316</v>
      </c>
      <c r="AD16" t="s">
        <v>316</v>
      </c>
      <c r="AE16" t="s">
        <v>316</v>
      </c>
      <c r="AI16" t="s">
        <v>320</v>
      </c>
      <c r="AJ16" t="s">
        <v>319</v>
      </c>
      <c r="AL16" t="s">
        <v>319</v>
      </c>
      <c r="AM16" t="s">
        <v>320</v>
      </c>
      <c r="AS16" t="s">
        <v>314</v>
      </c>
      <c r="AY16" t="s">
        <v>314</v>
      </c>
      <c r="AZ16" t="s">
        <v>314</v>
      </c>
      <c r="BA16" t="s">
        <v>314</v>
      </c>
      <c r="BC16" t="s">
        <v>321</v>
      </c>
      <c r="BL16" t="s">
        <v>314</v>
      </c>
      <c r="BM16" t="s">
        <v>314</v>
      </c>
      <c r="BO16" t="s">
        <v>322</v>
      </c>
      <c r="BP16" t="s">
        <v>323</v>
      </c>
      <c r="BS16" t="s">
        <v>312</v>
      </c>
      <c r="BT16" t="s">
        <v>315</v>
      </c>
      <c r="BU16" t="s">
        <v>315</v>
      </c>
      <c r="BV16" t="s">
        <v>324</v>
      </c>
      <c r="BW16" t="s">
        <v>324</v>
      </c>
      <c r="BX16" t="s">
        <v>320</v>
      </c>
      <c r="BY16" t="s">
        <v>318</v>
      </c>
      <c r="BZ16" t="s">
        <v>318</v>
      </c>
      <c r="CA16" t="s">
        <v>317</v>
      </c>
      <c r="CB16" t="s">
        <v>317</v>
      </c>
      <c r="CC16" t="s">
        <v>317</v>
      </c>
      <c r="CD16" t="s">
        <v>317</v>
      </c>
      <c r="CE16" t="s">
        <v>317</v>
      </c>
      <c r="CF16" t="s">
        <v>325</v>
      </c>
      <c r="CG16" t="s">
        <v>314</v>
      </c>
      <c r="CH16" t="s">
        <v>314</v>
      </c>
      <c r="CI16" t="s">
        <v>315</v>
      </c>
      <c r="CJ16" t="s">
        <v>315</v>
      </c>
      <c r="CK16" t="s">
        <v>315</v>
      </c>
      <c r="CL16" t="s">
        <v>324</v>
      </c>
      <c r="CM16" t="s">
        <v>315</v>
      </c>
      <c r="CN16" t="s">
        <v>315</v>
      </c>
      <c r="CO16" t="s">
        <v>324</v>
      </c>
      <c r="CP16" t="s">
        <v>324</v>
      </c>
      <c r="CQ16" t="s">
        <v>318</v>
      </c>
      <c r="CR16" t="s">
        <v>318</v>
      </c>
      <c r="CS16" t="s">
        <v>317</v>
      </c>
      <c r="CT16" t="s">
        <v>317</v>
      </c>
      <c r="CU16" t="s">
        <v>314</v>
      </c>
      <c r="CZ16" t="s">
        <v>314</v>
      </c>
      <c r="DC16" t="s">
        <v>317</v>
      </c>
      <c r="DD16" t="s">
        <v>317</v>
      </c>
      <c r="DE16" t="s">
        <v>317</v>
      </c>
      <c r="DF16" t="s">
        <v>317</v>
      </c>
      <c r="DG16" t="s">
        <v>317</v>
      </c>
      <c r="DH16" t="s">
        <v>314</v>
      </c>
      <c r="DI16" t="s">
        <v>314</v>
      </c>
      <c r="DJ16" t="s">
        <v>314</v>
      </c>
      <c r="DK16" t="s">
        <v>312</v>
      </c>
      <c r="DM16" t="s">
        <v>326</v>
      </c>
      <c r="DN16" t="s">
        <v>326</v>
      </c>
      <c r="DP16" t="s">
        <v>312</v>
      </c>
      <c r="DQ16" t="s">
        <v>327</v>
      </c>
      <c r="DT16" t="s">
        <v>328</v>
      </c>
      <c r="DU16" t="s">
        <v>329</v>
      </c>
      <c r="DV16" t="s">
        <v>328</v>
      </c>
      <c r="DW16" t="s">
        <v>329</v>
      </c>
      <c r="DX16" t="s">
        <v>319</v>
      </c>
      <c r="DY16" t="s">
        <v>319</v>
      </c>
      <c r="DZ16" t="s">
        <v>315</v>
      </c>
      <c r="EA16" t="s">
        <v>330</v>
      </c>
      <c r="EB16" t="s">
        <v>315</v>
      </c>
      <c r="ED16" t="s">
        <v>315</v>
      </c>
      <c r="EE16" t="s">
        <v>330</v>
      </c>
      <c r="EF16" t="s">
        <v>315</v>
      </c>
      <c r="EH16" t="s">
        <v>324</v>
      </c>
      <c r="EI16" t="s">
        <v>331</v>
      </c>
      <c r="EJ16" t="s">
        <v>324</v>
      </c>
      <c r="EO16" t="s">
        <v>332</v>
      </c>
      <c r="EP16" t="s">
        <v>332</v>
      </c>
      <c r="FC16" t="s">
        <v>332</v>
      </c>
      <c r="FD16" t="s">
        <v>332</v>
      </c>
      <c r="FE16" t="s">
        <v>333</v>
      </c>
      <c r="FF16" t="s">
        <v>333</v>
      </c>
      <c r="FG16" t="s">
        <v>317</v>
      </c>
      <c r="FH16" t="s">
        <v>317</v>
      </c>
      <c r="FI16" t="s">
        <v>319</v>
      </c>
      <c r="FJ16" t="s">
        <v>317</v>
      </c>
      <c r="FK16" t="s">
        <v>324</v>
      </c>
      <c r="FL16" t="s">
        <v>319</v>
      </c>
      <c r="FM16" t="s">
        <v>319</v>
      </c>
      <c r="FO16" t="s">
        <v>332</v>
      </c>
      <c r="FP16" t="s">
        <v>332</v>
      </c>
      <c r="FQ16" t="s">
        <v>332</v>
      </c>
      <c r="FR16" t="s">
        <v>332</v>
      </c>
      <c r="FS16" t="s">
        <v>332</v>
      </c>
      <c r="FT16" t="s">
        <v>332</v>
      </c>
      <c r="FU16" t="s">
        <v>332</v>
      </c>
      <c r="FV16" t="s">
        <v>334</v>
      </c>
      <c r="FW16" t="s">
        <v>335</v>
      </c>
      <c r="FX16" t="s">
        <v>334</v>
      </c>
      <c r="FY16" t="s">
        <v>334</v>
      </c>
      <c r="FZ16" t="s">
        <v>332</v>
      </c>
      <c r="GA16" t="s">
        <v>332</v>
      </c>
      <c r="GB16" t="s">
        <v>332</v>
      </c>
      <c r="GC16" t="s">
        <v>332</v>
      </c>
      <c r="GD16" t="s">
        <v>332</v>
      </c>
      <c r="GE16" t="s">
        <v>332</v>
      </c>
      <c r="GF16" t="s">
        <v>332</v>
      </c>
      <c r="GG16" t="s">
        <v>332</v>
      </c>
      <c r="GH16" t="s">
        <v>332</v>
      </c>
      <c r="GI16" t="s">
        <v>332</v>
      </c>
      <c r="GJ16" t="s">
        <v>332</v>
      </c>
      <c r="GK16" t="s">
        <v>332</v>
      </c>
      <c r="GR16" t="s">
        <v>332</v>
      </c>
      <c r="GS16" t="s">
        <v>319</v>
      </c>
      <c r="GT16" t="s">
        <v>319</v>
      </c>
      <c r="GU16" t="s">
        <v>328</v>
      </c>
      <c r="GV16" t="s">
        <v>329</v>
      </c>
      <c r="GX16" t="s">
        <v>320</v>
      </c>
      <c r="GY16" t="s">
        <v>320</v>
      </c>
      <c r="GZ16" t="s">
        <v>317</v>
      </c>
      <c r="HA16" t="s">
        <v>317</v>
      </c>
      <c r="HB16" t="s">
        <v>317</v>
      </c>
      <c r="HC16" t="s">
        <v>317</v>
      </c>
      <c r="HD16" t="s">
        <v>317</v>
      </c>
      <c r="HE16" t="s">
        <v>319</v>
      </c>
      <c r="HF16" t="s">
        <v>319</v>
      </c>
      <c r="HG16" t="s">
        <v>319</v>
      </c>
      <c r="HH16" t="s">
        <v>317</v>
      </c>
      <c r="HI16" t="s">
        <v>315</v>
      </c>
      <c r="HJ16" t="s">
        <v>324</v>
      </c>
      <c r="HK16" t="s">
        <v>319</v>
      </c>
      <c r="HL16" t="s">
        <v>319</v>
      </c>
    </row>
    <row r="17" spans="1:220">
      <c r="A17">
        <v>1</v>
      </c>
      <c r="B17">
        <v>1554405012.6</v>
      </c>
      <c r="C17">
        <v>0</v>
      </c>
      <c r="D17" t="s">
        <v>336</v>
      </c>
      <c r="E17" t="s">
        <v>337</v>
      </c>
      <c r="F17">
        <f>K17/P17</f>
        <v>0</v>
      </c>
      <c r="I17">
        <v>1554405012.6</v>
      </c>
      <c r="J17">
        <f>BX17*AK17*(BV17-BW17)/(100*BP17*(1000-AK17*BV17))</f>
        <v>0</v>
      </c>
      <c r="K17">
        <f>BX17*AK17*(BU17-BT17*(1000-AK17*BW17)/(1000-AK17*BV17))/(100*BP17)</f>
        <v>0</v>
      </c>
      <c r="L17">
        <f>BT17 - IF(AK17&gt;1, K17*BP17*100.0/(AM17*CF17), 0)</f>
        <v>0</v>
      </c>
      <c r="M17">
        <f>((S17-J17/2)*L17-K17)/(S17+J17/2)</f>
        <v>0</v>
      </c>
      <c r="N17">
        <f>M17*(BY17+BZ17)/1000.0</f>
        <v>0</v>
      </c>
      <c r="O17">
        <f>(BT17 - IF(AK17&gt;1, K17*BP17*100.0/(AM17*CF17), 0))*(BY17+BZ17)/1000.0</f>
        <v>0</v>
      </c>
      <c r="P17">
        <f>2.0/((1/R17-1/Q17)+SIGN(R17)*SQRT((1/R17-1/Q17)*(1/R17-1/Q17) + 4*BQ17/((BQ17+1)*(BQ17+1))*(2*1/R17*1/Q17-1/Q17*1/Q17)))</f>
        <v>0</v>
      </c>
      <c r="Q17">
        <f>AH17+AG17*BP17+AF17*BP17*BP17</f>
        <v>0</v>
      </c>
      <c r="R17">
        <f>J17*(1000-(1000*0.61365*exp(17.502*V17/(240.97+V17))/(BY17+BZ17)+BV17)/2)/(1000*0.61365*exp(17.502*V17/(240.97+V17))/(BY17+BZ17)-BV17)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(CA17+(T17+2*0.95*5.67E-8*(((CA17+$B$7)+273)^4-(CA17+273)^4)-44100*J17)/(1.84*29.3*Q17+8*0.95*5.67E-8*(CA17+273)^3))</f>
        <v>0</v>
      </c>
      <c r="V17">
        <f>($C$7*CB17+$D$7*CC17+$E$7*U17)</f>
        <v>0</v>
      </c>
      <c r="W17">
        <f>0.61365*exp(17.502*V17/(240.97+V17))</f>
        <v>0</v>
      </c>
      <c r="X17">
        <f>(Y17/Z17*100)</f>
        <v>0</v>
      </c>
      <c r="Y17">
        <f>BV17*(BY17+BZ17)/1000</f>
        <v>0</v>
      </c>
      <c r="Z17">
        <f>0.61365*exp(17.502*CA17/(240.97+CA17))</f>
        <v>0</v>
      </c>
      <c r="AA17">
        <f>(W17-BV17*(BY17+BZ17)/1000)</f>
        <v>0</v>
      </c>
      <c r="AB17">
        <f>(-J17*44100)</f>
        <v>0</v>
      </c>
      <c r="AC17">
        <f>2*29.3*Q17*0.92*(CA17-V17)</f>
        <v>0</v>
      </c>
      <c r="AD17">
        <f>2*0.95*5.67E-8*(((CA17+$B$7)+273)^4-(V17+273)^4)</f>
        <v>0</v>
      </c>
      <c r="AE17">
        <f>T17+AD17+AB17+AC17</f>
        <v>0</v>
      </c>
      <c r="AF17">
        <v>-0.0405729485936198</v>
      </c>
      <c r="AG17">
        <v>0.0455466891818518</v>
      </c>
      <c r="AH17">
        <v>3.4145543955647</v>
      </c>
      <c r="AI17">
        <v>0</v>
      </c>
      <c r="AJ17">
        <v>0</v>
      </c>
      <c r="AK17">
        <f>IF(AI17*$H$13&gt;=AM17,1.0,(AM17/(AM17-AI17*$H$13)))</f>
        <v>0</v>
      </c>
      <c r="AL17">
        <f>(AK17-1)*100</f>
        <v>0</v>
      </c>
      <c r="AM17">
        <f>MAX(0,($B$13+$C$13*CF17)/(1+$D$13*CF17)*BY17/(CA17+273)*$E$13)</f>
        <v>0</v>
      </c>
      <c r="AN17" t="s">
        <v>338</v>
      </c>
      <c r="AO17">
        <v>684.988076923077</v>
      </c>
      <c r="AP17">
        <v>4085.24</v>
      </c>
      <c r="AQ17">
        <f>AP17-AO17</f>
        <v>0</v>
      </c>
      <c r="AR17">
        <f>AQ17/AP17</f>
        <v>0</v>
      </c>
      <c r="AS17">
        <v>0.00479762969658211</v>
      </c>
      <c r="AT17" t="s">
        <v>339</v>
      </c>
      <c r="AU17">
        <v>989.871823529412</v>
      </c>
      <c r="AV17">
        <v>1233.47</v>
      </c>
      <c r="AW17">
        <f>1-AU17/AV17</f>
        <v>0</v>
      </c>
      <c r="AX17">
        <v>0.5</v>
      </c>
      <c r="AY17">
        <f>BM17</f>
        <v>0</v>
      </c>
      <c r="AZ17">
        <f>K17</f>
        <v>0</v>
      </c>
      <c r="BA17">
        <f>AW17*AX17*AY17</f>
        <v>0</v>
      </c>
      <c r="BB17">
        <f>BG17/AV17</f>
        <v>0</v>
      </c>
      <c r="BC17">
        <f>(AZ17-AS17)/AY17</f>
        <v>0</v>
      </c>
      <c r="BD17">
        <f>(AP17-AV17)/AV17</f>
        <v>0</v>
      </c>
      <c r="BE17" t="s">
        <v>340</v>
      </c>
      <c r="BF17">
        <v>0</v>
      </c>
      <c r="BG17">
        <f>AV17-BF17</f>
        <v>0</v>
      </c>
      <c r="BH17">
        <f>(AV17-AU17)/(AV17-BF17)</f>
        <v>0</v>
      </c>
      <c r="BI17">
        <f>(AP17-AV17)/(AP17-BF17)</f>
        <v>0</v>
      </c>
      <c r="BJ17">
        <f>(AV17-AU17)/(AV17-AO17)</f>
        <v>0</v>
      </c>
      <c r="BK17">
        <f>(AP17-AV17)/(AP17-AO17)</f>
        <v>0</v>
      </c>
      <c r="BL17">
        <f>$B$11*CG17+$C$11*CH17+$F$11*CU17</f>
        <v>0</v>
      </c>
      <c r="BM17">
        <f>BL17*BN17</f>
        <v>0</v>
      </c>
      <c r="BN17">
        <f>($B$11*$D$9+$C$11*$D$9+$F$11*((DH17+CZ17)/MAX(DH17+CZ17+DI17, 0.1)*$I$9+DI17/MAX(DH17+CZ17+DI17, 0.1)*$J$9))/($B$11+$C$11+$F$11)</f>
        <v>0</v>
      </c>
      <c r="BO17">
        <f>($B$11*$K$9+$C$11*$K$9+$F$11*((DH17+CZ17)/MAX(DH17+CZ17+DI17, 0.1)*$P$9+DI17/MAX(DH17+CZ17+DI17, 0.1)*$Q$9))/($B$11+$C$11+$F$11)</f>
        <v>0</v>
      </c>
      <c r="BP17">
        <v>6</v>
      </c>
      <c r="BQ17">
        <v>0.5</v>
      </c>
      <c r="BR17" t="s">
        <v>341</v>
      </c>
      <c r="BS17">
        <v>1554405012.6</v>
      </c>
      <c r="BT17">
        <v>399.948</v>
      </c>
      <c r="BU17">
        <v>419.887</v>
      </c>
      <c r="BV17">
        <v>14.5229</v>
      </c>
      <c r="BW17">
        <v>11.7658</v>
      </c>
      <c r="BX17">
        <v>600.001</v>
      </c>
      <c r="BY17">
        <v>97.7088</v>
      </c>
      <c r="BZ17">
        <v>0.0696246</v>
      </c>
      <c r="CA17">
        <v>22.9266</v>
      </c>
      <c r="CB17">
        <v>22.9714</v>
      </c>
      <c r="CC17">
        <v>999.9</v>
      </c>
      <c r="CD17">
        <v>0</v>
      </c>
      <c r="CE17">
        <v>0</v>
      </c>
      <c r="CF17">
        <v>10013.8</v>
      </c>
      <c r="CG17">
        <v>0</v>
      </c>
      <c r="CH17">
        <v>0.00152894</v>
      </c>
      <c r="CI17">
        <v>-19.9396</v>
      </c>
      <c r="CJ17">
        <v>405.842</v>
      </c>
      <c r="CK17">
        <v>424.886</v>
      </c>
      <c r="CL17">
        <v>2.75708</v>
      </c>
      <c r="CM17">
        <v>397.124</v>
      </c>
      <c r="CN17">
        <v>419.887</v>
      </c>
      <c r="CO17">
        <v>14.5329</v>
      </c>
      <c r="CP17">
        <v>11.7658</v>
      </c>
      <c r="CQ17">
        <v>1.41902</v>
      </c>
      <c r="CR17">
        <v>1.14962</v>
      </c>
      <c r="CS17">
        <v>12.1224</v>
      </c>
      <c r="CT17">
        <v>8.96472</v>
      </c>
      <c r="CU17">
        <v>1500</v>
      </c>
      <c r="CV17">
        <v>0.973005</v>
      </c>
      <c r="CW17">
        <v>0.0269947</v>
      </c>
      <c r="CX17">
        <v>0</v>
      </c>
      <c r="CY17">
        <v>989.56</v>
      </c>
      <c r="CZ17">
        <v>2</v>
      </c>
      <c r="DA17">
        <v>15055.3</v>
      </c>
      <c r="DB17">
        <v>13104.6</v>
      </c>
      <c r="DC17">
        <v>43.875</v>
      </c>
      <c r="DD17">
        <v>46</v>
      </c>
      <c r="DE17">
        <v>45.062</v>
      </c>
      <c r="DF17">
        <v>45.312</v>
      </c>
      <c r="DG17">
        <v>45.625</v>
      </c>
      <c r="DH17">
        <v>1457.56</v>
      </c>
      <c r="DI17">
        <v>40.44</v>
      </c>
      <c r="DJ17">
        <v>0</v>
      </c>
      <c r="DK17">
        <v>8375.60000014305</v>
      </c>
      <c r="DL17">
        <v>989.871823529412</v>
      </c>
      <c r="DM17">
        <v>0.909558866930537</v>
      </c>
      <c r="DN17">
        <v>-5.24509803445521</v>
      </c>
      <c r="DO17">
        <v>15056</v>
      </c>
      <c r="DP17">
        <v>10</v>
      </c>
      <c r="DQ17">
        <v>1554404937.6</v>
      </c>
      <c r="DR17" t="s">
        <v>342</v>
      </c>
      <c r="DS17">
        <v>1</v>
      </c>
      <c r="DT17">
        <v>2.824</v>
      </c>
      <c r="DU17">
        <v>-0.01</v>
      </c>
      <c r="DV17">
        <v>417</v>
      </c>
      <c r="DW17">
        <v>12</v>
      </c>
      <c r="DX17">
        <v>0.13</v>
      </c>
      <c r="DY17">
        <v>0.04</v>
      </c>
      <c r="DZ17">
        <v>419.827606557377</v>
      </c>
      <c r="EA17">
        <v>0.164636700158569</v>
      </c>
      <c r="EB17">
        <v>0.0323911942539583</v>
      </c>
      <c r="EC17">
        <v>1</v>
      </c>
      <c r="ED17">
        <v>399.885442622951</v>
      </c>
      <c r="EE17">
        <v>0.276482284505449</v>
      </c>
      <c r="EF17">
        <v>0.0488629815931155</v>
      </c>
      <c r="EG17">
        <v>1</v>
      </c>
      <c r="EH17">
        <v>14.5238262295082</v>
      </c>
      <c r="EI17">
        <v>-0.0245812797461726</v>
      </c>
      <c r="EJ17">
        <v>0.00450190858029784</v>
      </c>
      <c r="EK17">
        <v>1</v>
      </c>
      <c r="EL17">
        <v>3</v>
      </c>
      <c r="EM17">
        <v>3</v>
      </c>
      <c r="EN17" t="s">
        <v>343</v>
      </c>
      <c r="EO17">
        <v>3.2077</v>
      </c>
      <c r="EP17">
        <v>2.64593</v>
      </c>
      <c r="EQ17">
        <v>0.100731</v>
      </c>
      <c r="ER17">
        <v>0.104722</v>
      </c>
      <c r="ES17">
        <v>0.0785339</v>
      </c>
      <c r="ET17">
        <v>0.0671656</v>
      </c>
      <c r="EU17">
        <v>27808.2</v>
      </c>
      <c r="EV17">
        <v>31725.4</v>
      </c>
      <c r="EW17">
        <v>30749.5</v>
      </c>
      <c r="EX17">
        <v>34096.8</v>
      </c>
      <c r="EY17">
        <v>38510.8</v>
      </c>
      <c r="EZ17">
        <v>39395</v>
      </c>
      <c r="FA17">
        <v>41928.8</v>
      </c>
      <c r="FB17">
        <v>42113.8</v>
      </c>
      <c r="FC17">
        <v>2.2174</v>
      </c>
      <c r="FD17">
        <v>1.83032</v>
      </c>
      <c r="FE17">
        <v>0.0528991</v>
      </c>
      <c r="FF17">
        <v>0</v>
      </c>
      <c r="FG17">
        <v>22.0999</v>
      </c>
      <c r="FH17">
        <v>999.9</v>
      </c>
      <c r="FI17">
        <v>31.913</v>
      </c>
      <c r="FJ17">
        <v>31.874</v>
      </c>
      <c r="FK17">
        <v>15.4863</v>
      </c>
      <c r="FL17">
        <v>60.5236</v>
      </c>
      <c r="FM17">
        <v>22.6603</v>
      </c>
      <c r="FN17">
        <v>1</v>
      </c>
      <c r="FO17">
        <v>0.0323222</v>
      </c>
      <c r="FP17">
        <v>4.14064</v>
      </c>
      <c r="FQ17">
        <v>20.2253</v>
      </c>
      <c r="FR17">
        <v>5.24664</v>
      </c>
      <c r="FS17">
        <v>11.9881</v>
      </c>
      <c r="FT17">
        <v>4.97535</v>
      </c>
      <c r="FU17">
        <v>3.298</v>
      </c>
      <c r="FV17">
        <v>9999</v>
      </c>
      <c r="FW17">
        <v>156.8</v>
      </c>
      <c r="FX17">
        <v>7261</v>
      </c>
      <c r="FY17">
        <v>9999</v>
      </c>
      <c r="FZ17">
        <v>1.85588</v>
      </c>
      <c r="GA17">
        <v>1.85411</v>
      </c>
      <c r="GB17">
        <v>1.85516</v>
      </c>
      <c r="GC17">
        <v>1.85945</v>
      </c>
      <c r="GD17">
        <v>1.85379</v>
      </c>
      <c r="GE17">
        <v>1.8582</v>
      </c>
      <c r="GF17">
        <v>1.85543</v>
      </c>
      <c r="GG17">
        <v>1.85394</v>
      </c>
      <c r="GH17" t="s">
        <v>344</v>
      </c>
      <c r="GI17" t="s">
        <v>19</v>
      </c>
      <c r="GJ17" t="s">
        <v>19</v>
      </c>
      <c r="GK17" t="s">
        <v>19</v>
      </c>
      <c r="GL17" t="s">
        <v>345</v>
      </c>
      <c r="GM17" t="s">
        <v>346</v>
      </c>
      <c r="GN17" t="s">
        <v>347</v>
      </c>
      <c r="GO17" t="s">
        <v>347</v>
      </c>
      <c r="GP17" t="s">
        <v>347</v>
      </c>
      <c r="GQ17" t="s">
        <v>347</v>
      </c>
      <c r="GR17">
        <v>0</v>
      </c>
      <c r="GS17">
        <v>100</v>
      </c>
      <c r="GT17">
        <v>100</v>
      </c>
      <c r="GU17">
        <v>2.824</v>
      </c>
      <c r="GV17">
        <v>-0.01</v>
      </c>
      <c r="GW17">
        <v>2</v>
      </c>
      <c r="GX17">
        <v>644.651</v>
      </c>
      <c r="GY17">
        <v>360.161</v>
      </c>
      <c r="GZ17">
        <v>16.3824</v>
      </c>
      <c r="HA17">
        <v>27.4003</v>
      </c>
      <c r="HB17">
        <v>29.9999</v>
      </c>
      <c r="HC17">
        <v>27.3191</v>
      </c>
      <c r="HD17">
        <v>27.3138</v>
      </c>
      <c r="HE17">
        <v>20.7113</v>
      </c>
      <c r="HF17">
        <v>27.6559</v>
      </c>
      <c r="HG17">
        <v>0</v>
      </c>
      <c r="HH17">
        <v>16.3808</v>
      </c>
      <c r="HI17">
        <v>419.89</v>
      </c>
      <c r="HJ17">
        <v>11.7481</v>
      </c>
      <c r="HK17">
        <v>101.013</v>
      </c>
      <c r="HL17">
        <v>101.357</v>
      </c>
    </row>
    <row r="18" spans="1:220">
      <c r="A18">
        <v>2</v>
      </c>
      <c r="B18">
        <v>1554405172</v>
      </c>
      <c r="C18">
        <v>159.400000095367</v>
      </c>
      <c r="D18" t="s">
        <v>348</v>
      </c>
      <c r="E18" t="s">
        <v>349</v>
      </c>
      <c r="F18">
        <f>K18/P18</f>
        <v>0</v>
      </c>
      <c r="I18">
        <v>1554405172</v>
      </c>
      <c r="J18">
        <f>BX18*AK18*(BV18-BW18)/(100*BP18*(1000-AK18*BV18))</f>
        <v>0</v>
      </c>
      <c r="K18">
        <f>BX18*AK18*(BU18-BT18*(1000-AK18*BW18)/(1000-AK18*BV18))/(100*BP18)</f>
        <v>0</v>
      </c>
      <c r="L18">
        <f>BT18 - IF(AK18&gt;1, K18*BP18*100.0/(AM18*CF18), 0)</f>
        <v>0</v>
      </c>
      <c r="M18">
        <f>((S18-J18/2)*L18-K18)/(S18+J18/2)</f>
        <v>0</v>
      </c>
      <c r="N18">
        <f>M18*(BY18+BZ18)/1000.0</f>
        <v>0</v>
      </c>
      <c r="O18">
        <f>(BT18 - IF(AK18&gt;1, K18*BP18*100.0/(AM18*CF18), 0))*(BY18+BZ18)/1000.0</f>
        <v>0</v>
      </c>
      <c r="P18">
        <f>2.0/((1/R18-1/Q18)+SIGN(R18)*SQRT((1/R18-1/Q18)*(1/R18-1/Q18) + 4*BQ18/((BQ18+1)*(BQ18+1))*(2*1/R18*1/Q18-1/Q18*1/Q18)))</f>
        <v>0</v>
      </c>
      <c r="Q18">
        <f>AH18+AG18*BP18+AF18*BP18*BP18</f>
        <v>0</v>
      </c>
      <c r="R18">
        <f>J18*(1000-(1000*0.61365*exp(17.502*V18/(240.97+V18))/(BY18+BZ18)+BV18)/2)/(1000*0.61365*exp(17.502*V18/(240.97+V18))/(BY18+BZ18)-BV18)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(CA18+(T18+2*0.95*5.67E-8*(((CA18+$B$7)+273)^4-(CA18+273)^4)-44100*J18)/(1.84*29.3*Q18+8*0.95*5.67E-8*(CA18+273)^3))</f>
        <v>0</v>
      </c>
      <c r="V18">
        <f>($C$7*CB18+$D$7*CC18+$E$7*U18)</f>
        <v>0</v>
      </c>
      <c r="W18">
        <f>0.61365*exp(17.502*V18/(240.97+V18))</f>
        <v>0</v>
      </c>
      <c r="X18">
        <f>(Y18/Z18*100)</f>
        <v>0</v>
      </c>
      <c r="Y18">
        <f>BV18*(BY18+BZ18)/1000</f>
        <v>0</v>
      </c>
      <c r="Z18">
        <f>0.61365*exp(17.502*CA18/(240.97+CA18))</f>
        <v>0</v>
      </c>
      <c r="AA18">
        <f>(W18-BV18*(BY18+BZ18)/1000)</f>
        <v>0</v>
      </c>
      <c r="AB18">
        <f>(-J18*44100)</f>
        <v>0</v>
      </c>
      <c r="AC18">
        <f>2*29.3*Q18*0.92*(CA18-V18)</f>
        <v>0</v>
      </c>
      <c r="AD18">
        <f>2*0.95*5.67E-8*(((CA18+$B$7)+273)^4-(V18+273)^4)</f>
        <v>0</v>
      </c>
      <c r="AE18">
        <f>T18+AD18+AB18+AC18</f>
        <v>0</v>
      </c>
      <c r="AF18">
        <v>-0.0405193002288354</v>
      </c>
      <c r="AG18">
        <v>0.0454864641925263</v>
      </c>
      <c r="AH18">
        <v>3.41097266254401</v>
      </c>
      <c r="AI18">
        <v>0</v>
      </c>
      <c r="AJ18">
        <v>0</v>
      </c>
      <c r="AK18">
        <f>IF(AI18*$H$13&gt;=AM18,1.0,(AM18/(AM18-AI18*$H$13)))</f>
        <v>0</v>
      </c>
      <c r="AL18">
        <f>(AK18-1)*100</f>
        <v>0</v>
      </c>
      <c r="AM18">
        <f>MAX(0,($B$13+$C$13*CF18)/(1+$D$13*CF18)*BY18/(CA18+273)*$E$13)</f>
        <v>0</v>
      </c>
      <c r="AN18" t="s">
        <v>338</v>
      </c>
      <c r="AO18">
        <v>684.988076923077</v>
      </c>
      <c r="AP18">
        <v>4085.24</v>
      </c>
      <c r="AQ18">
        <f>AP18-AO18</f>
        <v>0</v>
      </c>
      <c r="AR18">
        <f>AQ18/AP18</f>
        <v>0</v>
      </c>
      <c r="AS18">
        <v>0.00479762969658211</v>
      </c>
      <c r="AT18" t="s">
        <v>350</v>
      </c>
      <c r="AU18">
        <v>972.174647058824</v>
      </c>
      <c r="AV18">
        <v>1292.78</v>
      </c>
      <c r="AW18">
        <f>1-AU18/AV18</f>
        <v>0</v>
      </c>
      <c r="AX18">
        <v>0.5</v>
      </c>
      <c r="AY18">
        <f>BM18</f>
        <v>0</v>
      </c>
      <c r="AZ18">
        <f>K18</f>
        <v>0</v>
      </c>
      <c r="BA18">
        <f>AW18*AX18*AY18</f>
        <v>0</v>
      </c>
      <c r="BB18">
        <f>BG18/AV18</f>
        <v>0</v>
      </c>
      <c r="BC18">
        <f>(AZ18-AS18)/AY18</f>
        <v>0</v>
      </c>
      <c r="BD18">
        <f>(AP18-AV18)/AV18</f>
        <v>0</v>
      </c>
      <c r="BE18" t="s">
        <v>340</v>
      </c>
      <c r="BF18">
        <v>0</v>
      </c>
      <c r="BG18">
        <f>AV18-BF18</f>
        <v>0</v>
      </c>
      <c r="BH18">
        <f>(AV18-AU18)/(AV18-BF18)</f>
        <v>0</v>
      </c>
      <c r="BI18">
        <f>(AP18-AV18)/(AP18-BF18)</f>
        <v>0</v>
      </c>
      <c r="BJ18">
        <f>(AV18-AU18)/(AV18-AO18)</f>
        <v>0</v>
      </c>
      <c r="BK18">
        <f>(AP18-AV18)/(AP18-AO18)</f>
        <v>0</v>
      </c>
      <c r="BL18">
        <f>$B$11*CG18+$C$11*CH18+$F$11*CU18</f>
        <v>0</v>
      </c>
      <c r="BM18">
        <f>BL18*BN18</f>
        <v>0</v>
      </c>
      <c r="BN18">
        <f>($B$11*$D$9+$C$11*$D$9+$F$11*((DH18+CZ18)/MAX(DH18+CZ18+DI18, 0.1)*$I$9+DI18/MAX(DH18+CZ18+DI18, 0.1)*$J$9))/($B$11+$C$11+$F$11)</f>
        <v>0</v>
      </c>
      <c r="BO18">
        <f>($B$11*$K$9+$C$11*$K$9+$F$11*((DH18+CZ18)/MAX(DH18+CZ18+DI18, 0.1)*$P$9+DI18/MAX(DH18+CZ18+DI18, 0.1)*$Q$9))/($B$11+$C$11+$F$11)</f>
        <v>0</v>
      </c>
      <c r="BP18">
        <v>6</v>
      </c>
      <c r="BQ18">
        <v>0.5</v>
      </c>
      <c r="BR18" t="s">
        <v>341</v>
      </c>
      <c r="BS18">
        <v>1554405172</v>
      </c>
      <c r="BT18">
        <v>399.987</v>
      </c>
      <c r="BU18">
        <v>419.607</v>
      </c>
      <c r="BV18">
        <v>14.5433</v>
      </c>
      <c r="BW18">
        <v>11.7991</v>
      </c>
      <c r="BX18">
        <v>599.992</v>
      </c>
      <c r="BY18">
        <v>97.7084</v>
      </c>
      <c r="BZ18">
        <v>0.0691881</v>
      </c>
      <c r="CA18">
        <v>23.2117</v>
      </c>
      <c r="CB18">
        <v>22.9546</v>
      </c>
      <c r="CC18">
        <v>999.9</v>
      </c>
      <c r="CD18">
        <v>0</v>
      </c>
      <c r="CE18">
        <v>0</v>
      </c>
      <c r="CF18">
        <v>10000.6</v>
      </c>
      <c r="CG18">
        <v>0</v>
      </c>
      <c r="CH18">
        <v>0.00152894</v>
      </c>
      <c r="CI18">
        <v>-19.6194</v>
      </c>
      <c r="CJ18">
        <v>405.89</v>
      </c>
      <c r="CK18">
        <v>424.617</v>
      </c>
      <c r="CL18">
        <v>2.74417</v>
      </c>
      <c r="CM18">
        <v>397.163</v>
      </c>
      <c r="CN18">
        <v>419.607</v>
      </c>
      <c r="CO18">
        <v>14.5533</v>
      </c>
      <c r="CP18">
        <v>11.7991</v>
      </c>
      <c r="CQ18">
        <v>1.421</v>
      </c>
      <c r="CR18">
        <v>1.15287</v>
      </c>
      <c r="CS18">
        <v>12.1436</v>
      </c>
      <c r="CT18">
        <v>9.0065</v>
      </c>
      <c r="CU18">
        <v>1200.01</v>
      </c>
      <c r="CV18">
        <v>0.967</v>
      </c>
      <c r="CW18">
        <v>0.0329996</v>
      </c>
      <c r="CX18">
        <v>0</v>
      </c>
      <c r="CY18">
        <v>972.115</v>
      </c>
      <c r="CZ18">
        <v>2</v>
      </c>
      <c r="DA18">
        <v>11812.3</v>
      </c>
      <c r="DB18">
        <v>10458.6</v>
      </c>
      <c r="DC18">
        <v>43.5</v>
      </c>
      <c r="DD18">
        <v>46</v>
      </c>
      <c r="DE18">
        <v>44.937</v>
      </c>
      <c r="DF18">
        <v>45.25</v>
      </c>
      <c r="DG18">
        <v>45.437</v>
      </c>
      <c r="DH18">
        <v>1158.48</v>
      </c>
      <c r="DI18">
        <v>39.53</v>
      </c>
      <c r="DJ18">
        <v>0</v>
      </c>
      <c r="DK18">
        <v>159</v>
      </c>
      <c r="DL18">
        <v>972.174647058824</v>
      </c>
      <c r="DM18">
        <v>2.3727941079203</v>
      </c>
      <c r="DN18">
        <v>19.3382353301579</v>
      </c>
      <c r="DO18">
        <v>11811.0823529412</v>
      </c>
      <c r="DP18">
        <v>10</v>
      </c>
      <c r="DQ18">
        <v>1554404937.6</v>
      </c>
      <c r="DR18" t="s">
        <v>342</v>
      </c>
      <c r="DS18">
        <v>1</v>
      </c>
      <c r="DT18">
        <v>2.824</v>
      </c>
      <c r="DU18">
        <v>-0.01</v>
      </c>
      <c r="DV18">
        <v>417</v>
      </c>
      <c r="DW18">
        <v>12</v>
      </c>
      <c r="DX18">
        <v>0.13</v>
      </c>
      <c r="DY18">
        <v>0.04</v>
      </c>
      <c r="DZ18">
        <v>419.605868852459</v>
      </c>
      <c r="EA18">
        <v>0.03681861448954</v>
      </c>
      <c r="EB18">
        <v>0.022072514924148</v>
      </c>
      <c r="EC18">
        <v>1</v>
      </c>
      <c r="ED18">
        <v>399.998524590164</v>
      </c>
      <c r="EE18">
        <v>0.037453199365104</v>
      </c>
      <c r="EF18">
        <v>0.0204278872047908</v>
      </c>
      <c r="EG18">
        <v>1</v>
      </c>
      <c r="EH18">
        <v>14.5076426229508</v>
      </c>
      <c r="EI18">
        <v>0.193733685880516</v>
      </c>
      <c r="EJ18">
        <v>0.0293333272051331</v>
      </c>
      <c r="EK18">
        <v>1</v>
      </c>
      <c r="EL18">
        <v>3</v>
      </c>
      <c r="EM18">
        <v>3</v>
      </c>
      <c r="EN18" t="s">
        <v>343</v>
      </c>
      <c r="EO18">
        <v>3.20767</v>
      </c>
      <c r="EP18">
        <v>2.64537</v>
      </c>
      <c r="EQ18">
        <v>0.100731</v>
      </c>
      <c r="ER18">
        <v>0.104661</v>
      </c>
      <c r="ES18">
        <v>0.0786095</v>
      </c>
      <c r="ET18">
        <v>0.0673032</v>
      </c>
      <c r="EU18">
        <v>27806.6</v>
      </c>
      <c r="EV18">
        <v>31727.2</v>
      </c>
      <c r="EW18">
        <v>30747.8</v>
      </c>
      <c r="EX18">
        <v>34096.5</v>
      </c>
      <c r="EY18">
        <v>38506.4</v>
      </c>
      <c r="EZ18">
        <v>39388.7</v>
      </c>
      <c r="FA18">
        <v>41927.5</v>
      </c>
      <c r="FB18">
        <v>42113.2</v>
      </c>
      <c r="FC18">
        <v>2.2171</v>
      </c>
      <c r="FD18">
        <v>1.82987</v>
      </c>
      <c r="FE18">
        <v>0.0407696</v>
      </c>
      <c r="FF18">
        <v>0</v>
      </c>
      <c r="FG18">
        <v>22.2831</v>
      </c>
      <c r="FH18">
        <v>999.9</v>
      </c>
      <c r="FI18">
        <v>31.913</v>
      </c>
      <c r="FJ18">
        <v>31.914</v>
      </c>
      <c r="FK18">
        <v>15.5198</v>
      </c>
      <c r="FL18">
        <v>60.5436</v>
      </c>
      <c r="FM18">
        <v>22.5761</v>
      </c>
      <c r="FN18">
        <v>1</v>
      </c>
      <c r="FO18">
        <v>0.031654</v>
      </c>
      <c r="FP18">
        <v>3.60767</v>
      </c>
      <c r="FQ18">
        <v>20.2399</v>
      </c>
      <c r="FR18">
        <v>5.24664</v>
      </c>
      <c r="FS18">
        <v>11.9876</v>
      </c>
      <c r="FT18">
        <v>4.9753</v>
      </c>
      <c r="FU18">
        <v>3.298</v>
      </c>
      <c r="FV18">
        <v>9999</v>
      </c>
      <c r="FW18">
        <v>156.8</v>
      </c>
      <c r="FX18">
        <v>7264.4</v>
      </c>
      <c r="FY18">
        <v>9999</v>
      </c>
      <c r="FZ18">
        <v>1.85586</v>
      </c>
      <c r="GA18">
        <v>1.8541</v>
      </c>
      <c r="GB18">
        <v>1.85516</v>
      </c>
      <c r="GC18">
        <v>1.85945</v>
      </c>
      <c r="GD18">
        <v>1.85379</v>
      </c>
      <c r="GE18">
        <v>1.85821</v>
      </c>
      <c r="GF18">
        <v>1.85544</v>
      </c>
      <c r="GG18">
        <v>1.85394</v>
      </c>
      <c r="GH18" t="s">
        <v>344</v>
      </c>
      <c r="GI18" t="s">
        <v>19</v>
      </c>
      <c r="GJ18" t="s">
        <v>19</v>
      </c>
      <c r="GK18" t="s">
        <v>19</v>
      </c>
      <c r="GL18" t="s">
        <v>345</v>
      </c>
      <c r="GM18" t="s">
        <v>346</v>
      </c>
      <c r="GN18" t="s">
        <v>347</v>
      </c>
      <c r="GO18" t="s">
        <v>347</v>
      </c>
      <c r="GP18" t="s">
        <v>347</v>
      </c>
      <c r="GQ18" t="s">
        <v>347</v>
      </c>
      <c r="GR18">
        <v>0</v>
      </c>
      <c r="GS18">
        <v>100</v>
      </c>
      <c r="GT18">
        <v>100</v>
      </c>
      <c r="GU18">
        <v>2.824</v>
      </c>
      <c r="GV18">
        <v>-0.01</v>
      </c>
      <c r="GW18">
        <v>2</v>
      </c>
      <c r="GX18">
        <v>644.747</v>
      </c>
      <c r="GY18">
        <v>360.118</v>
      </c>
      <c r="GZ18">
        <v>17.4523</v>
      </c>
      <c r="HA18">
        <v>27.4122</v>
      </c>
      <c r="HB18">
        <v>30.0003</v>
      </c>
      <c r="HC18">
        <v>27.3477</v>
      </c>
      <c r="HD18">
        <v>27.3438</v>
      </c>
      <c r="HE18">
        <v>20.7003</v>
      </c>
      <c r="HF18">
        <v>27.3947</v>
      </c>
      <c r="HG18">
        <v>0</v>
      </c>
      <c r="HH18">
        <v>17.4499</v>
      </c>
      <c r="HI18">
        <v>419.627</v>
      </c>
      <c r="HJ18">
        <v>11.7149</v>
      </c>
      <c r="HK18">
        <v>101.009</v>
      </c>
      <c r="HL18">
        <v>101.356</v>
      </c>
    </row>
    <row r="19" spans="1:220">
      <c r="A19">
        <v>3</v>
      </c>
      <c r="B19">
        <v>1554405316</v>
      </c>
      <c r="C19">
        <v>303.400000095367</v>
      </c>
      <c r="D19" t="s">
        <v>351</v>
      </c>
      <c r="E19" t="s">
        <v>352</v>
      </c>
      <c r="F19">
        <f>K19/P19</f>
        <v>0</v>
      </c>
      <c r="I19">
        <v>1554405316</v>
      </c>
      <c r="J19">
        <f>BX19*AK19*(BV19-BW19)/(100*BP19*(1000-AK19*BV19))</f>
        <v>0</v>
      </c>
      <c r="K19">
        <f>BX19*AK19*(BU19-BT19*(1000-AK19*BW19)/(1000-AK19*BV19))/(100*BP19)</f>
        <v>0</v>
      </c>
      <c r="L19">
        <f>BT19 - IF(AK19&gt;1, K19*BP19*100.0/(AM19*CF19), 0)</f>
        <v>0</v>
      </c>
      <c r="M19">
        <f>((S19-J19/2)*L19-K19)/(S19+J19/2)</f>
        <v>0</v>
      </c>
      <c r="N19">
        <f>M19*(BY19+BZ19)/1000.0</f>
        <v>0</v>
      </c>
      <c r="O19">
        <f>(BT19 - IF(AK19&gt;1, K19*BP19*100.0/(AM19*CF19), 0))*(BY19+BZ19)/1000.0</f>
        <v>0</v>
      </c>
      <c r="P19">
        <f>2.0/((1/R19-1/Q19)+SIGN(R19)*SQRT((1/R19-1/Q19)*(1/R19-1/Q19) + 4*BQ19/((BQ19+1)*(BQ19+1))*(2*1/R19*1/Q19-1/Q19*1/Q19)))</f>
        <v>0</v>
      </c>
      <c r="Q19">
        <f>AH19+AG19*BP19+AF19*BP19*BP19</f>
        <v>0</v>
      </c>
      <c r="R19">
        <f>J19*(1000-(1000*0.61365*exp(17.502*V19/(240.97+V19))/(BY19+BZ19)+BV19)/2)/(1000*0.61365*exp(17.502*V19/(240.97+V19))/(BY19+BZ19)-BV19)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(CA19+(T19+2*0.95*5.67E-8*(((CA19+$B$7)+273)^4-(CA19+273)^4)-44100*J19)/(1.84*29.3*Q19+8*0.95*5.67E-8*(CA19+273)^3))</f>
        <v>0</v>
      </c>
      <c r="V19">
        <f>($C$7*CB19+$D$7*CC19+$E$7*U19)</f>
        <v>0</v>
      </c>
      <c r="W19">
        <f>0.61365*exp(17.502*V19/(240.97+V19))</f>
        <v>0</v>
      </c>
      <c r="X19">
        <f>(Y19/Z19*100)</f>
        <v>0</v>
      </c>
      <c r="Y19">
        <f>BV19*(BY19+BZ19)/1000</f>
        <v>0</v>
      </c>
      <c r="Z19">
        <f>0.61365*exp(17.502*CA19/(240.97+CA19))</f>
        <v>0</v>
      </c>
      <c r="AA19">
        <f>(W19-BV19*(BY19+BZ19)/1000)</f>
        <v>0</v>
      </c>
      <c r="AB19">
        <f>(-J19*44100)</f>
        <v>0</v>
      </c>
      <c r="AC19">
        <f>2*29.3*Q19*0.92*(CA19-V19)</f>
        <v>0</v>
      </c>
      <c r="AD19">
        <f>2*0.95*5.67E-8*(((CA19+$B$7)+273)^4-(V19+273)^4)</f>
        <v>0</v>
      </c>
      <c r="AE19">
        <f>T19+AD19+AB19+AC19</f>
        <v>0</v>
      </c>
      <c r="AF19">
        <v>-0.0405862367690061</v>
      </c>
      <c r="AG19">
        <v>0.045561606322831</v>
      </c>
      <c r="AH19">
        <v>3.41544130921785</v>
      </c>
      <c r="AI19">
        <v>0</v>
      </c>
      <c r="AJ19">
        <v>0</v>
      </c>
      <c r="AK19">
        <f>IF(AI19*$H$13&gt;=AM19,1.0,(AM19/(AM19-AI19*$H$13)))</f>
        <v>0</v>
      </c>
      <c r="AL19">
        <f>(AK19-1)*100</f>
        <v>0</v>
      </c>
      <c r="AM19">
        <f>MAX(0,($B$13+$C$13*CF19)/(1+$D$13*CF19)*BY19/(CA19+273)*$E$13)</f>
        <v>0</v>
      </c>
      <c r="AN19" t="s">
        <v>338</v>
      </c>
      <c r="AO19">
        <v>684.988076923077</v>
      </c>
      <c r="AP19">
        <v>4085.24</v>
      </c>
      <c r="AQ19">
        <f>AP19-AO19</f>
        <v>0</v>
      </c>
      <c r="AR19">
        <f>AQ19/AP19</f>
        <v>0</v>
      </c>
      <c r="AS19">
        <v>0.00479762969658211</v>
      </c>
      <c r="AT19" t="s">
        <v>353</v>
      </c>
      <c r="AU19">
        <v>963.430470588235</v>
      </c>
      <c r="AV19">
        <v>1362.61</v>
      </c>
      <c r="AW19">
        <f>1-AU19/AV19</f>
        <v>0</v>
      </c>
      <c r="AX19">
        <v>0.5</v>
      </c>
      <c r="AY19">
        <f>BM19</f>
        <v>0</v>
      </c>
      <c r="AZ19">
        <f>K19</f>
        <v>0</v>
      </c>
      <c r="BA19">
        <f>AW19*AX19*AY19</f>
        <v>0</v>
      </c>
      <c r="BB19">
        <f>BG19/AV19</f>
        <v>0</v>
      </c>
      <c r="BC19">
        <f>(AZ19-AS19)/AY19</f>
        <v>0</v>
      </c>
      <c r="BD19">
        <f>(AP19-AV19)/AV19</f>
        <v>0</v>
      </c>
      <c r="BE19" t="s">
        <v>340</v>
      </c>
      <c r="BF19">
        <v>0</v>
      </c>
      <c r="BG19">
        <f>AV19-BF19</f>
        <v>0</v>
      </c>
      <c r="BH19">
        <f>(AV19-AU19)/(AV19-BF19)</f>
        <v>0</v>
      </c>
      <c r="BI19">
        <f>(AP19-AV19)/(AP19-BF19)</f>
        <v>0</v>
      </c>
      <c r="BJ19">
        <f>(AV19-AU19)/(AV19-AO19)</f>
        <v>0</v>
      </c>
      <c r="BK19">
        <f>(AP19-AV19)/(AP19-AO19)</f>
        <v>0</v>
      </c>
      <c r="BL19">
        <f>$B$11*CG19+$C$11*CH19+$F$11*CU19</f>
        <v>0</v>
      </c>
      <c r="BM19">
        <f>BL19*BN19</f>
        <v>0</v>
      </c>
      <c r="BN19">
        <f>($B$11*$D$9+$C$11*$D$9+$F$11*((DH19+CZ19)/MAX(DH19+CZ19+DI19, 0.1)*$I$9+DI19/MAX(DH19+CZ19+DI19, 0.1)*$J$9))/($B$11+$C$11+$F$11)</f>
        <v>0</v>
      </c>
      <c r="BO19">
        <f>($B$11*$K$9+$C$11*$K$9+$F$11*((DH19+CZ19)/MAX(DH19+CZ19+DI19, 0.1)*$P$9+DI19/MAX(DH19+CZ19+DI19, 0.1)*$Q$9))/($B$11+$C$11+$F$11)</f>
        <v>0</v>
      </c>
      <c r="BP19">
        <v>6</v>
      </c>
      <c r="BQ19">
        <v>0.5</v>
      </c>
      <c r="BR19" t="s">
        <v>341</v>
      </c>
      <c r="BS19">
        <v>1554405316</v>
      </c>
      <c r="BT19">
        <v>400.01</v>
      </c>
      <c r="BU19">
        <v>419.198</v>
      </c>
      <c r="BV19">
        <v>14.4754</v>
      </c>
      <c r="BW19">
        <v>11.7206</v>
      </c>
      <c r="BX19">
        <v>599.995</v>
      </c>
      <c r="BY19">
        <v>97.7047</v>
      </c>
      <c r="BZ19">
        <v>0.0694318</v>
      </c>
      <c r="CA19">
        <v>23.3999</v>
      </c>
      <c r="CB19">
        <v>22.9819</v>
      </c>
      <c r="CC19">
        <v>999.9</v>
      </c>
      <c r="CD19">
        <v>0</v>
      </c>
      <c r="CE19">
        <v>0</v>
      </c>
      <c r="CF19">
        <v>10017.5</v>
      </c>
      <c r="CG19">
        <v>0</v>
      </c>
      <c r="CH19">
        <v>0.00152894</v>
      </c>
      <c r="CI19">
        <v>-19.1878</v>
      </c>
      <c r="CJ19">
        <v>405.885</v>
      </c>
      <c r="CK19">
        <v>424.169</v>
      </c>
      <c r="CL19">
        <v>2.75477</v>
      </c>
      <c r="CM19">
        <v>397.186</v>
      </c>
      <c r="CN19">
        <v>419.198</v>
      </c>
      <c r="CO19">
        <v>14.4854</v>
      </c>
      <c r="CP19">
        <v>11.7206</v>
      </c>
      <c r="CQ19">
        <v>1.41431</v>
      </c>
      <c r="CR19">
        <v>1.14516</v>
      </c>
      <c r="CS19">
        <v>12.0719</v>
      </c>
      <c r="CT19">
        <v>8.90706</v>
      </c>
      <c r="CU19">
        <v>1000.13</v>
      </c>
      <c r="CV19">
        <v>0.959986</v>
      </c>
      <c r="CW19">
        <v>0.0400143</v>
      </c>
      <c r="CX19">
        <v>0</v>
      </c>
      <c r="CY19">
        <v>963.613</v>
      </c>
      <c r="CZ19">
        <v>2</v>
      </c>
      <c r="DA19">
        <v>9734.8</v>
      </c>
      <c r="DB19">
        <v>8692.5</v>
      </c>
      <c r="DC19">
        <v>43.062</v>
      </c>
      <c r="DD19">
        <v>45.875</v>
      </c>
      <c r="DE19">
        <v>44.687</v>
      </c>
      <c r="DF19">
        <v>45.125</v>
      </c>
      <c r="DG19">
        <v>45.125</v>
      </c>
      <c r="DH19">
        <v>958.19</v>
      </c>
      <c r="DI19">
        <v>39.94</v>
      </c>
      <c r="DJ19">
        <v>0</v>
      </c>
      <c r="DK19">
        <v>143.400000095367</v>
      </c>
      <c r="DL19">
        <v>963.430470588235</v>
      </c>
      <c r="DM19">
        <v>2.6757352556062</v>
      </c>
      <c r="DN19">
        <v>25.8848037100952</v>
      </c>
      <c r="DO19">
        <v>9731.45647058824</v>
      </c>
      <c r="DP19">
        <v>10</v>
      </c>
      <c r="DQ19">
        <v>1554404937.6</v>
      </c>
      <c r="DR19" t="s">
        <v>342</v>
      </c>
      <c r="DS19">
        <v>1</v>
      </c>
      <c r="DT19">
        <v>2.824</v>
      </c>
      <c r="DU19">
        <v>-0.01</v>
      </c>
      <c r="DV19">
        <v>417</v>
      </c>
      <c r="DW19">
        <v>12</v>
      </c>
      <c r="DX19">
        <v>0.13</v>
      </c>
      <c r="DY19">
        <v>0.04</v>
      </c>
      <c r="DZ19">
        <v>419.191491803279</v>
      </c>
      <c r="EA19">
        <v>-0.0528291909043235</v>
      </c>
      <c r="EB19">
        <v>0.0240284141572442</v>
      </c>
      <c r="EC19">
        <v>1</v>
      </c>
      <c r="ED19">
        <v>400.007885245902</v>
      </c>
      <c r="EE19">
        <v>-0.0507477525119083</v>
      </c>
      <c r="EF19">
        <v>0.0209950020287027</v>
      </c>
      <c r="EG19">
        <v>1</v>
      </c>
      <c r="EH19">
        <v>14.4418295081967</v>
      </c>
      <c r="EI19">
        <v>0.198041882601796</v>
      </c>
      <c r="EJ19">
        <v>0.0302995392718436</v>
      </c>
      <c r="EK19">
        <v>1</v>
      </c>
      <c r="EL19">
        <v>3</v>
      </c>
      <c r="EM19">
        <v>3</v>
      </c>
      <c r="EN19" t="s">
        <v>343</v>
      </c>
      <c r="EO19">
        <v>3.20766</v>
      </c>
      <c r="EP19">
        <v>2.64576</v>
      </c>
      <c r="EQ19">
        <v>0.100725</v>
      </c>
      <c r="ER19">
        <v>0.104573</v>
      </c>
      <c r="ES19">
        <v>0.0783305</v>
      </c>
      <c r="ET19">
        <v>0.0669595</v>
      </c>
      <c r="EU19">
        <v>27805.6</v>
      </c>
      <c r="EV19">
        <v>31727.9</v>
      </c>
      <c r="EW19">
        <v>30746.6</v>
      </c>
      <c r="EX19">
        <v>34093.9</v>
      </c>
      <c r="EY19">
        <v>38516.6</v>
      </c>
      <c r="EZ19">
        <v>39400.6</v>
      </c>
      <c r="FA19">
        <v>41925.8</v>
      </c>
      <c r="FB19">
        <v>42110.4</v>
      </c>
      <c r="FC19">
        <v>2.21668</v>
      </c>
      <c r="FD19">
        <v>1.82868</v>
      </c>
      <c r="FE19">
        <v>0.0310875</v>
      </c>
      <c r="FF19">
        <v>0</v>
      </c>
      <c r="FG19">
        <v>22.47</v>
      </c>
      <c r="FH19">
        <v>999.9</v>
      </c>
      <c r="FI19">
        <v>31.889</v>
      </c>
      <c r="FJ19">
        <v>31.945</v>
      </c>
      <c r="FK19">
        <v>15.5366</v>
      </c>
      <c r="FL19">
        <v>60.1836</v>
      </c>
      <c r="FM19">
        <v>22.7404</v>
      </c>
      <c r="FN19">
        <v>1</v>
      </c>
      <c r="FO19">
        <v>0.0322637</v>
      </c>
      <c r="FP19">
        <v>3.37234</v>
      </c>
      <c r="FQ19">
        <v>20.2462</v>
      </c>
      <c r="FR19">
        <v>5.24709</v>
      </c>
      <c r="FS19">
        <v>11.9873</v>
      </c>
      <c r="FT19">
        <v>4.97575</v>
      </c>
      <c r="FU19">
        <v>3.298</v>
      </c>
      <c r="FV19">
        <v>9999</v>
      </c>
      <c r="FW19">
        <v>156.9</v>
      </c>
      <c r="FX19">
        <v>7267.5</v>
      </c>
      <c r="FY19">
        <v>9999</v>
      </c>
      <c r="FZ19">
        <v>1.85585</v>
      </c>
      <c r="GA19">
        <v>1.8541</v>
      </c>
      <c r="GB19">
        <v>1.85517</v>
      </c>
      <c r="GC19">
        <v>1.85949</v>
      </c>
      <c r="GD19">
        <v>1.85379</v>
      </c>
      <c r="GE19">
        <v>1.8582</v>
      </c>
      <c r="GF19">
        <v>1.85539</v>
      </c>
      <c r="GG19">
        <v>1.85394</v>
      </c>
      <c r="GH19" t="s">
        <v>344</v>
      </c>
      <c r="GI19" t="s">
        <v>19</v>
      </c>
      <c r="GJ19" t="s">
        <v>19</v>
      </c>
      <c r="GK19" t="s">
        <v>19</v>
      </c>
      <c r="GL19" t="s">
        <v>345</v>
      </c>
      <c r="GM19" t="s">
        <v>346</v>
      </c>
      <c r="GN19" t="s">
        <v>347</v>
      </c>
      <c r="GO19" t="s">
        <v>347</v>
      </c>
      <c r="GP19" t="s">
        <v>347</v>
      </c>
      <c r="GQ19" t="s">
        <v>347</v>
      </c>
      <c r="GR19">
        <v>0</v>
      </c>
      <c r="GS19">
        <v>100</v>
      </c>
      <c r="GT19">
        <v>100</v>
      </c>
      <c r="GU19">
        <v>2.824</v>
      </c>
      <c r="GV19">
        <v>-0.01</v>
      </c>
      <c r="GW19">
        <v>2</v>
      </c>
      <c r="GX19">
        <v>644.683</v>
      </c>
      <c r="GY19">
        <v>359.641</v>
      </c>
      <c r="GZ19">
        <v>17.9755</v>
      </c>
      <c r="HA19">
        <v>27.4314</v>
      </c>
      <c r="HB19">
        <v>29.9998</v>
      </c>
      <c r="HC19">
        <v>27.3709</v>
      </c>
      <c r="HD19">
        <v>27.3669</v>
      </c>
      <c r="HE19">
        <v>20.6772</v>
      </c>
      <c r="HF19">
        <v>28.1998</v>
      </c>
      <c r="HG19">
        <v>0</v>
      </c>
      <c r="HH19">
        <v>17.978</v>
      </c>
      <c r="HI19">
        <v>419.142</v>
      </c>
      <c r="HJ19">
        <v>11.7347</v>
      </c>
      <c r="HK19">
        <v>101.005</v>
      </c>
      <c r="HL19">
        <v>101.348</v>
      </c>
    </row>
    <row r="20" spans="1:220">
      <c r="A20">
        <v>4</v>
      </c>
      <c r="B20">
        <v>1554405454</v>
      </c>
      <c r="C20">
        <v>441.400000095367</v>
      </c>
      <c r="D20" t="s">
        <v>354</v>
      </c>
      <c r="E20" t="s">
        <v>355</v>
      </c>
      <c r="F20">
        <f>K20/P20</f>
        <v>0</v>
      </c>
      <c r="I20">
        <v>1554405454</v>
      </c>
      <c r="J20">
        <f>BX20*AK20*(BV20-BW20)/(100*BP20*(1000-AK20*BV20))</f>
        <v>0</v>
      </c>
      <c r="K20">
        <f>BX20*AK20*(BU20-BT20*(1000-AK20*BW20)/(1000-AK20*BV20))/(100*BP20)</f>
        <v>0</v>
      </c>
      <c r="L20">
        <f>BT20 - IF(AK20&gt;1, K20*BP20*100.0/(AM20*CF20), 0)</f>
        <v>0</v>
      </c>
      <c r="M20">
        <f>((S20-J20/2)*L20-K20)/(S20+J20/2)</f>
        <v>0</v>
      </c>
      <c r="N20">
        <f>M20*(BY20+BZ20)/1000.0</f>
        <v>0</v>
      </c>
      <c r="O20">
        <f>(BT20 - IF(AK20&gt;1, K20*BP20*100.0/(AM20*CF20), 0))*(BY20+BZ20)/1000.0</f>
        <v>0</v>
      </c>
      <c r="P20">
        <f>2.0/((1/R20-1/Q20)+SIGN(R20)*SQRT((1/R20-1/Q20)*(1/R20-1/Q20) + 4*BQ20/((BQ20+1)*(BQ20+1))*(2*1/R20*1/Q20-1/Q20*1/Q20)))</f>
        <v>0</v>
      </c>
      <c r="Q20">
        <f>AH20+AG20*BP20+AF20*BP20*BP20</f>
        <v>0</v>
      </c>
      <c r="R20">
        <f>J20*(1000-(1000*0.61365*exp(17.502*V20/(240.97+V20))/(BY20+BZ20)+BV20)/2)/(1000*0.61365*exp(17.502*V20/(240.97+V20))/(BY20+BZ20)-BV20)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(CA20+(T20+2*0.95*5.67E-8*(((CA20+$B$7)+273)^4-(CA20+273)^4)-44100*J20)/(1.84*29.3*Q20+8*0.95*5.67E-8*(CA20+273)^3))</f>
        <v>0</v>
      </c>
      <c r="V20">
        <f>($C$7*CB20+$D$7*CC20+$E$7*U20)</f>
        <v>0</v>
      </c>
      <c r="W20">
        <f>0.61365*exp(17.502*V20/(240.97+V20))</f>
        <v>0</v>
      </c>
      <c r="X20">
        <f>(Y20/Z20*100)</f>
        <v>0</v>
      </c>
      <c r="Y20">
        <f>BV20*(BY20+BZ20)/1000</f>
        <v>0</v>
      </c>
      <c r="Z20">
        <f>0.61365*exp(17.502*CA20/(240.97+CA20))</f>
        <v>0</v>
      </c>
      <c r="AA20">
        <f>(W20-BV20*(BY20+BZ20)/1000)</f>
        <v>0</v>
      </c>
      <c r="AB20">
        <f>(-J20*44100)</f>
        <v>0</v>
      </c>
      <c r="AC20">
        <f>2*29.3*Q20*0.92*(CA20-V20)</f>
        <v>0</v>
      </c>
      <c r="AD20">
        <f>2*0.95*5.67E-8*(((CA20+$B$7)+273)^4-(V20+273)^4)</f>
        <v>0</v>
      </c>
      <c r="AE20">
        <f>T20+AD20+AB20+AC20</f>
        <v>0</v>
      </c>
      <c r="AF20">
        <v>-0.0405338669316276</v>
      </c>
      <c r="AG20">
        <v>0.0455028165925239</v>
      </c>
      <c r="AH20">
        <v>3.4119453391186</v>
      </c>
      <c r="AI20">
        <v>0</v>
      </c>
      <c r="AJ20">
        <v>0</v>
      </c>
      <c r="AK20">
        <f>IF(AI20*$H$13&gt;=AM20,1.0,(AM20/(AM20-AI20*$H$13)))</f>
        <v>0</v>
      </c>
      <c r="AL20">
        <f>(AK20-1)*100</f>
        <v>0</v>
      </c>
      <c r="AM20">
        <f>MAX(0,($B$13+$C$13*CF20)/(1+$D$13*CF20)*BY20/(CA20+273)*$E$13)</f>
        <v>0</v>
      </c>
      <c r="AN20" t="s">
        <v>338</v>
      </c>
      <c r="AO20">
        <v>684.988076923077</v>
      </c>
      <c r="AP20">
        <v>4085.24</v>
      </c>
      <c r="AQ20">
        <f>AP20-AO20</f>
        <v>0</v>
      </c>
      <c r="AR20">
        <f>AQ20/AP20</f>
        <v>0</v>
      </c>
      <c r="AS20">
        <v>0.00479762969658211</v>
      </c>
      <c r="AT20" t="s">
        <v>356</v>
      </c>
      <c r="AU20">
        <v>950.636</v>
      </c>
      <c r="AV20">
        <v>1456.94</v>
      </c>
      <c r="AW20">
        <f>1-AU20/AV20</f>
        <v>0</v>
      </c>
      <c r="AX20">
        <v>0.5</v>
      </c>
      <c r="AY20">
        <f>BM20</f>
        <v>0</v>
      </c>
      <c r="AZ20">
        <f>K20</f>
        <v>0</v>
      </c>
      <c r="BA20">
        <f>AW20*AX20*AY20</f>
        <v>0</v>
      </c>
      <c r="BB20">
        <f>BG20/AV20</f>
        <v>0</v>
      </c>
      <c r="BC20">
        <f>(AZ20-AS20)/AY20</f>
        <v>0</v>
      </c>
      <c r="BD20">
        <f>(AP20-AV20)/AV20</f>
        <v>0</v>
      </c>
      <c r="BE20" t="s">
        <v>340</v>
      </c>
      <c r="BF20">
        <v>0</v>
      </c>
      <c r="BG20">
        <f>AV20-BF20</f>
        <v>0</v>
      </c>
      <c r="BH20">
        <f>(AV20-AU20)/(AV20-BF20)</f>
        <v>0</v>
      </c>
      <c r="BI20">
        <f>(AP20-AV20)/(AP20-BF20)</f>
        <v>0</v>
      </c>
      <c r="BJ20">
        <f>(AV20-AU20)/(AV20-AO20)</f>
        <v>0</v>
      </c>
      <c r="BK20">
        <f>(AP20-AV20)/(AP20-AO20)</f>
        <v>0</v>
      </c>
      <c r="BL20">
        <f>$B$11*CG20+$C$11*CH20+$F$11*CU20</f>
        <v>0</v>
      </c>
      <c r="BM20">
        <f>BL20*BN20</f>
        <v>0</v>
      </c>
      <c r="BN20">
        <f>($B$11*$D$9+$C$11*$D$9+$F$11*((DH20+CZ20)/MAX(DH20+CZ20+DI20, 0.1)*$I$9+DI20/MAX(DH20+CZ20+DI20, 0.1)*$J$9))/($B$11+$C$11+$F$11)</f>
        <v>0</v>
      </c>
      <c r="BO20">
        <f>($B$11*$K$9+$C$11*$K$9+$F$11*((DH20+CZ20)/MAX(DH20+CZ20+DI20, 0.1)*$P$9+DI20/MAX(DH20+CZ20+DI20, 0.1)*$Q$9))/($B$11+$C$11+$F$11)</f>
        <v>0</v>
      </c>
      <c r="BP20">
        <v>6</v>
      </c>
      <c r="BQ20">
        <v>0.5</v>
      </c>
      <c r="BR20" t="s">
        <v>341</v>
      </c>
      <c r="BS20">
        <v>1554405454</v>
      </c>
      <c r="BT20">
        <v>399.944</v>
      </c>
      <c r="BU20">
        <v>418.365</v>
      </c>
      <c r="BV20">
        <v>14.4433</v>
      </c>
      <c r="BW20">
        <v>11.7216</v>
      </c>
      <c r="BX20">
        <v>599.968</v>
      </c>
      <c r="BY20">
        <v>97.7064</v>
      </c>
      <c r="BZ20">
        <v>0.0696612</v>
      </c>
      <c r="CA20">
        <v>23.5734</v>
      </c>
      <c r="CB20">
        <v>22.9856</v>
      </c>
      <c r="CC20">
        <v>999.9</v>
      </c>
      <c r="CD20">
        <v>0</v>
      </c>
      <c r="CE20">
        <v>0</v>
      </c>
      <c r="CF20">
        <v>10004.4</v>
      </c>
      <c r="CG20">
        <v>0</v>
      </c>
      <c r="CH20">
        <v>0.00152894</v>
      </c>
      <c r="CI20">
        <v>-18.4206</v>
      </c>
      <c r="CJ20">
        <v>405.805</v>
      </c>
      <c r="CK20">
        <v>423.327</v>
      </c>
      <c r="CL20">
        <v>2.72177</v>
      </c>
      <c r="CM20">
        <v>397.12</v>
      </c>
      <c r="CN20">
        <v>418.365</v>
      </c>
      <c r="CO20">
        <v>14.4533</v>
      </c>
      <c r="CP20">
        <v>11.7216</v>
      </c>
      <c r="CQ20">
        <v>1.41121</v>
      </c>
      <c r="CR20">
        <v>1.14527</v>
      </c>
      <c r="CS20">
        <v>12.0386</v>
      </c>
      <c r="CT20">
        <v>8.90853</v>
      </c>
      <c r="CU20">
        <v>800.111</v>
      </c>
      <c r="CV20">
        <v>0.950016</v>
      </c>
      <c r="CW20">
        <v>0.0499843</v>
      </c>
      <c r="CX20">
        <v>0</v>
      </c>
      <c r="CY20">
        <v>951.219</v>
      </c>
      <c r="CZ20">
        <v>2</v>
      </c>
      <c r="DA20">
        <v>7664.9</v>
      </c>
      <c r="DB20">
        <v>6926.63</v>
      </c>
      <c r="DC20">
        <v>42.562</v>
      </c>
      <c r="DD20">
        <v>45.687</v>
      </c>
      <c r="DE20">
        <v>44.375</v>
      </c>
      <c r="DF20">
        <v>45</v>
      </c>
      <c r="DG20">
        <v>44.75</v>
      </c>
      <c r="DH20">
        <v>758.22</v>
      </c>
      <c r="DI20">
        <v>39.89</v>
      </c>
      <c r="DJ20">
        <v>0</v>
      </c>
      <c r="DK20">
        <v>137.800000190735</v>
      </c>
      <c r="DL20">
        <v>950.636</v>
      </c>
      <c r="DM20">
        <v>2.02426474011848</v>
      </c>
      <c r="DN20">
        <v>28.4583336369989</v>
      </c>
      <c r="DO20">
        <v>7661.76764705882</v>
      </c>
      <c r="DP20">
        <v>10</v>
      </c>
      <c r="DQ20">
        <v>1554404937.6</v>
      </c>
      <c r="DR20" t="s">
        <v>342</v>
      </c>
      <c r="DS20">
        <v>1</v>
      </c>
      <c r="DT20">
        <v>2.824</v>
      </c>
      <c r="DU20">
        <v>-0.01</v>
      </c>
      <c r="DV20">
        <v>417</v>
      </c>
      <c r="DW20">
        <v>12</v>
      </c>
      <c r="DX20">
        <v>0.13</v>
      </c>
      <c r="DY20">
        <v>0.04</v>
      </c>
      <c r="DZ20">
        <v>418.359262295082</v>
      </c>
      <c r="EA20">
        <v>-0.0325097831835111</v>
      </c>
      <c r="EB20">
        <v>0.027852010339981</v>
      </c>
      <c r="EC20">
        <v>1</v>
      </c>
      <c r="ED20">
        <v>399.99506557377</v>
      </c>
      <c r="EE20">
        <v>-0.0885880486514347</v>
      </c>
      <c r="EF20">
        <v>0.021515430111141</v>
      </c>
      <c r="EG20">
        <v>1</v>
      </c>
      <c r="EH20">
        <v>14.4069672131148</v>
      </c>
      <c r="EI20">
        <v>0.192581279746145</v>
      </c>
      <c r="EJ20">
        <v>0.0304208875680837</v>
      </c>
      <c r="EK20">
        <v>1</v>
      </c>
      <c r="EL20">
        <v>3</v>
      </c>
      <c r="EM20">
        <v>3</v>
      </c>
      <c r="EN20" t="s">
        <v>343</v>
      </c>
      <c r="EO20">
        <v>3.20759</v>
      </c>
      <c r="EP20">
        <v>2.64589</v>
      </c>
      <c r="EQ20">
        <v>0.10071</v>
      </c>
      <c r="ER20">
        <v>0.104412</v>
      </c>
      <c r="ES20">
        <v>0.0782007</v>
      </c>
      <c r="ET20">
        <v>0.0669619</v>
      </c>
      <c r="EU20">
        <v>27804.7</v>
      </c>
      <c r="EV20">
        <v>31733</v>
      </c>
      <c r="EW20">
        <v>30745.1</v>
      </c>
      <c r="EX20">
        <v>34093.4</v>
      </c>
      <c r="EY20">
        <v>38520.3</v>
      </c>
      <c r="EZ20">
        <v>39399.5</v>
      </c>
      <c r="FA20">
        <v>41923.9</v>
      </c>
      <c r="FB20">
        <v>42109.3</v>
      </c>
      <c r="FC20">
        <v>2.21637</v>
      </c>
      <c r="FD20">
        <v>1.82852</v>
      </c>
      <c r="FE20">
        <v>0.0212081</v>
      </c>
      <c r="FF20">
        <v>0</v>
      </c>
      <c r="FG20">
        <v>22.6363</v>
      </c>
      <c r="FH20">
        <v>999.9</v>
      </c>
      <c r="FI20">
        <v>31.913</v>
      </c>
      <c r="FJ20">
        <v>31.985</v>
      </c>
      <c r="FK20">
        <v>15.5832</v>
      </c>
      <c r="FL20">
        <v>60.0636</v>
      </c>
      <c r="FM20">
        <v>22.7484</v>
      </c>
      <c r="FN20">
        <v>1</v>
      </c>
      <c r="FO20">
        <v>0.0322104</v>
      </c>
      <c r="FP20">
        <v>3.12171</v>
      </c>
      <c r="FQ20">
        <v>20.2528</v>
      </c>
      <c r="FR20">
        <v>5.24679</v>
      </c>
      <c r="FS20">
        <v>11.9861</v>
      </c>
      <c r="FT20">
        <v>4.97565</v>
      </c>
      <c r="FU20">
        <v>3.298</v>
      </c>
      <c r="FV20">
        <v>9999</v>
      </c>
      <c r="FW20">
        <v>156.9</v>
      </c>
      <c r="FX20">
        <v>7270.4</v>
      </c>
      <c r="FY20">
        <v>9999</v>
      </c>
      <c r="FZ20">
        <v>1.85589</v>
      </c>
      <c r="GA20">
        <v>1.8541</v>
      </c>
      <c r="GB20">
        <v>1.85517</v>
      </c>
      <c r="GC20">
        <v>1.85945</v>
      </c>
      <c r="GD20">
        <v>1.85379</v>
      </c>
      <c r="GE20">
        <v>1.85822</v>
      </c>
      <c r="GF20">
        <v>1.85539</v>
      </c>
      <c r="GG20">
        <v>1.85395</v>
      </c>
      <c r="GH20" t="s">
        <v>344</v>
      </c>
      <c r="GI20" t="s">
        <v>19</v>
      </c>
      <c r="GJ20" t="s">
        <v>19</v>
      </c>
      <c r="GK20" t="s">
        <v>19</v>
      </c>
      <c r="GL20" t="s">
        <v>345</v>
      </c>
      <c r="GM20" t="s">
        <v>346</v>
      </c>
      <c r="GN20" t="s">
        <v>347</v>
      </c>
      <c r="GO20" t="s">
        <v>347</v>
      </c>
      <c r="GP20" t="s">
        <v>347</v>
      </c>
      <c r="GQ20" t="s">
        <v>347</v>
      </c>
      <c r="GR20">
        <v>0</v>
      </c>
      <c r="GS20">
        <v>100</v>
      </c>
      <c r="GT20">
        <v>100</v>
      </c>
      <c r="GU20">
        <v>2.824</v>
      </c>
      <c r="GV20">
        <v>-0.01</v>
      </c>
      <c r="GW20">
        <v>2</v>
      </c>
      <c r="GX20">
        <v>644.637</v>
      </c>
      <c r="GY20">
        <v>359.68</v>
      </c>
      <c r="GZ20">
        <v>18.5028</v>
      </c>
      <c r="HA20">
        <v>27.443</v>
      </c>
      <c r="HB20">
        <v>29.9998</v>
      </c>
      <c r="HC20">
        <v>27.3872</v>
      </c>
      <c r="HD20">
        <v>27.3854</v>
      </c>
      <c r="HE20">
        <v>20.6522</v>
      </c>
      <c r="HF20">
        <v>28.2836</v>
      </c>
      <c r="HG20">
        <v>0</v>
      </c>
      <c r="HH20">
        <v>18.5101</v>
      </c>
      <c r="HI20">
        <v>418.438</v>
      </c>
      <c r="HJ20">
        <v>11.7565</v>
      </c>
      <c r="HK20">
        <v>101.001</v>
      </c>
      <c r="HL20">
        <v>101.346</v>
      </c>
    </row>
    <row r="21" spans="1:220">
      <c r="A21">
        <v>5</v>
      </c>
      <c r="B21">
        <v>1554405607</v>
      </c>
      <c r="C21">
        <v>594.400000095367</v>
      </c>
      <c r="D21" t="s">
        <v>357</v>
      </c>
      <c r="E21" t="s">
        <v>358</v>
      </c>
      <c r="F21">
        <f>K21/P21</f>
        <v>0</v>
      </c>
      <c r="I21">
        <v>1554405607</v>
      </c>
      <c r="J21">
        <f>BX21*AK21*(BV21-BW21)/(100*BP21*(1000-AK21*BV21))</f>
        <v>0</v>
      </c>
      <c r="K21">
        <f>BX21*AK21*(BU21-BT21*(1000-AK21*BW21)/(1000-AK21*BV21))/(100*BP21)</f>
        <v>0</v>
      </c>
      <c r="L21">
        <f>BT21 - IF(AK21&gt;1, K21*BP21*100.0/(AM21*CF21), 0)</f>
        <v>0</v>
      </c>
      <c r="M21">
        <f>((S21-J21/2)*L21-K21)/(S21+J21/2)</f>
        <v>0</v>
      </c>
      <c r="N21">
        <f>M21*(BY21+BZ21)/1000.0</f>
        <v>0</v>
      </c>
      <c r="O21">
        <f>(BT21 - IF(AK21&gt;1, K21*BP21*100.0/(AM21*CF21), 0))*(BY21+BZ21)/1000.0</f>
        <v>0</v>
      </c>
      <c r="P21">
        <f>2.0/((1/R21-1/Q21)+SIGN(R21)*SQRT((1/R21-1/Q21)*(1/R21-1/Q21) + 4*BQ21/((BQ21+1)*(BQ21+1))*(2*1/R21*1/Q21-1/Q21*1/Q21)))</f>
        <v>0</v>
      </c>
      <c r="Q21">
        <f>AH21+AG21*BP21+AF21*BP21*BP21</f>
        <v>0</v>
      </c>
      <c r="R21">
        <f>J21*(1000-(1000*0.61365*exp(17.502*V21/(240.97+V21))/(BY21+BZ21)+BV21)/2)/(1000*0.61365*exp(17.502*V21/(240.97+V21))/(BY21+BZ21)-BV21)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(CA21+(T21+2*0.95*5.67E-8*(((CA21+$B$7)+273)^4-(CA21+273)^4)-44100*J21)/(1.84*29.3*Q21+8*0.95*5.67E-8*(CA21+273)^3))</f>
        <v>0</v>
      </c>
      <c r="V21">
        <f>($C$7*CB21+$D$7*CC21+$E$7*U21)</f>
        <v>0</v>
      </c>
      <c r="W21">
        <f>0.61365*exp(17.502*V21/(240.97+V21))</f>
        <v>0</v>
      </c>
      <c r="X21">
        <f>(Y21/Z21*100)</f>
        <v>0</v>
      </c>
      <c r="Y21">
        <f>BV21*(BY21+BZ21)/1000</f>
        <v>0</v>
      </c>
      <c r="Z21">
        <f>0.61365*exp(17.502*CA21/(240.97+CA21))</f>
        <v>0</v>
      </c>
      <c r="AA21">
        <f>(W21-BV21*(BY21+BZ21)/1000)</f>
        <v>0</v>
      </c>
      <c r="AB21">
        <f>(-J21*44100)</f>
        <v>0</v>
      </c>
      <c r="AC21">
        <f>2*29.3*Q21*0.92*(CA21-V21)</f>
        <v>0</v>
      </c>
      <c r="AD21">
        <f>2*0.95*5.67E-8*(((CA21+$B$7)+273)^4-(V21+273)^4)</f>
        <v>0</v>
      </c>
      <c r="AE21">
        <f>T21+AD21+AB21+AC21</f>
        <v>0</v>
      </c>
      <c r="AF21">
        <v>-0.0404809612168093</v>
      </c>
      <c r="AG21">
        <v>0.0454434252928451</v>
      </c>
      <c r="AH21">
        <v>3.40841205216873</v>
      </c>
      <c r="AI21">
        <v>0</v>
      </c>
      <c r="AJ21">
        <v>0</v>
      </c>
      <c r="AK21">
        <f>IF(AI21*$H$13&gt;=AM21,1.0,(AM21/(AM21-AI21*$H$13)))</f>
        <v>0</v>
      </c>
      <c r="AL21">
        <f>(AK21-1)*100</f>
        <v>0</v>
      </c>
      <c r="AM21">
        <f>MAX(0,($B$13+$C$13*CF21)/(1+$D$13*CF21)*BY21/(CA21+273)*$E$13)</f>
        <v>0</v>
      </c>
      <c r="AN21" t="s">
        <v>338</v>
      </c>
      <c r="AO21">
        <v>684.988076923077</v>
      </c>
      <c r="AP21">
        <v>4085.24</v>
      </c>
      <c r="AQ21">
        <f>AP21-AO21</f>
        <v>0</v>
      </c>
      <c r="AR21">
        <f>AQ21/AP21</f>
        <v>0</v>
      </c>
      <c r="AS21">
        <v>0.00479762969658211</v>
      </c>
      <c r="AT21" t="s">
        <v>359</v>
      </c>
      <c r="AU21">
        <v>927.228764705882</v>
      </c>
      <c r="AV21">
        <v>1577.6</v>
      </c>
      <c r="AW21">
        <f>1-AU21/AV21</f>
        <v>0</v>
      </c>
      <c r="AX21">
        <v>0.5</v>
      </c>
      <c r="AY21">
        <f>BM21</f>
        <v>0</v>
      </c>
      <c r="AZ21">
        <f>K21</f>
        <v>0</v>
      </c>
      <c r="BA21">
        <f>AW21*AX21*AY21</f>
        <v>0</v>
      </c>
      <c r="BB21">
        <f>BG21/AV21</f>
        <v>0</v>
      </c>
      <c r="BC21">
        <f>(AZ21-AS21)/AY21</f>
        <v>0</v>
      </c>
      <c r="BD21">
        <f>(AP21-AV21)/AV21</f>
        <v>0</v>
      </c>
      <c r="BE21" t="s">
        <v>340</v>
      </c>
      <c r="BF21">
        <v>0</v>
      </c>
      <c r="BG21">
        <f>AV21-BF21</f>
        <v>0</v>
      </c>
      <c r="BH21">
        <f>(AV21-AU21)/(AV21-BF21)</f>
        <v>0</v>
      </c>
      <c r="BI21">
        <f>(AP21-AV21)/(AP21-BF21)</f>
        <v>0</v>
      </c>
      <c r="BJ21">
        <f>(AV21-AU21)/(AV21-AO21)</f>
        <v>0</v>
      </c>
      <c r="BK21">
        <f>(AP21-AV21)/(AP21-AO21)</f>
        <v>0</v>
      </c>
      <c r="BL21">
        <f>$B$11*CG21+$C$11*CH21+$F$11*CU21</f>
        <v>0</v>
      </c>
      <c r="BM21">
        <f>BL21*BN21</f>
        <v>0</v>
      </c>
      <c r="BN21">
        <f>($B$11*$D$9+$C$11*$D$9+$F$11*((DH21+CZ21)/MAX(DH21+CZ21+DI21, 0.1)*$I$9+DI21/MAX(DH21+CZ21+DI21, 0.1)*$J$9))/($B$11+$C$11+$F$11)</f>
        <v>0</v>
      </c>
      <c r="BO21">
        <f>($B$11*$K$9+$C$11*$K$9+$F$11*((DH21+CZ21)/MAX(DH21+CZ21+DI21, 0.1)*$P$9+DI21/MAX(DH21+CZ21+DI21, 0.1)*$Q$9))/($B$11+$C$11+$F$11)</f>
        <v>0</v>
      </c>
      <c r="BP21">
        <v>6</v>
      </c>
      <c r="BQ21">
        <v>0.5</v>
      </c>
      <c r="BR21" t="s">
        <v>341</v>
      </c>
      <c r="BS21">
        <v>1554405607</v>
      </c>
      <c r="BT21">
        <v>399.997</v>
      </c>
      <c r="BU21">
        <v>416.74</v>
      </c>
      <c r="BV21">
        <v>14.5116</v>
      </c>
      <c r="BW21">
        <v>11.8657</v>
      </c>
      <c r="BX21">
        <v>600.071</v>
      </c>
      <c r="BY21">
        <v>97.7073</v>
      </c>
      <c r="BZ21">
        <v>0.0692465</v>
      </c>
      <c r="CA21">
        <v>23.7342</v>
      </c>
      <c r="CB21">
        <v>22.9952</v>
      </c>
      <c r="CC21">
        <v>999.9</v>
      </c>
      <c r="CD21">
        <v>0</v>
      </c>
      <c r="CE21">
        <v>0</v>
      </c>
      <c r="CF21">
        <v>9991.25</v>
      </c>
      <c r="CG21">
        <v>0</v>
      </c>
      <c r="CH21">
        <v>0.00152894</v>
      </c>
      <c r="CI21">
        <v>-16.7431</v>
      </c>
      <c r="CJ21">
        <v>405.887</v>
      </c>
      <c r="CK21">
        <v>421.744</v>
      </c>
      <c r="CL21">
        <v>2.64593</v>
      </c>
      <c r="CM21">
        <v>397.173</v>
      </c>
      <c r="CN21">
        <v>416.74</v>
      </c>
      <c r="CO21">
        <v>14.5216</v>
      </c>
      <c r="CP21">
        <v>11.8657</v>
      </c>
      <c r="CQ21">
        <v>1.41789</v>
      </c>
      <c r="CR21">
        <v>1.15936</v>
      </c>
      <c r="CS21">
        <v>12.1103</v>
      </c>
      <c r="CT21">
        <v>9.08969</v>
      </c>
      <c r="CU21">
        <v>599.884</v>
      </c>
      <c r="CV21">
        <v>0.932974</v>
      </c>
      <c r="CW21">
        <v>0.0670255</v>
      </c>
      <c r="CX21">
        <v>0</v>
      </c>
      <c r="CY21">
        <v>927.168</v>
      </c>
      <c r="CZ21">
        <v>2</v>
      </c>
      <c r="DA21">
        <v>5583.51</v>
      </c>
      <c r="DB21">
        <v>5158.22</v>
      </c>
      <c r="DC21">
        <v>41.937</v>
      </c>
      <c r="DD21">
        <v>45.375</v>
      </c>
      <c r="DE21">
        <v>43.937</v>
      </c>
      <c r="DF21">
        <v>44.75</v>
      </c>
      <c r="DG21">
        <v>44.312</v>
      </c>
      <c r="DH21">
        <v>557.81</v>
      </c>
      <c r="DI21">
        <v>40.07</v>
      </c>
      <c r="DJ21">
        <v>0</v>
      </c>
      <c r="DK21">
        <v>152.600000143051</v>
      </c>
      <c r="DL21">
        <v>927.228764705882</v>
      </c>
      <c r="DM21">
        <v>1.55367643414552</v>
      </c>
      <c r="DN21">
        <v>22.0490194992676</v>
      </c>
      <c r="DO21">
        <v>5583.15470588235</v>
      </c>
      <c r="DP21">
        <v>10</v>
      </c>
      <c r="DQ21">
        <v>1554404937.6</v>
      </c>
      <c r="DR21" t="s">
        <v>342</v>
      </c>
      <c r="DS21">
        <v>1</v>
      </c>
      <c r="DT21">
        <v>2.824</v>
      </c>
      <c r="DU21">
        <v>-0.01</v>
      </c>
      <c r="DV21">
        <v>417</v>
      </c>
      <c r="DW21">
        <v>12</v>
      </c>
      <c r="DX21">
        <v>0.13</v>
      </c>
      <c r="DY21">
        <v>0.04</v>
      </c>
      <c r="DZ21">
        <v>416.786475409836</v>
      </c>
      <c r="EA21">
        <v>-0.0653622421998995</v>
      </c>
      <c r="EB21">
        <v>0.0337806844398645</v>
      </c>
      <c r="EC21">
        <v>1</v>
      </c>
      <c r="ED21">
        <v>400.014819672131</v>
      </c>
      <c r="EE21">
        <v>0.024012691697304</v>
      </c>
      <c r="EF21">
        <v>0.0234153572953654</v>
      </c>
      <c r="EG21">
        <v>1</v>
      </c>
      <c r="EH21">
        <v>14.4803245901639</v>
      </c>
      <c r="EI21">
        <v>0.191604653622464</v>
      </c>
      <c r="EJ21">
        <v>0.0293340604117786</v>
      </c>
      <c r="EK21">
        <v>1</v>
      </c>
      <c r="EL21">
        <v>3</v>
      </c>
      <c r="EM21">
        <v>3</v>
      </c>
      <c r="EN21" t="s">
        <v>343</v>
      </c>
      <c r="EO21">
        <v>3.20778</v>
      </c>
      <c r="EP21">
        <v>2.64536</v>
      </c>
      <c r="EQ21">
        <v>0.100713</v>
      </c>
      <c r="ER21">
        <v>0.104097</v>
      </c>
      <c r="ES21">
        <v>0.0784682</v>
      </c>
      <c r="ET21">
        <v>0.0675752</v>
      </c>
      <c r="EU21">
        <v>27803.8</v>
      </c>
      <c r="EV21">
        <v>31742.6</v>
      </c>
      <c r="EW21">
        <v>30744.4</v>
      </c>
      <c r="EX21">
        <v>34091.9</v>
      </c>
      <c r="EY21">
        <v>38507.9</v>
      </c>
      <c r="EZ21">
        <v>39372.4</v>
      </c>
      <c r="FA21">
        <v>41922.6</v>
      </c>
      <c r="FB21">
        <v>42108</v>
      </c>
      <c r="FC21">
        <v>2.21578</v>
      </c>
      <c r="FD21">
        <v>1.82785</v>
      </c>
      <c r="FE21">
        <v>0.0103377</v>
      </c>
      <c r="FF21">
        <v>0</v>
      </c>
      <c r="FG21">
        <v>22.825</v>
      </c>
      <c r="FH21">
        <v>999.9</v>
      </c>
      <c r="FI21">
        <v>31.889</v>
      </c>
      <c r="FJ21">
        <v>32.035</v>
      </c>
      <c r="FK21">
        <v>15.6154</v>
      </c>
      <c r="FL21">
        <v>60.7836</v>
      </c>
      <c r="FM21">
        <v>22.524</v>
      </c>
      <c r="FN21">
        <v>1</v>
      </c>
      <c r="FO21">
        <v>0.0344004</v>
      </c>
      <c r="FP21">
        <v>3.0088</v>
      </c>
      <c r="FQ21">
        <v>20.2565</v>
      </c>
      <c r="FR21">
        <v>5.24724</v>
      </c>
      <c r="FS21">
        <v>11.9875</v>
      </c>
      <c r="FT21">
        <v>4.9757</v>
      </c>
      <c r="FU21">
        <v>3.298</v>
      </c>
      <c r="FV21">
        <v>9999</v>
      </c>
      <c r="FW21">
        <v>157</v>
      </c>
      <c r="FX21">
        <v>7273.5</v>
      </c>
      <c r="FY21">
        <v>9999</v>
      </c>
      <c r="FZ21">
        <v>1.85591</v>
      </c>
      <c r="GA21">
        <v>1.85413</v>
      </c>
      <c r="GB21">
        <v>1.85519</v>
      </c>
      <c r="GC21">
        <v>1.8595</v>
      </c>
      <c r="GD21">
        <v>1.85379</v>
      </c>
      <c r="GE21">
        <v>1.85822</v>
      </c>
      <c r="GF21">
        <v>1.85546</v>
      </c>
      <c r="GG21">
        <v>1.85394</v>
      </c>
      <c r="GH21" t="s">
        <v>344</v>
      </c>
      <c r="GI21" t="s">
        <v>19</v>
      </c>
      <c r="GJ21" t="s">
        <v>19</v>
      </c>
      <c r="GK21" t="s">
        <v>19</v>
      </c>
      <c r="GL21" t="s">
        <v>345</v>
      </c>
      <c r="GM21" t="s">
        <v>346</v>
      </c>
      <c r="GN21" t="s">
        <v>347</v>
      </c>
      <c r="GO21" t="s">
        <v>347</v>
      </c>
      <c r="GP21" t="s">
        <v>347</v>
      </c>
      <c r="GQ21" t="s">
        <v>347</v>
      </c>
      <c r="GR21">
        <v>0</v>
      </c>
      <c r="GS21">
        <v>100</v>
      </c>
      <c r="GT21">
        <v>100</v>
      </c>
      <c r="GU21">
        <v>2.824</v>
      </c>
      <c r="GV21">
        <v>-0.01</v>
      </c>
      <c r="GW21">
        <v>2</v>
      </c>
      <c r="GX21">
        <v>644.545</v>
      </c>
      <c r="GY21">
        <v>359.536</v>
      </c>
      <c r="GZ21">
        <v>18.9687</v>
      </c>
      <c r="HA21">
        <v>27.4745</v>
      </c>
      <c r="HB21">
        <v>30.0003</v>
      </c>
      <c r="HC21">
        <v>27.4197</v>
      </c>
      <c r="HD21">
        <v>27.4178</v>
      </c>
      <c r="HE21">
        <v>20.5858</v>
      </c>
      <c r="HF21">
        <v>27.674</v>
      </c>
      <c r="HG21">
        <v>0</v>
      </c>
      <c r="HH21">
        <v>18.9622</v>
      </c>
      <c r="HI21">
        <v>416.724</v>
      </c>
      <c r="HJ21">
        <v>11.8581</v>
      </c>
      <c r="HK21">
        <v>100.998</v>
      </c>
      <c r="HL21">
        <v>101.343</v>
      </c>
    </row>
    <row r="22" spans="1:220">
      <c r="A22">
        <v>6</v>
      </c>
      <c r="B22">
        <v>1554405727.5</v>
      </c>
      <c r="C22">
        <v>714.900000095367</v>
      </c>
      <c r="D22" t="s">
        <v>360</v>
      </c>
      <c r="E22" t="s">
        <v>361</v>
      </c>
      <c r="F22">
        <f>K22/P22</f>
        <v>0</v>
      </c>
      <c r="I22">
        <v>1554405727.5</v>
      </c>
      <c r="J22">
        <f>BX22*AK22*(BV22-BW22)/(100*BP22*(1000-AK22*BV22))</f>
        <v>0</v>
      </c>
      <c r="K22">
        <f>BX22*AK22*(BU22-BT22*(1000-AK22*BW22)/(1000-AK22*BV22))/(100*BP22)</f>
        <v>0</v>
      </c>
      <c r="L22">
        <f>BT22 - IF(AK22&gt;1, K22*BP22*100.0/(AM22*CF22), 0)</f>
        <v>0</v>
      </c>
      <c r="M22">
        <f>((S22-J22/2)*L22-K22)/(S22+J22/2)</f>
        <v>0</v>
      </c>
      <c r="N22">
        <f>M22*(BY22+BZ22)/1000.0</f>
        <v>0</v>
      </c>
      <c r="O22">
        <f>(BT22 - IF(AK22&gt;1, K22*BP22*100.0/(AM22*CF22), 0))*(BY22+BZ22)/1000.0</f>
        <v>0</v>
      </c>
      <c r="P22">
        <f>2.0/((1/R22-1/Q22)+SIGN(R22)*SQRT((1/R22-1/Q22)*(1/R22-1/Q22) + 4*BQ22/((BQ22+1)*(BQ22+1))*(2*1/R22*1/Q22-1/Q22*1/Q22)))</f>
        <v>0</v>
      </c>
      <c r="Q22">
        <f>AH22+AG22*BP22+AF22*BP22*BP22</f>
        <v>0</v>
      </c>
      <c r="R22">
        <f>J22*(1000-(1000*0.61365*exp(17.502*V22/(240.97+V22))/(BY22+BZ22)+BV22)/2)/(1000*0.61365*exp(17.502*V22/(240.97+V22))/(BY22+BZ22)-BV22)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(CA22+(T22+2*0.95*5.67E-8*(((CA22+$B$7)+273)^4-(CA22+273)^4)-44100*J22)/(1.84*29.3*Q22+8*0.95*5.67E-8*(CA22+273)^3))</f>
        <v>0</v>
      </c>
      <c r="V22">
        <f>($C$7*CB22+$D$7*CC22+$E$7*U22)</f>
        <v>0</v>
      </c>
      <c r="W22">
        <f>0.61365*exp(17.502*V22/(240.97+V22))</f>
        <v>0</v>
      </c>
      <c r="X22">
        <f>(Y22/Z22*100)</f>
        <v>0</v>
      </c>
      <c r="Y22">
        <f>BV22*(BY22+BZ22)/1000</f>
        <v>0</v>
      </c>
      <c r="Z22">
        <f>0.61365*exp(17.502*CA22/(240.97+CA22))</f>
        <v>0</v>
      </c>
      <c r="AA22">
        <f>(W22-BV22*(BY22+BZ22)/1000)</f>
        <v>0</v>
      </c>
      <c r="AB22">
        <f>(-J22*44100)</f>
        <v>0</v>
      </c>
      <c r="AC22">
        <f>2*29.3*Q22*0.92*(CA22-V22)</f>
        <v>0</v>
      </c>
      <c r="AD22">
        <f>2*0.95*5.67E-8*(((CA22+$B$7)+273)^4-(V22+273)^4)</f>
        <v>0</v>
      </c>
      <c r="AE22">
        <f>T22+AD22+AB22+AC22</f>
        <v>0</v>
      </c>
      <c r="AF22">
        <v>-0.0406003132320451</v>
      </c>
      <c r="AG22">
        <v>0.0455774083857581</v>
      </c>
      <c r="AH22">
        <v>3.41638073000574</v>
      </c>
      <c r="AI22">
        <v>0</v>
      </c>
      <c r="AJ22">
        <v>0</v>
      </c>
      <c r="AK22">
        <f>IF(AI22*$H$13&gt;=AM22,1.0,(AM22/(AM22-AI22*$H$13)))</f>
        <v>0</v>
      </c>
      <c r="AL22">
        <f>(AK22-1)*100</f>
        <v>0</v>
      </c>
      <c r="AM22">
        <f>MAX(0,($B$13+$C$13*CF22)/(1+$D$13*CF22)*BY22/(CA22+273)*$E$13)</f>
        <v>0</v>
      </c>
      <c r="AN22" t="s">
        <v>338</v>
      </c>
      <c r="AO22">
        <v>684.988076923077</v>
      </c>
      <c r="AP22">
        <v>4085.24</v>
      </c>
      <c r="AQ22">
        <f>AP22-AO22</f>
        <v>0</v>
      </c>
      <c r="AR22">
        <f>AQ22/AP22</f>
        <v>0</v>
      </c>
      <c r="AS22">
        <v>0.00479762969658211</v>
      </c>
      <c r="AT22" t="s">
        <v>362</v>
      </c>
      <c r="AU22">
        <v>885.286117647059</v>
      </c>
      <c r="AV22">
        <v>1707.34</v>
      </c>
      <c r="AW22">
        <f>1-AU22/AV22</f>
        <v>0</v>
      </c>
      <c r="AX22">
        <v>0.5</v>
      </c>
      <c r="AY22">
        <f>BM22</f>
        <v>0</v>
      </c>
      <c r="AZ22">
        <f>K22</f>
        <v>0</v>
      </c>
      <c r="BA22">
        <f>AW22*AX22*AY22</f>
        <v>0</v>
      </c>
      <c r="BB22">
        <f>BG22/AV22</f>
        <v>0</v>
      </c>
      <c r="BC22">
        <f>(AZ22-AS22)/AY22</f>
        <v>0</v>
      </c>
      <c r="BD22">
        <f>(AP22-AV22)/AV22</f>
        <v>0</v>
      </c>
      <c r="BE22" t="s">
        <v>340</v>
      </c>
      <c r="BF22">
        <v>0</v>
      </c>
      <c r="BG22">
        <f>AV22-BF22</f>
        <v>0</v>
      </c>
      <c r="BH22">
        <f>(AV22-AU22)/(AV22-BF22)</f>
        <v>0</v>
      </c>
      <c r="BI22">
        <f>(AP22-AV22)/(AP22-BF22)</f>
        <v>0</v>
      </c>
      <c r="BJ22">
        <f>(AV22-AU22)/(AV22-AO22)</f>
        <v>0</v>
      </c>
      <c r="BK22">
        <f>(AP22-AV22)/(AP22-AO22)</f>
        <v>0</v>
      </c>
      <c r="BL22">
        <f>$B$11*CG22+$C$11*CH22+$F$11*CU22</f>
        <v>0</v>
      </c>
      <c r="BM22">
        <f>BL22*BN22</f>
        <v>0</v>
      </c>
      <c r="BN22">
        <f>($B$11*$D$9+$C$11*$D$9+$F$11*((DH22+CZ22)/MAX(DH22+CZ22+DI22, 0.1)*$I$9+DI22/MAX(DH22+CZ22+DI22, 0.1)*$J$9))/($B$11+$C$11+$F$11)</f>
        <v>0</v>
      </c>
      <c r="BO22">
        <f>($B$11*$K$9+$C$11*$K$9+$F$11*((DH22+CZ22)/MAX(DH22+CZ22+DI22, 0.1)*$P$9+DI22/MAX(DH22+CZ22+DI22, 0.1)*$Q$9))/($B$11+$C$11+$F$11)</f>
        <v>0</v>
      </c>
      <c r="BP22">
        <v>6</v>
      </c>
      <c r="BQ22">
        <v>0.5</v>
      </c>
      <c r="BR22" t="s">
        <v>341</v>
      </c>
      <c r="BS22">
        <v>1554405727.5</v>
      </c>
      <c r="BT22">
        <v>400.016</v>
      </c>
      <c r="BU22">
        <v>413.907</v>
      </c>
      <c r="BV22">
        <v>14.3355</v>
      </c>
      <c r="BW22">
        <v>11.7402</v>
      </c>
      <c r="BX22">
        <v>600.034</v>
      </c>
      <c r="BY22">
        <v>97.7025</v>
      </c>
      <c r="BZ22">
        <v>0.0693792</v>
      </c>
      <c r="CA22">
        <v>23.8715</v>
      </c>
      <c r="CB22">
        <v>22.986</v>
      </c>
      <c r="CC22">
        <v>999.9</v>
      </c>
      <c r="CD22">
        <v>0</v>
      </c>
      <c r="CE22">
        <v>0</v>
      </c>
      <c r="CF22">
        <v>10021.2</v>
      </c>
      <c r="CG22">
        <v>0</v>
      </c>
      <c r="CH22">
        <v>0.00152894</v>
      </c>
      <c r="CI22">
        <v>-13.8908</v>
      </c>
      <c r="CJ22">
        <v>405.834</v>
      </c>
      <c r="CK22">
        <v>418.824</v>
      </c>
      <c r="CL22">
        <v>2.5953</v>
      </c>
      <c r="CM22">
        <v>397.192</v>
      </c>
      <c r="CN22">
        <v>413.907</v>
      </c>
      <c r="CO22">
        <v>14.3455</v>
      </c>
      <c r="CP22">
        <v>11.7402</v>
      </c>
      <c r="CQ22">
        <v>1.40061</v>
      </c>
      <c r="CR22">
        <v>1.14704</v>
      </c>
      <c r="CS22">
        <v>11.9242</v>
      </c>
      <c r="CT22">
        <v>8.93142</v>
      </c>
      <c r="CU22">
        <v>400</v>
      </c>
      <c r="CV22">
        <v>0.899948</v>
      </c>
      <c r="CW22">
        <v>0.100052</v>
      </c>
      <c r="CX22">
        <v>0</v>
      </c>
      <c r="CY22">
        <v>885.899</v>
      </c>
      <c r="CZ22">
        <v>2</v>
      </c>
      <c r="DA22">
        <v>3534.92</v>
      </c>
      <c r="DB22">
        <v>3394.14</v>
      </c>
      <c r="DC22">
        <v>41.312</v>
      </c>
      <c r="DD22">
        <v>45.062</v>
      </c>
      <c r="DE22">
        <v>43.5</v>
      </c>
      <c r="DF22">
        <v>44.5</v>
      </c>
      <c r="DG22">
        <v>43.875</v>
      </c>
      <c r="DH22">
        <v>358.18</v>
      </c>
      <c r="DI22">
        <v>39.82</v>
      </c>
      <c r="DJ22">
        <v>0</v>
      </c>
      <c r="DK22">
        <v>119.900000095367</v>
      </c>
      <c r="DL22">
        <v>885.286117647059</v>
      </c>
      <c r="DM22">
        <v>10.4321078038761</v>
      </c>
      <c r="DN22">
        <v>26.9828431237495</v>
      </c>
      <c r="DO22">
        <v>3532.86647058824</v>
      </c>
      <c r="DP22">
        <v>10</v>
      </c>
      <c r="DQ22">
        <v>1554404937.6</v>
      </c>
      <c r="DR22" t="s">
        <v>342</v>
      </c>
      <c r="DS22">
        <v>1</v>
      </c>
      <c r="DT22">
        <v>2.824</v>
      </c>
      <c r="DU22">
        <v>-0.01</v>
      </c>
      <c r="DV22">
        <v>417</v>
      </c>
      <c r="DW22">
        <v>12</v>
      </c>
      <c r="DX22">
        <v>0.13</v>
      </c>
      <c r="DY22">
        <v>0.04</v>
      </c>
      <c r="DZ22">
        <v>413.841540983607</v>
      </c>
      <c r="EA22">
        <v>-0.0352638815441731</v>
      </c>
      <c r="EB22">
        <v>0.0239839931392022</v>
      </c>
      <c r="EC22">
        <v>1</v>
      </c>
      <c r="ED22">
        <v>400.002606557377</v>
      </c>
      <c r="EE22">
        <v>-0.0166324695928926</v>
      </c>
      <c r="EF22">
        <v>0.0283723940457258</v>
      </c>
      <c r="EG22">
        <v>1</v>
      </c>
      <c r="EH22">
        <v>14.3505786885246</v>
      </c>
      <c r="EI22">
        <v>-0.032658276044426</v>
      </c>
      <c r="EJ22">
        <v>0.00579663878733627</v>
      </c>
      <c r="EK22">
        <v>1</v>
      </c>
      <c r="EL22">
        <v>3</v>
      </c>
      <c r="EM22">
        <v>3</v>
      </c>
      <c r="EN22" t="s">
        <v>343</v>
      </c>
      <c r="EO22">
        <v>3.20767</v>
      </c>
      <c r="EP22">
        <v>2.64575</v>
      </c>
      <c r="EQ22">
        <v>0.100701</v>
      </c>
      <c r="ER22">
        <v>0.103541</v>
      </c>
      <c r="ES22">
        <v>0.0777519</v>
      </c>
      <c r="ET22">
        <v>0.0670277</v>
      </c>
      <c r="EU22">
        <v>27801.3</v>
      </c>
      <c r="EV22">
        <v>31758.9</v>
      </c>
      <c r="EW22">
        <v>30741.4</v>
      </c>
      <c r="EX22">
        <v>34088.4</v>
      </c>
      <c r="EY22">
        <v>38534.3</v>
      </c>
      <c r="EZ22">
        <v>39391.4</v>
      </c>
      <c r="FA22">
        <v>41918.6</v>
      </c>
      <c r="FB22">
        <v>42103.6</v>
      </c>
      <c r="FC22">
        <v>2.21508</v>
      </c>
      <c r="FD22">
        <v>1.82703</v>
      </c>
      <c r="FE22">
        <v>0.000949949</v>
      </c>
      <c r="FF22">
        <v>0</v>
      </c>
      <c r="FG22">
        <v>22.9703</v>
      </c>
      <c r="FH22">
        <v>999.9</v>
      </c>
      <c r="FI22">
        <v>31.864</v>
      </c>
      <c r="FJ22">
        <v>32.065</v>
      </c>
      <c r="FK22">
        <v>15.6313</v>
      </c>
      <c r="FL22">
        <v>60.0936</v>
      </c>
      <c r="FM22">
        <v>22.7123</v>
      </c>
      <c r="FN22">
        <v>1</v>
      </c>
      <c r="FO22">
        <v>0.0383714</v>
      </c>
      <c r="FP22">
        <v>3.0302</v>
      </c>
      <c r="FQ22">
        <v>20.257</v>
      </c>
      <c r="FR22">
        <v>5.24574</v>
      </c>
      <c r="FS22">
        <v>11.9899</v>
      </c>
      <c r="FT22">
        <v>4.9753</v>
      </c>
      <c r="FU22">
        <v>3.29785</v>
      </c>
      <c r="FV22">
        <v>9999</v>
      </c>
      <c r="FW22">
        <v>157</v>
      </c>
      <c r="FX22">
        <v>7276.1</v>
      </c>
      <c r="FY22">
        <v>9999</v>
      </c>
      <c r="FZ22">
        <v>1.85587</v>
      </c>
      <c r="GA22">
        <v>1.8541</v>
      </c>
      <c r="GB22">
        <v>1.85516</v>
      </c>
      <c r="GC22">
        <v>1.85946</v>
      </c>
      <c r="GD22">
        <v>1.85379</v>
      </c>
      <c r="GE22">
        <v>1.85822</v>
      </c>
      <c r="GF22">
        <v>1.85544</v>
      </c>
      <c r="GG22">
        <v>1.85394</v>
      </c>
      <c r="GH22" t="s">
        <v>344</v>
      </c>
      <c r="GI22" t="s">
        <v>19</v>
      </c>
      <c r="GJ22" t="s">
        <v>19</v>
      </c>
      <c r="GK22" t="s">
        <v>19</v>
      </c>
      <c r="GL22" t="s">
        <v>345</v>
      </c>
      <c r="GM22" t="s">
        <v>346</v>
      </c>
      <c r="GN22" t="s">
        <v>347</v>
      </c>
      <c r="GO22" t="s">
        <v>347</v>
      </c>
      <c r="GP22" t="s">
        <v>347</v>
      </c>
      <c r="GQ22" t="s">
        <v>347</v>
      </c>
      <c r="GR22">
        <v>0</v>
      </c>
      <c r="GS22">
        <v>100</v>
      </c>
      <c r="GT22">
        <v>100</v>
      </c>
      <c r="GU22">
        <v>2.824</v>
      </c>
      <c r="GV22">
        <v>-0.01</v>
      </c>
      <c r="GW22">
        <v>2</v>
      </c>
      <c r="GX22">
        <v>644.398</v>
      </c>
      <c r="GY22">
        <v>359.327</v>
      </c>
      <c r="GZ22">
        <v>19.3814</v>
      </c>
      <c r="HA22">
        <v>27.5129</v>
      </c>
      <c r="HB22">
        <v>29.999</v>
      </c>
      <c r="HC22">
        <v>27.4543</v>
      </c>
      <c r="HD22">
        <v>27.4526</v>
      </c>
      <c r="HE22">
        <v>20.4657</v>
      </c>
      <c r="HF22">
        <v>28.1808</v>
      </c>
      <c r="HG22">
        <v>0</v>
      </c>
      <c r="HH22">
        <v>19.4275</v>
      </c>
      <c r="HI22">
        <v>413.761</v>
      </c>
      <c r="HJ22">
        <v>11.9284</v>
      </c>
      <c r="HK22">
        <v>100.988</v>
      </c>
      <c r="HL22">
        <v>101.332</v>
      </c>
    </row>
    <row r="23" spans="1:220">
      <c r="A23">
        <v>7</v>
      </c>
      <c r="B23">
        <v>1554405878</v>
      </c>
      <c r="C23">
        <v>865.400000095367</v>
      </c>
      <c r="D23" t="s">
        <v>363</v>
      </c>
      <c r="E23" t="s">
        <v>364</v>
      </c>
      <c r="F23">
        <f>K23/P23</f>
        <v>0</v>
      </c>
      <c r="I23">
        <v>1554405878</v>
      </c>
      <c r="J23">
        <f>BX23*AK23*(BV23-BW23)/(100*BP23*(1000-AK23*BV23))</f>
        <v>0</v>
      </c>
      <c r="K23">
        <f>BX23*AK23*(BU23-BT23*(1000-AK23*BW23)/(1000-AK23*BV23))/(100*BP23)</f>
        <v>0</v>
      </c>
      <c r="L23">
        <f>BT23 - IF(AK23&gt;1, K23*BP23*100.0/(AM23*CF23), 0)</f>
        <v>0</v>
      </c>
      <c r="M23">
        <f>((S23-J23/2)*L23-K23)/(S23+J23/2)</f>
        <v>0</v>
      </c>
      <c r="N23">
        <f>M23*(BY23+BZ23)/1000.0</f>
        <v>0</v>
      </c>
      <c r="O23">
        <f>(BT23 - IF(AK23&gt;1, K23*BP23*100.0/(AM23*CF23), 0))*(BY23+BZ23)/1000.0</f>
        <v>0</v>
      </c>
      <c r="P23">
        <f>2.0/((1/R23-1/Q23)+SIGN(R23)*SQRT((1/R23-1/Q23)*(1/R23-1/Q23) + 4*BQ23/((BQ23+1)*(BQ23+1))*(2*1/R23*1/Q23-1/Q23*1/Q23)))</f>
        <v>0</v>
      </c>
      <c r="Q23">
        <f>AH23+AG23*BP23+AF23*BP23*BP23</f>
        <v>0</v>
      </c>
      <c r="R23">
        <f>J23*(1000-(1000*0.61365*exp(17.502*V23/(240.97+V23))/(BY23+BZ23)+BV23)/2)/(1000*0.61365*exp(17.502*V23/(240.97+V23))/(BY23+BZ23)-BV23)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(CA23+(T23+2*0.95*5.67E-8*(((CA23+$B$7)+273)^4-(CA23+273)^4)-44100*J23)/(1.84*29.3*Q23+8*0.95*5.67E-8*(CA23+273)^3))</f>
        <v>0</v>
      </c>
      <c r="V23">
        <f>($C$7*CB23+$D$7*CC23+$E$7*U23)</f>
        <v>0</v>
      </c>
      <c r="W23">
        <f>0.61365*exp(17.502*V23/(240.97+V23))</f>
        <v>0</v>
      </c>
      <c r="X23">
        <f>(Y23/Z23*100)</f>
        <v>0</v>
      </c>
      <c r="Y23">
        <f>BV23*(BY23+BZ23)/1000</f>
        <v>0</v>
      </c>
      <c r="Z23">
        <f>0.61365*exp(17.502*CA23/(240.97+CA23))</f>
        <v>0</v>
      </c>
      <c r="AA23">
        <f>(W23-BV23*(BY23+BZ23)/1000)</f>
        <v>0</v>
      </c>
      <c r="AB23">
        <f>(-J23*44100)</f>
        <v>0</v>
      </c>
      <c r="AC23">
        <f>2*29.3*Q23*0.92*(CA23-V23)</f>
        <v>0</v>
      </c>
      <c r="AD23">
        <f>2*0.95*5.67E-8*(((CA23+$B$7)+273)^4-(V23+273)^4)</f>
        <v>0</v>
      </c>
      <c r="AE23">
        <f>T23+AD23+AB23+AC23</f>
        <v>0</v>
      </c>
      <c r="AF23">
        <v>-0.0406147941551029</v>
      </c>
      <c r="AG23">
        <v>0.0455936644904891</v>
      </c>
      <c r="AH23">
        <v>3.41734702858971</v>
      </c>
      <c r="AI23">
        <v>0</v>
      </c>
      <c r="AJ23">
        <v>0</v>
      </c>
      <c r="AK23">
        <f>IF(AI23*$H$13&gt;=AM23,1.0,(AM23/(AM23-AI23*$H$13)))</f>
        <v>0</v>
      </c>
      <c r="AL23">
        <f>(AK23-1)*100</f>
        <v>0</v>
      </c>
      <c r="AM23">
        <f>MAX(0,($B$13+$C$13*CF23)/(1+$D$13*CF23)*BY23/(CA23+273)*$E$13)</f>
        <v>0</v>
      </c>
      <c r="AN23" t="s">
        <v>338</v>
      </c>
      <c r="AO23">
        <v>684.988076923077</v>
      </c>
      <c r="AP23">
        <v>4085.24</v>
      </c>
      <c r="AQ23">
        <f>AP23-AO23</f>
        <v>0</v>
      </c>
      <c r="AR23">
        <f>AQ23/AP23</f>
        <v>0</v>
      </c>
      <c r="AS23">
        <v>0.00479762969658211</v>
      </c>
      <c r="AT23" t="s">
        <v>365</v>
      </c>
      <c r="AU23">
        <v>835.007764705882</v>
      </c>
      <c r="AV23">
        <v>1878.59</v>
      </c>
      <c r="AW23">
        <f>1-AU23/AV23</f>
        <v>0</v>
      </c>
      <c r="AX23">
        <v>0.5</v>
      </c>
      <c r="AY23">
        <f>BM23</f>
        <v>0</v>
      </c>
      <c r="AZ23">
        <f>K23</f>
        <v>0</v>
      </c>
      <c r="BA23">
        <f>AW23*AX23*AY23</f>
        <v>0</v>
      </c>
      <c r="BB23">
        <f>BG23/AV23</f>
        <v>0</v>
      </c>
      <c r="BC23">
        <f>(AZ23-AS23)/AY23</f>
        <v>0</v>
      </c>
      <c r="BD23">
        <f>(AP23-AV23)/AV23</f>
        <v>0</v>
      </c>
      <c r="BE23" t="s">
        <v>340</v>
      </c>
      <c r="BF23">
        <v>0</v>
      </c>
      <c r="BG23">
        <f>AV23-BF23</f>
        <v>0</v>
      </c>
      <c r="BH23">
        <f>(AV23-AU23)/(AV23-BF23)</f>
        <v>0</v>
      </c>
      <c r="BI23">
        <f>(AP23-AV23)/(AP23-BF23)</f>
        <v>0</v>
      </c>
      <c r="BJ23">
        <f>(AV23-AU23)/(AV23-AO23)</f>
        <v>0</v>
      </c>
      <c r="BK23">
        <f>(AP23-AV23)/(AP23-AO23)</f>
        <v>0</v>
      </c>
      <c r="BL23">
        <f>$B$11*CG23+$C$11*CH23+$F$11*CU23</f>
        <v>0</v>
      </c>
      <c r="BM23">
        <f>BL23*BN23</f>
        <v>0</v>
      </c>
      <c r="BN23">
        <f>($B$11*$D$9+$C$11*$D$9+$F$11*((DH23+CZ23)/MAX(DH23+CZ23+DI23, 0.1)*$I$9+DI23/MAX(DH23+CZ23+DI23, 0.1)*$J$9))/($B$11+$C$11+$F$11)</f>
        <v>0</v>
      </c>
      <c r="BO23">
        <f>($B$11*$K$9+$C$11*$K$9+$F$11*((DH23+CZ23)/MAX(DH23+CZ23+DI23, 0.1)*$P$9+DI23/MAX(DH23+CZ23+DI23, 0.1)*$Q$9))/($B$11+$C$11+$F$11)</f>
        <v>0</v>
      </c>
      <c r="BP23">
        <v>6</v>
      </c>
      <c r="BQ23">
        <v>0.5</v>
      </c>
      <c r="BR23" t="s">
        <v>341</v>
      </c>
      <c r="BS23">
        <v>1554405878</v>
      </c>
      <c r="BT23">
        <v>399.997</v>
      </c>
      <c r="BU23">
        <v>408.862</v>
      </c>
      <c r="BV23">
        <v>14.4397</v>
      </c>
      <c r="BW23">
        <v>12.072</v>
      </c>
      <c r="BX23">
        <v>600.055</v>
      </c>
      <c r="BY23">
        <v>97.7003</v>
      </c>
      <c r="BZ23">
        <v>0.069245</v>
      </c>
      <c r="CA23">
        <v>23.9999</v>
      </c>
      <c r="CB23">
        <v>22.9748</v>
      </c>
      <c r="CC23">
        <v>999.9</v>
      </c>
      <c r="CD23">
        <v>0</v>
      </c>
      <c r="CE23">
        <v>0</v>
      </c>
      <c r="CF23">
        <v>10025</v>
      </c>
      <c r="CG23">
        <v>0</v>
      </c>
      <c r="CH23">
        <v>0.00152894</v>
      </c>
      <c r="CI23">
        <v>-8.86542</v>
      </c>
      <c r="CJ23">
        <v>405.857</v>
      </c>
      <c r="CK23">
        <v>413.858</v>
      </c>
      <c r="CL23">
        <v>2.36779</v>
      </c>
      <c r="CM23">
        <v>397.173</v>
      </c>
      <c r="CN23">
        <v>408.862</v>
      </c>
      <c r="CO23">
        <v>14.4497</v>
      </c>
      <c r="CP23">
        <v>12.072</v>
      </c>
      <c r="CQ23">
        <v>1.41077</v>
      </c>
      <c r="CR23">
        <v>1.17943</v>
      </c>
      <c r="CS23">
        <v>12.0339</v>
      </c>
      <c r="CT23">
        <v>9.34445</v>
      </c>
      <c r="CU23">
        <v>199.905</v>
      </c>
      <c r="CV23">
        <v>0.900005</v>
      </c>
      <c r="CW23">
        <v>0.0999955</v>
      </c>
      <c r="CX23">
        <v>0</v>
      </c>
      <c r="CY23">
        <v>834.746</v>
      </c>
      <c r="CZ23">
        <v>2</v>
      </c>
      <c r="DA23">
        <v>1672.48</v>
      </c>
      <c r="DB23">
        <v>1687.76</v>
      </c>
      <c r="DC23">
        <v>40.5</v>
      </c>
      <c r="DD23">
        <v>44.687</v>
      </c>
      <c r="DE23">
        <v>42.875</v>
      </c>
      <c r="DF23">
        <v>44.125</v>
      </c>
      <c r="DG23">
        <v>43.187</v>
      </c>
      <c r="DH23">
        <v>178.12</v>
      </c>
      <c r="DI23">
        <v>19.79</v>
      </c>
      <c r="DJ23">
        <v>0</v>
      </c>
      <c r="DK23">
        <v>150</v>
      </c>
      <c r="DL23">
        <v>835.007764705882</v>
      </c>
      <c r="DM23">
        <v>4.77769615967925</v>
      </c>
      <c r="DN23">
        <v>13.9950980146491</v>
      </c>
      <c r="DO23">
        <v>1671.75058823529</v>
      </c>
      <c r="DP23">
        <v>10</v>
      </c>
      <c r="DQ23">
        <v>1554404937.6</v>
      </c>
      <c r="DR23" t="s">
        <v>342</v>
      </c>
      <c r="DS23">
        <v>1</v>
      </c>
      <c r="DT23">
        <v>2.824</v>
      </c>
      <c r="DU23">
        <v>-0.01</v>
      </c>
      <c r="DV23">
        <v>417</v>
      </c>
      <c r="DW23">
        <v>12</v>
      </c>
      <c r="DX23">
        <v>0.13</v>
      </c>
      <c r="DY23">
        <v>0.04</v>
      </c>
      <c r="DZ23">
        <v>408.802409836066</v>
      </c>
      <c r="EA23">
        <v>0.174491803278731</v>
      </c>
      <c r="EB23">
        <v>0.0470086762306347</v>
      </c>
      <c r="EC23">
        <v>1</v>
      </c>
      <c r="ED23">
        <v>399.988213114754</v>
      </c>
      <c r="EE23">
        <v>-0.22216816499199</v>
      </c>
      <c r="EF23">
        <v>0.045710462537372</v>
      </c>
      <c r="EG23">
        <v>1</v>
      </c>
      <c r="EH23">
        <v>14.4045524590164</v>
      </c>
      <c r="EI23">
        <v>0.199085774722344</v>
      </c>
      <c r="EJ23">
        <v>0.0309720212532312</v>
      </c>
      <c r="EK23">
        <v>1</v>
      </c>
      <c r="EL23">
        <v>3</v>
      </c>
      <c r="EM23">
        <v>3</v>
      </c>
      <c r="EN23" t="s">
        <v>343</v>
      </c>
      <c r="EO23">
        <v>3.2077</v>
      </c>
      <c r="EP23">
        <v>2.64565</v>
      </c>
      <c r="EQ23">
        <v>0.100689</v>
      </c>
      <c r="ER23">
        <v>0.10257</v>
      </c>
      <c r="ES23">
        <v>0.078163</v>
      </c>
      <c r="ET23">
        <v>0.0684398</v>
      </c>
      <c r="EU23">
        <v>27802.3</v>
      </c>
      <c r="EV23">
        <v>31793.8</v>
      </c>
      <c r="EW23">
        <v>30742.1</v>
      </c>
      <c r="EX23">
        <v>34089</v>
      </c>
      <c r="EY23">
        <v>38518</v>
      </c>
      <c r="EZ23">
        <v>39332.7</v>
      </c>
      <c r="FA23">
        <v>41919.6</v>
      </c>
      <c r="FB23">
        <v>42104.6</v>
      </c>
      <c r="FC23">
        <v>2.21475</v>
      </c>
      <c r="FD23">
        <v>1.8271</v>
      </c>
      <c r="FE23">
        <v>-0.00968575</v>
      </c>
      <c r="FF23">
        <v>0</v>
      </c>
      <c r="FG23">
        <v>23.1342</v>
      </c>
      <c r="FH23">
        <v>999.9</v>
      </c>
      <c r="FI23">
        <v>31.84</v>
      </c>
      <c r="FJ23">
        <v>32.136</v>
      </c>
      <c r="FK23">
        <v>15.6817</v>
      </c>
      <c r="FL23">
        <v>60.1736</v>
      </c>
      <c r="FM23">
        <v>22.6362</v>
      </c>
      <c r="FN23">
        <v>1</v>
      </c>
      <c r="FO23">
        <v>0.0361662</v>
      </c>
      <c r="FP23">
        <v>2.30053</v>
      </c>
      <c r="FQ23">
        <v>20.2714</v>
      </c>
      <c r="FR23">
        <v>5.2435</v>
      </c>
      <c r="FS23">
        <v>11.9875</v>
      </c>
      <c r="FT23">
        <v>4.975</v>
      </c>
      <c r="FU23">
        <v>3.298</v>
      </c>
      <c r="FV23">
        <v>9999</v>
      </c>
      <c r="FW23">
        <v>157</v>
      </c>
      <c r="FX23">
        <v>7279.2</v>
      </c>
      <c r="FY23">
        <v>9999</v>
      </c>
      <c r="FZ23">
        <v>1.85587</v>
      </c>
      <c r="GA23">
        <v>1.8541</v>
      </c>
      <c r="GB23">
        <v>1.85516</v>
      </c>
      <c r="GC23">
        <v>1.85945</v>
      </c>
      <c r="GD23">
        <v>1.85379</v>
      </c>
      <c r="GE23">
        <v>1.85822</v>
      </c>
      <c r="GF23">
        <v>1.85536</v>
      </c>
      <c r="GG23">
        <v>1.85394</v>
      </c>
      <c r="GH23" t="s">
        <v>344</v>
      </c>
      <c r="GI23" t="s">
        <v>19</v>
      </c>
      <c r="GJ23" t="s">
        <v>19</v>
      </c>
      <c r="GK23" t="s">
        <v>19</v>
      </c>
      <c r="GL23" t="s">
        <v>345</v>
      </c>
      <c r="GM23" t="s">
        <v>346</v>
      </c>
      <c r="GN23" t="s">
        <v>347</v>
      </c>
      <c r="GO23" t="s">
        <v>347</v>
      </c>
      <c r="GP23" t="s">
        <v>347</v>
      </c>
      <c r="GQ23" t="s">
        <v>347</v>
      </c>
      <c r="GR23">
        <v>0</v>
      </c>
      <c r="GS23">
        <v>100</v>
      </c>
      <c r="GT23">
        <v>100</v>
      </c>
      <c r="GU23">
        <v>2.824</v>
      </c>
      <c r="GV23">
        <v>-0.01</v>
      </c>
      <c r="GW23">
        <v>2</v>
      </c>
      <c r="GX23">
        <v>644.463</v>
      </c>
      <c r="GY23">
        <v>359.543</v>
      </c>
      <c r="GZ23">
        <v>19.9874</v>
      </c>
      <c r="HA23">
        <v>27.5339</v>
      </c>
      <c r="HB23">
        <v>29.9995</v>
      </c>
      <c r="HC23">
        <v>27.482</v>
      </c>
      <c r="HD23">
        <v>27.4805</v>
      </c>
      <c r="HE23">
        <v>20.2787</v>
      </c>
      <c r="HF23">
        <v>26.4175</v>
      </c>
      <c r="HG23">
        <v>0</v>
      </c>
      <c r="HH23">
        <v>20.007</v>
      </c>
      <c r="HI23">
        <v>408.901</v>
      </c>
      <c r="HJ23">
        <v>12.1356</v>
      </c>
      <c r="HK23">
        <v>100.99</v>
      </c>
      <c r="HL23">
        <v>101.334</v>
      </c>
    </row>
    <row r="24" spans="1:220">
      <c r="A24">
        <v>8</v>
      </c>
      <c r="B24">
        <v>1554406001</v>
      </c>
      <c r="C24">
        <v>988.400000095367</v>
      </c>
      <c r="D24" t="s">
        <v>366</v>
      </c>
      <c r="E24" t="s">
        <v>367</v>
      </c>
      <c r="F24">
        <f>K24/P24</f>
        <v>0</v>
      </c>
      <c r="I24">
        <v>1554406001</v>
      </c>
      <c r="J24">
        <f>BX24*AK24*(BV24-BW24)/(100*BP24*(1000-AK24*BV24))</f>
        <v>0</v>
      </c>
      <c r="K24">
        <f>BX24*AK24*(BU24-BT24*(1000-AK24*BW24)/(1000-AK24*BV24))/(100*BP24)</f>
        <v>0</v>
      </c>
      <c r="L24">
        <f>BT24 - IF(AK24&gt;1, K24*BP24*100.0/(AM24*CF24), 0)</f>
        <v>0</v>
      </c>
      <c r="M24">
        <f>((S24-J24/2)*L24-K24)/(S24+J24/2)</f>
        <v>0</v>
      </c>
      <c r="N24">
        <f>M24*(BY24+BZ24)/1000.0</f>
        <v>0</v>
      </c>
      <c r="O24">
        <f>(BT24 - IF(AK24&gt;1, K24*BP24*100.0/(AM24*CF24), 0))*(BY24+BZ24)/1000.0</f>
        <v>0</v>
      </c>
      <c r="P24">
        <f>2.0/((1/R24-1/Q24)+SIGN(R24)*SQRT((1/R24-1/Q24)*(1/R24-1/Q24) + 4*BQ24/((BQ24+1)*(BQ24+1))*(2*1/R24*1/Q24-1/Q24*1/Q24)))</f>
        <v>0</v>
      </c>
      <c r="Q24">
        <f>AH24+AG24*BP24+AF24*BP24*BP24</f>
        <v>0</v>
      </c>
      <c r="R24">
        <f>J24*(1000-(1000*0.61365*exp(17.502*V24/(240.97+V24))/(BY24+BZ24)+BV24)/2)/(1000*0.61365*exp(17.502*V24/(240.97+V24))/(BY24+BZ24)-BV24)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(CA24+(T24+2*0.95*5.67E-8*(((CA24+$B$7)+273)^4-(CA24+273)^4)-44100*J24)/(1.84*29.3*Q24+8*0.95*5.67E-8*(CA24+273)^3))</f>
        <v>0</v>
      </c>
      <c r="V24">
        <f>($C$7*CB24+$D$7*CC24+$E$7*U24)</f>
        <v>0</v>
      </c>
      <c r="W24">
        <f>0.61365*exp(17.502*V24/(240.97+V24))</f>
        <v>0</v>
      </c>
      <c r="X24">
        <f>(Y24/Z24*100)</f>
        <v>0</v>
      </c>
      <c r="Y24">
        <f>BV24*(BY24+BZ24)/1000</f>
        <v>0</v>
      </c>
      <c r="Z24">
        <f>0.61365*exp(17.502*CA24/(240.97+CA24))</f>
        <v>0</v>
      </c>
      <c r="AA24">
        <f>(W24-BV24*(BY24+BZ24)/1000)</f>
        <v>0</v>
      </c>
      <c r="AB24">
        <f>(-J24*44100)</f>
        <v>0</v>
      </c>
      <c r="AC24">
        <f>2*29.3*Q24*0.92*(CA24-V24)</f>
        <v>0</v>
      </c>
      <c r="AD24">
        <f>2*0.95*5.67E-8*(((CA24+$B$7)+273)^4-(V24+273)^4)</f>
        <v>0</v>
      </c>
      <c r="AE24">
        <f>T24+AD24+AB24+AC24</f>
        <v>0</v>
      </c>
      <c r="AF24">
        <v>-0.0405426920632603</v>
      </c>
      <c r="AG24">
        <v>0.0455127235759056</v>
      </c>
      <c r="AH24">
        <v>3.41253457096101</v>
      </c>
      <c r="AI24">
        <v>0</v>
      </c>
      <c r="AJ24">
        <v>0</v>
      </c>
      <c r="AK24">
        <f>IF(AI24*$H$13&gt;=AM24,1.0,(AM24/(AM24-AI24*$H$13)))</f>
        <v>0</v>
      </c>
      <c r="AL24">
        <f>(AK24-1)*100</f>
        <v>0</v>
      </c>
      <c r="AM24">
        <f>MAX(0,($B$13+$C$13*CF24)/(1+$D$13*CF24)*BY24/(CA24+273)*$E$13)</f>
        <v>0</v>
      </c>
      <c r="AN24" t="s">
        <v>338</v>
      </c>
      <c r="AO24">
        <v>684.988076923077</v>
      </c>
      <c r="AP24">
        <v>4085.24</v>
      </c>
      <c r="AQ24">
        <f>AP24-AO24</f>
        <v>0</v>
      </c>
      <c r="AR24">
        <f>AQ24/AP24</f>
        <v>0</v>
      </c>
      <c r="AS24">
        <v>0.00479762969658211</v>
      </c>
      <c r="AT24" t="s">
        <v>368</v>
      </c>
      <c r="AU24">
        <v>800.846058823529</v>
      </c>
      <c r="AV24">
        <v>2001.49</v>
      </c>
      <c r="AW24">
        <f>1-AU24/AV24</f>
        <v>0</v>
      </c>
      <c r="AX24">
        <v>0.5</v>
      </c>
      <c r="AY24">
        <f>BM24</f>
        <v>0</v>
      </c>
      <c r="AZ24">
        <f>K24</f>
        <v>0</v>
      </c>
      <c r="BA24">
        <f>AW24*AX24*AY24</f>
        <v>0</v>
      </c>
      <c r="BB24">
        <f>BG24/AV24</f>
        <v>0</v>
      </c>
      <c r="BC24">
        <f>(AZ24-AS24)/AY24</f>
        <v>0</v>
      </c>
      <c r="BD24">
        <f>(AP24-AV24)/AV24</f>
        <v>0</v>
      </c>
      <c r="BE24" t="s">
        <v>340</v>
      </c>
      <c r="BF24">
        <v>0</v>
      </c>
      <c r="BG24">
        <f>AV24-BF24</f>
        <v>0</v>
      </c>
      <c r="BH24">
        <f>(AV24-AU24)/(AV24-BF24)</f>
        <v>0</v>
      </c>
      <c r="BI24">
        <f>(AP24-AV24)/(AP24-BF24)</f>
        <v>0</v>
      </c>
      <c r="BJ24">
        <f>(AV24-AU24)/(AV24-AO24)</f>
        <v>0</v>
      </c>
      <c r="BK24">
        <f>(AP24-AV24)/(AP24-AO24)</f>
        <v>0</v>
      </c>
      <c r="BL24">
        <f>$B$11*CG24+$C$11*CH24+$F$11*CU24</f>
        <v>0</v>
      </c>
      <c r="BM24">
        <f>BL24*BN24</f>
        <v>0</v>
      </c>
      <c r="BN24">
        <f>($B$11*$D$9+$C$11*$D$9+$F$11*((DH24+CZ24)/MAX(DH24+CZ24+DI24, 0.1)*$I$9+DI24/MAX(DH24+CZ24+DI24, 0.1)*$J$9))/($B$11+$C$11+$F$11)</f>
        <v>0</v>
      </c>
      <c r="BO24">
        <f>($B$11*$K$9+$C$11*$K$9+$F$11*((DH24+CZ24)/MAX(DH24+CZ24+DI24, 0.1)*$P$9+DI24/MAX(DH24+CZ24+DI24, 0.1)*$Q$9))/($B$11+$C$11+$F$11)</f>
        <v>0</v>
      </c>
      <c r="BP24">
        <v>6</v>
      </c>
      <c r="BQ24">
        <v>0.5</v>
      </c>
      <c r="BR24" t="s">
        <v>341</v>
      </c>
      <c r="BS24">
        <v>1554406001</v>
      </c>
      <c r="BT24">
        <v>400.054</v>
      </c>
      <c r="BU24">
        <v>405.061</v>
      </c>
      <c r="BV24">
        <v>14.4019</v>
      </c>
      <c r="BW24">
        <v>12.2184</v>
      </c>
      <c r="BX24">
        <v>600.057</v>
      </c>
      <c r="BY24">
        <v>97.6974</v>
      </c>
      <c r="BZ24">
        <v>0.0696285</v>
      </c>
      <c r="CA24">
        <v>24.0342</v>
      </c>
      <c r="CB24">
        <v>22.976</v>
      </c>
      <c r="CC24">
        <v>999.9</v>
      </c>
      <c r="CD24">
        <v>0</v>
      </c>
      <c r="CE24">
        <v>0</v>
      </c>
      <c r="CF24">
        <v>10007.5</v>
      </c>
      <c r="CG24">
        <v>0</v>
      </c>
      <c r="CH24">
        <v>0.00152894</v>
      </c>
      <c r="CI24">
        <v>-5.00772</v>
      </c>
      <c r="CJ24">
        <v>405.899</v>
      </c>
      <c r="CK24">
        <v>410.072</v>
      </c>
      <c r="CL24">
        <v>2.18351</v>
      </c>
      <c r="CM24">
        <v>397.222</v>
      </c>
      <c r="CN24">
        <v>405.061</v>
      </c>
      <c r="CO24">
        <v>14.4009</v>
      </c>
      <c r="CP24">
        <v>12.2184</v>
      </c>
      <c r="CQ24">
        <v>1.40703</v>
      </c>
      <c r="CR24">
        <v>1.19371</v>
      </c>
      <c r="CS24">
        <v>11.9936</v>
      </c>
      <c r="CT24">
        <v>9.52333</v>
      </c>
      <c r="CU24">
        <v>99.9382</v>
      </c>
      <c r="CV24">
        <v>0.899835</v>
      </c>
      <c r="CW24">
        <v>0.100165</v>
      </c>
      <c r="CX24">
        <v>0</v>
      </c>
      <c r="CY24">
        <v>800.949</v>
      </c>
      <c r="CZ24">
        <v>2</v>
      </c>
      <c r="DA24">
        <v>802.442</v>
      </c>
      <c r="DB24">
        <v>835.183</v>
      </c>
      <c r="DC24">
        <v>39.937</v>
      </c>
      <c r="DD24">
        <v>44.25</v>
      </c>
      <c r="DE24">
        <v>42.312</v>
      </c>
      <c r="DF24">
        <v>43.812</v>
      </c>
      <c r="DG24">
        <v>42.75</v>
      </c>
      <c r="DH24">
        <v>88.13</v>
      </c>
      <c r="DI24">
        <v>9.81</v>
      </c>
      <c r="DJ24">
        <v>0</v>
      </c>
      <c r="DK24">
        <v>122.400000095367</v>
      </c>
      <c r="DL24">
        <v>800.846058823529</v>
      </c>
      <c r="DM24">
        <v>5.38529412231438</v>
      </c>
      <c r="DN24">
        <v>3.6757352525294</v>
      </c>
      <c r="DO24">
        <v>802.477411764706</v>
      </c>
      <c r="DP24">
        <v>10</v>
      </c>
      <c r="DQ24">
        <v>1554405944.5</v>
      </c>
      <c r="DR24" t="s">
        <v>369</v>
      </c>
      <c r="DS24">
        <v>2</v>
      </c>
      <c r="DT24">
        <v>2.832</v>
      </c>
      <c r="DU24">
        <v>0.001</v>
      </c>
      <c r="DV24">
        <v>405</v>
      </c>
      <c r="DW24">
        <v>12</v>
      </c>
      <c r="DX24">
        <v>0.24</v>
      </c>
      <c r="DY24">
        <v>0.04</v>
      </c>
      <c r="DZ24">
        <v>405.020475409836</v>
      </c>
      <c r="EA24">
        <v>0.204926493918685</v>
      </c>
      <c r="EB24">
        <v>0.0370558314064801</v>
      </c>
      <c r="EC24">
        <v>1</v>
      </c>
      <c r="ED24">
        <v>400.048934426229</v>
      </c>
      <c r="EE24">
        <v>-0.261112638815504</v>
      </c>
      <c r="EF24">
        <v>0.0619163552249561</v>
      </c>
      <c r="EG24">
        <v>1</v>
      </c>
      <c r="EH24">
        <v>14.4017163934426</v>
      </c>
      <c r="EI24">
        <v>-0.150204336330005</v>
      </c>
      <c r="EJ24">
        <v>0.0285250145059826</v>
      </c>
      <c r="EK24">
        <v>1</v>
      </c>
      <c r="EL24">
        <v>3</v>
      </c>
      <c r="EM24">
        <v>3</v>
      </c>
      <c r="EN24" t="s">
        <v>343</v>
      </c>
      <c r="EO24">
        <v>3.20769</v>
      </c>
      <c r="EP24">
        <v>2.64588</v>
      </c>
      <c r="EQ24">
        <v>0.100692</v>
      </c>
      <c r="ER24">
        <v>0.101835</v>
      </c>
      <c r="ES24">
        <v>0.0779632</v>
      </c>
      <c r="ET24">
        <v>0.0690577</v>
      </c>
      <c r="EU24">
        <v>27801.6</v>
      </c>
      <c r="EV24">
        <v>31818.8</v>
      </c>
      <c r="EW24">
        <v>30741.5</v>
      </c>
      <c r="EX24">
        <v>34088</v>
      </c>
      <c r="EY24">
        <v>38525.9</v>
      </c>
      <c r="EZ24">
        <v>39305.5</v>
      </c>
      <c r="FA24">
        <v>41919.2</v>
      </c>
      <c r="FB24">
        <v>42103.5</v>
      </c>
      <c r="FC24">
        <v>2.2143</v>
      </c>
      <c r="FD24">
        <v>1.82765</v>
      </c>
      <c r="FE24">
        <v>-0.0142306</v>
      </c>
      <c r="FF24">
        <v>0</v>
      </c>
      <c r="FG24">
        <v>23.2102</v>
      </c>
      <c r="FH24">
        <v>999.9</v>
      </c>
      <c r="FI24">
        <v>31.815</v>
      </c>
      <c r="FJ24">
        <v>32.146</v>
      </c>
      <c r="FK24">
        <v>15.6788</v>
      </c>
      <c r="FL24">
        <v>60.3536</v>
      </c>
      <c r="FM24">
        <v>22.512</v>
      </c>
      <c r="FN24">
        <v>1</v>
      </c>
      <c r="FO24">
        <v>0.0367988</v>
      </c>
      <c r="FP24">
        <v>2.3712</v>
      </c>
      <c r="FQ24">
        <v>20.271</v>
      </c>
      <c r="FR24">
        <v>5.24425</v>
      </c>
      <c r="FS24">
        <v>11.9879</v>
      </c>
      <c r="FT24">
        <v>4.97535</v>
      </c>
      <c r="FU24">
        <v>3.298</v>
      </c>
      <c r="FV24">
        <v>9999</v>
      </c>
      <c r="FW24">
        <v>157.1</v>
      </c>
      <c r="FX24">
        <v>7281.8</v>
      </c>
      <c r="FY24">
        <v>9999</v>
      </c>
      <c r="FZ24">
        <v>1.85586</v>
      </c>
      <c r="GA24">
        <v>1.8541</v>
      </c>
      <c r="GB24">
        <v>1.85516</v>
      </c>
      <c r="GC24">
        <v>1.85946</v>
      </c>
      <c r="GD24">
        <v>1.85378</v>
      </c>
      <c r="GE24">
        <v>1.85821</v>
      </c>
      <c r="GF24">
        <v>1.8554</v>
      </c>
      <c r="GG24">
        <v>1.85394</v>
      </c>
      <c r="GH24" t="s">
        <v>344</v>
      </c>
      <c r="GI24" t="s">
        <v>19</v>
      </c>
      <c r="GJ24" t="s">
        <v>19</v>
      </c>
      <c r="GK24" t="s">
        <v>19</v>
      </c>
      <c r="GL24" t="s">
        <v>345</v>
      </c>
      <c r="GM24" t="s">
        <v>346</v>
      </c>
      <c r="GN24" t="s">
        <v>347</v>
      </c>
      <c r="GO24" t="s">
        <v>347</v>
      </c>
      <c r="GP24" t="s">
        <v>347</v>
      </c>
      <c r="GQ24" t="s">
        <v>347</v>
      </c>
      <c r="GR24">
        <v>0</v>
      </c>
      <c r="GS24">
        <v>100</v>
      </c>
      <c r="GT24">
        <v>100</v>
      </c>
      <c r="GU24">
        <v>2.832</v>
      </c>
      <c r="GV24">
        <v>0.001</v>
      </c>
      <c r="GW24">
        <v>2</v>
      </c>
      <c r="GX24">
        <v>644.229</v>
      </c>
      <c r="GY24">
        <v>359.889</v>
      </c>
      <c r="GZ24">
        <v>20.1576</v>
      </c>
      <c r="HA24">
        <v>27.5409</v>
      </c>
      <c r="HB24">
        <v>29.9997</v>
      </c>
      <c r="HC24">
        <v>27.4919</v>
      </c>
      <c r="HD24">
        <v>27.4898</v>
      </c>
      <c r="HE24">
        <v>20.1349</v>
      </c>
      <c r="HF24">
        <v>25.29</v>
      </c>
      <c r="HG24">
        <v>0</v>
      </c>
      <c r="HH24">
        <v>20.1734</v>
      </c>
      <c r="HI24">
        <v>405.146</v>
      </c>
      <c r="HJ24">
        <v>12.305</v>
      </c>
      <c r="HK24">
        <v>100.989</v>
      </c>
      <c r="HL24">
        <v>101.331</v>
      </c>
    </row>
    <row r="25" spans="1:220">
      <c r="A25">
        <v>9</v>
      </c>
      <c r="B25">
        <v>1554406150</v>
      </c>
      <c r="C25">
        <v>1137.40000009537</v>
      </c>
      <c r="D25" t="s">
        <v>370</v>
      </c>
      <c r="E25" t="s">
        <v>371</v>
      </c>
      <c r="F25">
        <f>K25/P25</f>
        <v>0</v>
      </c>
      <c r="I25">
        <v>1554406150</v>
      </c>
      <c r="J25">
        <f>BX25*AK25*(BV25-BW25)/(100*BP25*(1000-AK25*BV25))</f>
        <v>0</v>
      </c>
      <c r="K25">
        <f>BX25*AK25*(BU25-BT25*(1000-AK25*BW25)/(1000-AK25*BV25))/(100*BP25)</f>
        <v>0</v>
      </c>
      <c r="L25">
        <f>BT25 - IF(AK25&gt;1, K25*BP25*100.0/(AM25*CF25), 0)</f>
        <v>0</v>
      </c>
      <c r="M25">
        <f>((S25-J25/2)*L25-K25)/(S25+J25/2)</f>
        <v>0</v>
      </c>
      <c r="N25">
        <f>M25*(BY25+BZ25)/1000.0</f>
        <v>0</v>
      </c>
      <c r="O25">
        <f>(BT25 - IF(AK25&gt;1, K25*BP25*100.0/(AM25*CF25), 0))*(BY25+BZ25)/1000.0</f>
        <v>0</v>
      </c>
      <c r="P25">
        <f>2.0/((1/R25-1/Q25)+SIGN(R25)*SQRT((1/R25-1/Q25)*(1/R25-1/Q25) + 4*BQ25/((BQ25+1)*(BQ25+1))*(2*1/R25*1/Q25-1/Q25*1/Q25)))</f>
        <v>0</v>
      </c>
      <c r="Q25">
        <f>AH25+AG25*BP25+AF25*BP25*BP25</f>
        <v>0</v>
      </c>
      <c r="R25">
        <f>J25*(1000-(1000*0.61365*exp(17.502*V25/(240.97+V25))/(BY25+BZ25)+BV25)/2)/(1000*0.61365*exp(17.502*V25/(240.97+V25))/(BY25+BZ25)-BV25)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(CA25+(T25+2*0.95*5.67E-8*(((CA25+$B$7)+273)^4-(CA25+273)^4)-44100*J25)/(1.84*29.3*Q25+8*0.95*5.67E-8*(CA25+273)^3))</f>
        <v>0</v>
      </c>
      <c r="V25">
        <f>($C$7*CB25+$D$7*CC25+$E$7*U25)</f>
        <v>0</v>
      </c>
      <c r="W25">
        <f>0.61365*exp(17.502*V25/(240.97+V25))</f>
        <v>0</v>
      </c>
      <c r="X25">
        <f>(Y25/Z25*100)</f>
        <v>0</v>
      </c>
      <c r="Y25">
        <f>BV25*(BY25+BZ25)/1000</f>
        <v>0</v>
      </c>
      <c r="Z25">
        <f>0.61365*exp(17.502*CA25/(240.97+CA25))</f>
        <v>0</v>
      </c>
      <c r="AA25">
        <f>(W25-BV25*(BY25+BZ25)/1000)</f>
        <v>0</v>
      </c>
      <c r="AB25">
        <f>(-J25*44100)</f>
        <v>0</v>
      </c>
      <c r="AC25">
        <f>2*29.3*Q25*0.92*(CA25-V25)</f>
        <v>0</v>
      </c>
      <c r="AD25">
        <f>2*0.95*5.67E-8*(((CA25+$B$7)+273)^4-(V25+273)^4)</f>
        <v>0</v>
      </c>
      <c r="AE25">
        <f>T25+AD25+AB25+AC25</f>
        <v>0</v>
      </c>
      <c r="AF25">
        <v>-0.0403099525921957</v>
      </c>
      <c r="AG25">
        <v>0.045251453130538</v>
      </c>
      <c r="AH25">
        <v>3.3969806939152</v>
      </c>
      <c r="AI25">
        <v>0</v>
      </c>
      <c r="AJ25">
        <v>0</v>
      </c>
      <c r="AK25">
        <f>IF(AI25*$H$13&gt;=AM25,1.0,(AM25/(AM25-AI25*$H$13)))</f>
        <v>0</v>
      </c>
      <c r="AL25">
        <f>(AK25-1)*100</f>
        <v>0</v>
      </c>
      <c r="AM25">
        <f>MAX(0,($B$13+$C$13*CF25)/(1+$D$13*CF25)*BY25/(CA25+273)*$E$13)</f>
        <v>0</v>
      </c>
      <c r="AN25" t="s">
        <v>338</v>
      </c>
      <c r="AO25">
        <v>684.988076923077</v>
      </c>
      <c r="AP25">
        <v>4085.24</v>
      </c>
      <c r="AQ25">
        <f>AP25-AO25</f>
        <v>0</v>
      </c>
      <c r="AR25">
        <f>AQ25/AP25</f>
        <v>0</v>
      </c>
      <c r="AS25">
        <v>0.00479762969658211</v>
      </c>
      <c r="AT25" t="s">
        <v>372</v>
      </c>
      <c r="AU25">
        <v>794.532764705882</v>
      </c>
      <c r="AV25">
        <v>2076.89</v>
      </c>
      <c r="AW25">
        <f>1-AU25/AV25</f>
        <v>0</v>
      </c>
      <c r="AX25">
        <v>0.5</v>
      </c>
      <c r="AY25">
        <f>BM25</f>
        <v>0</v>
      </c>
      <c r="AZ25">
        <f>K25</f>
        <v>0</v>
      </c>
      <c r="BA25">
        <f>AW25*AX25*AY25</f>
        <v>0</v>
      </c>
      <c r="BB25">
        <f>BG25/AV25</f>
        <v>0</v>
      </c>
      <c r="BC25">
        <f>(AZ25-AS25)/AY25</f>
        <v>0</v>
      </c>
      <c r="BD25">
        <f>(AP25-AV25)/AV25</f>
        <v>0</v>
      </c>
      <c r="BE25" t="s">
        <v>340</v>
      </c>
      <c r="BF25">
        <v>0</v>
      </c>
      <c r="BG25">
        <f>AV25-BF25</f>
        <v>0</v>
      </c>
      <c r="BH25">
        <f>(AV25-AU25)/(AV25-BF25)</f>
        <v>0</v>
      </c>
      <c r="BI25">
        <f>(AP25-AV25)/(AP25-BF25)</f>
        <v>0</v>
      </c>
      <c r="BJ25">
        <f>(AV25-AU25)/(AV25-AO25)</f>
        <v>0</v>
      </c>
      <c r="BK25">
        <f>(AP25-AV25)/(AP25-AO25)</f>
        <v>0</v>
      </c>
      <c r="BL25">
        <f>$B$11*CG25+$C$11*CH25+$F$11*CU25</f>
        <v>0</v>
      </c>
      <c r="BM25">
        <f>BL25*BN25</f>
        <v>0</v>
      </c>
      <c r="BN25">
        <f>($B$11*$D$9+$C$11*$D$9+$F$11*((DH25+CZ25)/MAX(DH25+CZ25+DI25, 0.1)*$I$9+DI25/MAX(DH25+CZ25+DI25, 0.1)*$J$9))/($B$11+$C$11+$F$11)</f>
        <v>0</v>
      </c>
      <c r="BO25">
        <f>($B$11*$K$9+$C$11*$K$9+$F$11*((DH25+CZ25)/MAX(DH25+CZ25+DI25, 0.1)*$P$9+DI25/MAX(DH25+CZ25+DI25, 0.1)*$Q$9))/($B$11+$C$11+$F$11)</f>
        <v>0</v>
      </c>
      <c r="BP25">
        <v>6</v>
      </c>
      <c r="BQ25">
        <v>0.5</v>
      </c>
      <c r="BR25" t="s">
        <v>341</v>
      </c>
      <c r="BS25">
        <v>1554406150</v>
      </c>
      <c r="BT25">
        <v>400.047</v>
      </c>
      <c r="BU25">
        <v>404.209</v>
      </c>
      <c r="BV25">
        <v>14.4865</v>
      </c>
      <c r="BW25">
        <v>12.5335</v>
      </c>
      <c r="BX25">
        <v>599.942</v>
      </c>
      <c r="BY25">
        <v>97.6979</v>
      </c>
      <c r="BZ25">
        <v>0.0701514</v>
      </c>
      <c r="CA25">
        <v>23.9828</v>
      </c>
      <c r="CB25">
        <v>22.9895</v>
      </c>
      <c r="CC25">
        <v>999.9</v>
      </c>
      <c r="CD25">
        <v>0</v>
      </c>
      <c r="CE25">
        <v>0</v>
      </c>
      <c r="CF25">
        <v>9950</v>
      </c>
      <c r="CG25">
        <v>0</v>
      </c>
      <c r="CH25">
        <v>0.00152894</v>
      </c>
      <c r="CI25">
        <v>-4.16159</v>
      </c>
      <c r="CJ25">
        <v>405.928</v>
      </c>
      <c r="CK25">
        <v>409.339</v>
      </c>
      <c r="CL25">
        <v>1.95302</v>
      </c>
      <c r="CM25">
        <v>397.261</v>
      </c>
      <c r="CN25">
        <v>404.209</v>
      </c>
      <c r="CO25">
        <v>14.4805</v>
      </c>
      <c r="CP25">
        <v>12.5335</v>
      </c>
      <c r="CQ25">
        <v>1.41531</v>
      </c>
      <c r="CR25">
        <v>1.2245</v>
      </c>
      <c r="CS25">
        <v>12.0826</v>
      </c>
      <c r="CT25">
        <v>9.90279</v>
      </c>
      <c r="CU25">
        <v>80.0146</v>
      </c>
      <c r="CV25">
        <v>0.899885</v>
      </c>
      <c r="CW25">
        <v>0.100115</v>
      </c>
      <c r="CX25">
        <v>0</v>
      </c>
      <c r="CY25">
        <v>794.721</v>
      </c>
      <c r="CZ25">
        <v>2</v>
      </c>
      <c r="DA25">
        <v>634.898</v>
      </c>
      <c r="DB25">
        <v>665.292</v>
      </c>
      <c r="DC25">
        <v>39.312</v>
      </c>
      <c r="DD25">
        <v>43.875</v>
      </c>
      <c r="DE25">
        <v>41.75</v>
      </c>
      <c r="DF25">
        <v>43.437</v>
      </c>
      <c r="DG25">
        <v>42.25</v>
      </c>
      <c r="DH25">
        <v>70.2</v>
      </c>
      <c r="DI25">
        <v>7.81</v>
      </c>
      <c r="DJ25">
        <v>0</v>
      </c>
      <c r="DK25">
        <v>148.600000143051</v>
      </c>
      <c r="DL25">
        <v>794.532764705882</v>
      </c>
      <c r="DM25">
        <v>-0.69632356507582</v>
      </c>
      <c r="DN25">
        <v>-0.75882351933376</v>
      </c>
      <c r="DO25">
        <v>634.992823529412</v>
      </c>
      <c r="DP25">
        <v>10</v>
      </c>
      <c r="DQ25">
        <v>1554406097.5</v>
      </c>
      <c r="DR25" t="s">
        <v>373</v>
      </c>
      <c r="DS25">
        <v>3</v>
      </c>
      <c r="DT25">
        <v>2.786</v>
      </c>
      <c r="DU25">
        <v>0.006</v>
      </c>
      <c r="DV25">
        <v>404</v>
      </c>
      <c r="DW25">
        <v>12</v>
      </c>
      <c r="DX25">
        <v>0.35</v>
      </c>
      <c r="DY25">
        <v>0.04</v>
      </c>
      <c r="DZ25">
        <v>404.158426229508</v>
      </c>
      <c r="EA25">
        <v>0.0392744579586421</v>
      </c>
      <c r="EB25">
        <v>0.0596661364310054</v>
      </c>
      <c r="EC25">
        <v>1</v>
      </c>
      <c r="ED25">
        <v>400.004655737705</v>
      </c>
      <c r="EE25">
        <v>-0.252856689582305</v>
      </c>
      <c r="EF25">
        <v>0.0622430153421412</v>
      </c>
      <c r="EG25">
        <v>1</v>
      </c>
      <c r="EH25">
        <v>14.5346032786885</v>
      </c>
      <c r="EI25">
        <v>-0.198775462718145</v>
      </c>
      <c r="EJ25">
        <v>0.029543654652629</v>
      </c>
      <c r="EK25">
        <v>1</v>
      </c>
      <c r="EL25">
        <v>3</v>
      </c>
      <c r="EM25">
        <v>3</v>
      </c>
      <c r="EN25" t="s">
        <v>343</v>
      </c>
      <c r="EO25">
        <v>3.20743</v>
      </c>
      <c r="EP25">
        <v>2.6459</v>
      </c>
      <c r="EQ25">
        <v>0.100698</v>
      </c>
      <c r="ER25">
        <v>0.101671</v>
      </c>
      <c r="ES25">
        <v>0.0782802</v>
      </c>
      <c r="ET25">
        <v>0.0703836</v>
      </c>
      <c r="EU25">
        <v>27800.6</v>
      </c>
      <c r="EV25">
        <v>31824.1</v>
      </c>
      <c r="EW25">
        <v>30740.6</v>
      </c>
      <c r="EX25">
        <v>34087.5</v>
      </c>
      <c r="EY25">
        <v>38511.2</v>
      </c>
      <c r="EZ25">
        <v>39249.1</v>
      </c>
      <c r="FA25">
        <v>41917.7</v>
      </c>
      <c r="FB25">
        <v>42103.2</v>
      </c>
      <c r="FC25">
        <v>2.214</v>
      </c>
      <c r="FD25">
        <v>1.82757</v>
      </c>
      <c r="FE25">
        <v>-0.0168383</v>
      </c>
      <c r="FF25">
        <v>0</v>
      </c>
      <c r="FG25">
        <v>23.2666</v>
      </c>
      <c r="FH25">
        <v>999.9</v>
      </c>
      <c r="FI25">
        <v>31.791</v>
      </c>
      <c r="FJ25">
        <v>32.176</v>
      </c>
      <c r="FK25">
        <v>15.6931</v>
      </c>
      <c r="FL25">
        <v>60.9636</v>
      </c>
      <c r="FM25">
        <v>22.6482</v>
      </c>
      <c r="FN25">
        <v>1</v>
      </c>
      <c r="FO25">
        <v>0.0378481</v>
      </c>
      <c r="FP25">
        <v>2.57904</v>
      </c>
      <c r="FQ25">
        <v>20.2682</v>
      </c>
      <c r="FR25">
        <v>5.24499</v>
      </c>
      <c r="FS25">
        <v>11.987</v>
      </c>
      <c r="FT25">
        <v>4.97535</v>
      </c>
      <c r="FU25">
        <v>3.298</v>
      </c>
      <c r="FV25">
        <v>9999</v>
      </c>
      <c r="FW25">
        <v>157.1</v>
      </c>
      <c r="FX25">
        <v>7284.8</v>
      </c>
      <c r="FY25">
        <v>9999</v>
      </c>
      <c r="FZ25">
        <v>1.85593</v>
      </c>
      <c r="GA25">
        <v>1.85412</v>
      </c>
      <c r="GB25">
        <v>1.85516</v>
      </c>
      <c r="GC25">
        <v>1.85951</v>
      </c>
      <c r="GD25">
        <v>1.85379</v>
      </c>
      <c r="GE25">
        <v>1.85822</v>
      </c>
      <c r="GF25">
        <v>1.85546</v>
      </c>
      <c r="GG25">
        <v>1.85394</v>
      </c>
      <c r="GH25" t="s">
        <v>344</v>
      </c>
      <c r="GI25" t="s">
        <v>19</v>
      </c>
      <c r="GJ25" t="s">
        <v>19</v>
      </c>
      <c r="GK25" t="s">
        <v>19</v>
      </c>
      <c r="GL25" t="s">
        <v>345</v>
      </c>
      <c r="GM25" t="s">
        <v>346</v>
      </c>
      <c r="GN25" t="s">
        <v>347</v>
      </c>
      <c r="GO25" t="s">
        <v>347</v>
      </c>
      <c r="GP25" t="s">
        <v>347</v>
      </c>
      <c r="GQ25" t="s">
        <v>347</v>
      </c>
      <c r="GR25">
        <v>0</v>
      </c>
      <c r="GS25">
        <v>100</v>
      </c>
      <c r="GT25">
        <v>100</v>
      </c>
      <c r="GU25">
        <v>2.786</v>
      </c>
      <c r="GV25">
        <v>0.006</v>
      </c>
      <c r="GW25">
        <v>2</v>
      </c>
      <c r="GX25">
        <v>644.13</v>
      </c>
      <c r="GY25">
        <v>359.923</v>
      </c>
      <c r="GZ25">
        <v>19.9511</v>
      </c>
      <c r="HA25">
        <v>27.555</v>
      </c>
      <c r="HB25">
        <v>30.0002</v>
      </c>
      <c r="HC25">
        <v>27.5036</v>
      </c>
      <c r="HD25">
        <v>27.5014</v>
      </c>
      <c r="HE25">
        <v>20.0995</v>
      </c>
      <c r="HF25">
        <v>23.8709</v>
      </c>
      <c r="HG25">
        <v>0.355031</v>
      </c>
      <c r="HH25">
        <v>19.9441</v>
      </c>
      <c r="HI25">
        <v>404.122</v>
      </c>
      <c r="HJ25">
        <v>12.5077</v>
      </c>
      <c r="HK25">
        <v>100.986</v>
      </c>
      <c r="HL25">
        <v>101.33</v>
      </c>
    </row>
    <row r="26" spans="1:220">
      <c r="A26">
        <v>10</v>
      </c>
      <c r="B26">
        <v>1554406284</v>
      </c>
      <c r="C26">
        <v>1271.40000009537</v>
      </c>
      <c r="D26" t="s">
        <v>374</v>
      </c>
      <c r="E26" t="s">
        <v>375</v>
      </c>
      <c r="F26">
        <f>K26/P26</f>
        <v>0</v>
      </c>
      <c r="I26">
        <v>1554406284</v>
      </c>
      <c r="J26">
        <f>BX26*AK26*(BV26-BW26)/(100*BP26*(1000-AK26*BV26))</f>
        <v>0</v>
      </c>
      <c r="K26">
        <f>BX26*AK26*(BU26-BT26*(1000-AK26*BW26)/(1000-AK26*BV26))/(100*BP26)</f>
        <v>0</v>
      </c>
      <c r="L26">
        <f>BT26 - IF(AK26&gt;1, K26*BP26*100.0/(AM26*CF26), 0)</f>
        <v>0</v>
      </c>
      <c r="M26">
        <f>((S26-J26/2)*L26-K26)/(S26+J26/2)</f>
        <v>0</v>
      </c>
      <c r="N26">
        <f>M26*(BY26+BZ26)/1000.0</f>
        <v>0</v>
      </c>
      <c r="O26">
        <f>(BT26 - IF(AK26&gt;1, K26*BP26*100.0/(AM26*CF26), 0))*(BY26+BZ26)/1000.0</f>
        <v>0</v>
      </c>
      <c r="P26">
        <f>2.0/((1/R26-1/Q26)+SIGN(R26)*SQRT((1/R26-1/Q26)*(1/R26-1/Q26) + 4*BQ26/((BQ26+1)*(BQ26+1))*(2*1/R26*1/Q26-1/Q26*1/Q26)))</f>
        <v>0</v>
      </c>
      <c r="Q26">
        <f>AH26+AG26*BP26+AF26*BP26*BP26</f>
        <v>0</v>
      </c>
      <c r="R26">
        <f>J26*(1000-(1000*0.61365*exp(17.502*V26/(240.97+V26))/(BY26+BZ26)+BV26)/2)/(1000*0.61365*exp(17.502*V26/(240.97+V26))/(BY26+BZ26)-BV26)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(CA26+(T26+2*0.95*5.67E-8*(((CA26+$B$7)+273)^4-(CA26+273)^4)-44100*J26)/(1.84*29.3*Q26+8*0.95*5.67E-8*(CA26+273)^3))</f>
        <v>0</v>
      </c>
      <c r="V26">
        <f>($C$7*CB26+$D$7*CC26+$E$7*U26)</f>
        <v>0</v>
      </c>
      <c r="W26">
        <f>0.61365*exp(17.502*V26/(240.97+V26))</f>
        <v>0</v>
      </c>
      <c r="X26">
        <f>(Y26/Z26*100)</f>
        <v>0</v>
      </c>
      <c r="Y26">
        <f>BV26*(BY26+BZ26)/1000</f>
        <v>0</v>
      </c>
      <c r="Z26">
        <f>0.61365*exp(17.502*CA26/(240.97+CA26))</f>
        <v>0</v>
      </c>
      <c r="AA26">
        <f>(W26-BV26*(BY26+BZ26)/1000)</f>
        <v>0</v>
      </c>
      <c r="AB26">
        <f>(-J26*44100)</f>
        <v>0</v>
      </c>
      <c r="AC26">
        <f>2*29.3*Q26*0.92*(CA26-V26)</f>
        <v>0</v>
      </c>
      <c r="AD26">
        <f>2*0.95*5.67E-8*(((CA26+$B$7)+273)^4-(V26+273)^4)</f>
        <v>0</v>
      </c>
      <c r="AE26">
        <f>T26+AD26+AB26+AC26</f>
        <v>0</v>
      </c>
      <c r="AF26">
        <v>-0.0406113022080884</v>
      </c>
      <c r="AG26">
        <v>0.0455897444740539</v>
      </c>
      <c r="AH26">
        <v>3.417114024838</v>
      </c>
      <c r="AI26">
        <v>0</v>
      </c>
      <c r="AJ26">
        <v>0</v>
      </c>
      <c r="AK26">
        <f>IF(AI26*$H$13&gt;=AM26,1.0,(AM26/(AM26-AI26*$H$13)))</f>
        <v>0</v>
      </c>
      <c r="AL26">
        <f>(AK26-1)*100</f>
        <v>0</v>
      </c>
      <c r="AM26">
        <f>MAX(0,($B$13+$C$13*CF26)/(1+$D$13*CF26)*BY26/(CA26+273)*$E$13)</f>
        <v>0</v>
      </c>
      <c r="AN26" t="s">
        <v>338</v>
      </c>
      <c r="AO26">
        <v>684.988076923077</v>
      </c>
      <c r="AP26">
        <v>4085.24</v>
      </c>
      <c r="AQ26">
        <f>AP26-AO26</f>
        <v>0</v>
      </c>
      <c r="AR26">
        <f>AQ26/AP26</f>
        <v>0</v>
      </c>
      <c r="AS26">
        <v>0.00479762969658211</v>
      </c>
      <c r="AT26" t="s">
        <v>376</v>
      </c>
      <c r="AU26">
        <v>780.541411764706</v>
      </c>
      <c r="AV26">
        <v>2122.06</v>
      </c>
      <c r="AW26">
        <f>1-AU26/AV26</f>
        <v>0</v>
      </c>
      <c r="AX26">
        <v>0.5</v>
      </c>
      <c r="AY26">
        <f>BM26</f>
        <v>0</v>
      </c>
      <c r="AZ26">
        <f>K26</f>
        <v>0</v>
      </c>
      <c r="BA26">
        <f>AW26*AX26*AY26</f>
        <v>0</v>
      </c>
      <c r="BB26">
        <f>BG26/AV26</f>
        <v>0</v>
      </c>
      <c r="BC26">
        <f>(AZ26-AS26)/AY26</f>
        <v>0</v>
      </c>
      <c r="BD26">
        <f>(AP26-AV26)/AV26</f>
        <v>0</v>
      </c>
      <c r="BE26" t="s">
        <v>340</v>
      </c>
      <c r="BF26">
        <v>0</v>
      </c>
      <c r="BG26">
        <f>AV26-BF26</f>
        <v>0</v>
      </c>
      <c r="BH26">
        <f>(AV26-AU26)/(AV26-BF26)</f>
        <v>0</v>
      </c>
      <c r="BI26">
        <f>(AP26-AV26)/(AP26-BF26)</f>
        <v>0</v>
      </c>
      <c r="BJ26">
        <f>(AV26-AU26)/(AV26-AO26)</f>
        <v>0</v>
      </c>
      <c r="BK26">
        <f>(AP26-AV26)/(AP26-AO26)</f>
        <v>0</v>
      </c>
      <c r="BL26">
        <f>$B$11*CG26+$C$11*CH26+$F$11*CU26</f>
        <v>0</v>
      </c>
      <c r="BM26">
        <f>BL26*BN26</f>
        <v>0</v>
      </c>
      <c r="BN26">
        <f>($B$11*$D$9+$C$11*$D$9+$F$11*((DH26+CZ26)/MAX(DH26+CZ26+DI26, 0.1)*$I$9+DI26/MAX(DH26+CZ26+DI26, 0.1)*$J$9))/($B$11+$C$11+$F$11)</f>
        <v>0</v>
      </c>
      <c r="BO26">
        <f>($B$11*$K$9+$C$11*$K$9+$F$11*((DH26+CZ26)/MAX(DH26+CZ26+DI26, 0.1)*$P$9+DI26/MAX(DH26+CZ26+DI26, 0.1)*$Q$9))/($B$11+$C$11+$F$11)</f>
        <v>0</v>
      </c>
      <c r="BP26">
        <v>6</v>
      </c>
      <c r="BQ26">
        <v>0.5</v>
      </c>
      <c r="BR26" t="s">
        <v>341</v>
      </c>
      <c r="BS26">
        <v>1554406284</v>
      </c>
      <c r="BT26">
        <v>400.034</v>
      </c>
      <c r="BU26">
        <v>403.146</v>
      </c>
      <c r="BV26">
        <v>14.4795</v>
      </c>
      <c r="BW26">
        <v>12.7139</v>
      </c>
      <c r="BX26">
        <v>600.043</v>
      </c>
      <c r="BY26">
        <v>97.6919</v>
      </c>
      <c r="BZ26">
        <v>0.0696238</v>
      </c>
      <c r="CA26">
        <v>23.9375</v>
      </c>
      <c r="CB26">
        <v>22.977</v>
      </c>
      <c r="CC26">
        <v>999.9</v>
      </c>
      <c r="CD26">
        <v>0</v>
      </c>
      <c r="CE26">
        <v>0</v>
      </c>
      <c r="CF26">
        <v>10025</v>
      </c>
      <c r="CG26">
        <v>0</v>
      </c>
      <c r="CH26">
        <v>0.00152894</v>
      </c>
      <c r="CI26">
        <v>-3.1123</v>
      </c>
      <c r="CJ26">
        <v>405.911</v>
      </c>
      <c r="CK26">
        <v>408.338</v>
      </c>
      <c r="CL26">
        <v>1.76563</v>
      </c>
      <c r="CM26">
        <v>397.281</v>
      </c>
      <c r="CN26">
        <v>403.146</v>
      </c>
      <c r="CO26">
        <v>14.4725</v>
      </c>
      <c r="CP26">
        <v>12.7139</v>
      </c>
      <c r="CQ26">
        <v>1.41453</v>
      </c>
      <c r="CR26">
        <v>1.24204</v>
      </c>
      <c r="CS26">
        <v>12.0743</v>
      </c>
      <c r="CT26">
        <v>10.1153</v>
      </c>
      <c r="CU26">
        <v>59.8129</v>
      </c>
      <c r="CV26">
        <v>0.899984</v>
      </c>
      <c r="CW26">
        <v>0.100016</v>
      </c>
      <c r="CX26">
        <v>0</v>
      </c>
      <c r="CY26">
        <v>780.855</v>
      </c>
      <c r="CZ26">
        <v>2</v>
      </c>
      <c r="DA26">
        <v>463.123</v>
      </c>
      <c r="DB26">
        <v>493.034</v>
      </c>
      <c r="DC26">
        <v>39</v>
      </c>
      <c r="DD26">
        <v>43.5</v>
      </c>
      <c r="DE26">
        <v>41.375</v>
      </c>
      <c r="DF26">
        <v>43.062</v>
      </c>
      <c r="DG26">
        <v>41.875</v>
      </c>
      <c r="DH26">
        <v>52.03</v>
      </c>
      <c r="DI26">
        <v>5.78</v>
      </c>
      <c r="DJ26">
        <v>0</v>
      </c>
      <c r="DK26">
        <v>133.700000047684</v>
      </c>
      <c r="DL26">
        <v>780.541411764706</v>
      </c>
      <c r="DM26">
        <v>0.177451010463163</v>
      </c>
      <c r="DN26">
        <v>-5.45465697563357</v>
      </c>
      <c r="DO26">
        <v>465.030058823529</v>
      </c>
      <c r="DP26">
        <v>10</v>
      </c>
      <c r="DQ26">
        <v>1554406230.5</v>
      </c>
      <c r="DR26" t="s">
        <v>377</v>
      </c>
      <c r="DS26">
        <v>4</v>
      </c>
      <c r="DT26">
        <v>2.753</v>
      </c>
      <c r="DU26">
        <v>0.007</v>
      </c>
      <c r="DV26">
        <v>403</v>
      </c>
      <c r="DW26">
        <v>13</v>
      </c>
      <c r="DX26">
        <v>0.29</v>
      </c>
      <c r="DY26">
        <v>0.05</v>
      </c>
      <c r="DZ26">
        <v>403.165475409836</v>
      </c>
      <c r="EA26">
        <v>0.104401903754595</v>
      </c>
      <c r="EB26">
        <v>0.0474547607027616</v>
      </c>
      <c r="EC26">
        <v>1</v>
      </c>
      <c r="ED26">
        <v>400.025081967213</v>
      </c>
      <c r="EE26">
        <v>-0.253529349550474</v>
      </c>
      <c r="EF26">
        <v>0.0588959335293526</v>
      </c>
      <c r="EG26">
        <v>1</v>
      </c>
      <c r="EH26">
        <v>14.5082344262295</v>
      </c>
      <c r="EI26">
        <v>-0.153692649391872</v>
      </c>
      <c r="EJ26">
        <v>0.0239859377193668</v>
      </c>
      <c r="EK26">
        <v>1</v>
      </c>
      <c r="EL26">
        <v>3</v>
      </c>
      <c r="EM26">
        <v>3</v>
      </c>
      <c r="EN26" t="s">
        <v>343</v>
      </c>
      <c r="EO26">
        <v>3.20764</v>
      </c>
      <c r="EP26">
        <v>2.64602</v>
      </c>
      <c r="EQ26">
        <v>0.100694</v>
      </c>
      <c r="ER26">
        <v>0.101458</v>
      </c>
      <c r="ES26">
        <v>0.0782415</v>
      </c>
      <c r="ET26">
        <v>0.0711316</v>
      </c>
      <c r="EU26">
        <v>27800.5</v>
      </c>
      <c r="EV26">
        <v>31829.8</v>
      </c>
      <c r="EW26">
        <v>30740.5</v>
      </c>
      <c r="EX26">
        <v>34085.7</v>
      </c>
      <c r="EY26">
        <v>38512.8</v>
      </c>
      <c r="EZ26">
        <v>39215.4</v>
      </c>
      <c r="FA26">
        <v>41917.6</v>
      </c>
      <c r="FB26">
        <v>42100.9</v>
      </c>
      <c r="FC26">
        <v>2.21357</v>
      </c>
      <c r="FD26">
        <v>1.8277</v>
      </c>
      <c r="FE26">
        <v>-0.0179559</v>
      </c>
      <c r="FF26">
        <v>0</v>
      </c>
      <c r="FG26">
        <v>23.2725</v>
      </c>
      <c r="FH26">
        <v>999.9</v>
      </c>
      <c r="FI26">
        <v>31.767</v>
      </c>
      <c r="FJ26">
        <v>32.216</v>
      </c>
      <c r="FK26">
        <v>15.7171</v>
      </c>
      <c r="FL26">
        <v>60.5236</v>
      </c>
      <c r="FM26">
        <v>22.484</v>
      </c>
      <c r="FN26">
        <v>1</v>
      </c>
      <c r="FO26">
        <v>0.0393013</v>
      </c>
      <c r="FP26">
        <v>2.81327</v>
      </c>
      <c r="FQ26">
        <v>20.2643</v>
      </c>
      <c r="FR26">
        <v>5.24574</v>
      </c>
      <c r="FS26">
        <v>11.9864</v>
      </c>
      <c r="FT26">
        <v>4.9752</v>
      </c>
      <c r="FU26">
        <v>3.298</v>
      </c>
      <c r="FV26">
        <v>9999</v>
      </c>
      <c r="FW26">
        <v>157.2</v>
      </c>
      <c r="FX26">
        <v>7287.6</v>
      </c>
      <c r="FY26">
        <v>9999</v>
      </c>
      <c r="FZ26">
        <v>1.85593</v>
      </c>
      <c r="GA26">
        <v>1.85411</v>
      </c>
      <c r="GB26">
        <v>1.85517</v>
      </c>
      <c r="GC26">
        <v>1.85949</v>
      </c>
      <c r="GD26">
        <v>1.85379</v>
      </c>
      <c r="GE26">
        <v>1.85822</v>
      </c>
      <c r="GF26">
        <v>1.85544</v>
      </c>
      <c r="GG26">
        <v>1.85394</v>
      </c>
      <c r="GH26" t="s">
        <v>344</v>
      </c>
      <c r="GI26" t="s">
        <v>19</v>
      </c>
      <c r="GJ26" t="s">
        <v>19</v>
      </c>
      <c r="GK26" t="s">
        <v>19</v>
      </c>
      <c r="GL26" t="s">
        <v>345</v>
      </c>
      <c r="GM26" t="s">
        <v>346</v>
      </c>
      <c r="GN26" t="s">
        <v>347</v>
      </c>
      <c r="GO26" t="s">
        <v>347</v>
      </c>
      <c r="GP26" t="s">
        <v>347</v>
      </c>
      <c r="GQ26" t="s">
        <v>347</v>
      </c>
      <c r="GR26">
        <v>0</v>
      </c>
      <c r="GS26">
        <v>100</v>
      </c>
      <c r="GT26">
        <v>100</v>
      </c>
      <c r="GU26">
        <v>2.753</v>
      </c>
      <c r="GV26">
        <v>0.007</v>
      </c>
      <c r="GW26">
        <v>2</v>
      </c>
      <c r="GX26">
        <v>643.908</v>
      </c>
      <c r="GY26">
        <v>360.062</v>
      </c>
      <c r="GZ26">
        <v>20.016</v>
      </c>
      <c r="HA26">
        <v>27.5667</v>
      </c>
      <c r="HB26">
        <v>30.0011</v>
      </c>
      <c r="HC26">
        <v>27.5129</v>
      </c>
      <c r="HD26">
        <v>27.513</v>
      </c>
      <c r="HE26">
        <v>20.0709</v>
      </c>
      <c r="HF26">
        <v>22.6399</v>
      </c>
      <c r="HG26">
        <v>0.398132</v>
      </c>
      <c r="HH26">
        <v>19.9954</v>
      </c>
      <c r="HI26">
        <v>403.207</v>
      </c>
      <c r="HJ26">
        <v>12.6649</v>
      </c>
      <c r="HK26">
        <v>100.985</v>
      </c>
      <c r="HL26">
        <v>101.325</v>
      </c>
    </row>
    <row r="27" spans="1:220">
      <c r="A27">
        <v>11</v>
      </c>
      <c r="B27">
        <v>1554406420</v>
      </c>
      <c r="C27">
        <v>1407.40000009537</v>
      </c>
      <c r="D27" t="s">
        <v>378</v>
      </c>
      <c r="E27" t="s">
        <v>379</v>
      </c>
      <c r="F27">
        <f>K27/P27</f>
        <v>0</v>
      </c>
      <c r="I27">
        <v>1554406420</v>
      </c>
      <c r="J27">
        <f>BX27*AK27*(BV27-BW27)/(100*BP27*(1000-AK27*BV27))</f>
        <v>0</v>
      </c>
      <c r="K27">
        <f>BX27*AK27*(BU27-BT27*(1000-AK27*BW27)/(1000-AK27*BV27))/(100*BP27)</f>
        <v>0</v>
      </c>
      <c r="L27">
        <f>BT27 - IF(AK27&gt;1, K27*BP27*100.0/(AM27*CF27), 0)</f>
        <v>0</v>
      </c>
      <c r="M27">
        <f>((S27-J27/2)*L27-K27)/(S27+J27/2)</f>
        <v>0</v>
      </c>
      <c r="N27">
        <f>M27*(BY27+BZ27)/1000.0</f>
        <v>0</v>
      </c>
      <c r="O27">
        <f>(BT27 - IF(AK27&gt;1, K27*BP27*100.0/(AM27*CF27), 0))*(BY27+BZ27)/1000.0</f>
        <v>0</v>
      </c>
      <c r="P27">
        <f>2.0/((1/R27-1/Q27)+SIGN(R27)*SQRT((1/R27-1/Q27)*(1/R27-1/Q27) + 4*BQ27/((BQ27+1)*(BQ27+1))*(2*1/R27*1/Q27-1/Q27*1/Q27)))</f>
        <v>0</v>
      </c>
      <c r="Q27">
        <f>AH27+AG27*BP27+AF27*BP27*BP27</f>
        <v>0</v>
      </c>
      <c r="R27">
        <f>J27*(1000-(1000*0.61365*exp(17.502*V27/(240.97+V27))/(BY27+BZ27)+BV27)/2)/(1000*0.61365*exp(17.502*V27/(240.97+V27))/(BY27+BZ27)-BV27)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(CA27+(T27+2*0.95*5.67E-8*(((CA27+$B$7)+273)^4-(CA27+273)^4)-44100*J27)/(1.84*29.3*Q27+8*0.95*5.67E-8*(CA27+273)^3))</f>
        <v>0</v>
      </c>
      <c r="V27">
        <f>($C$7*CB27+$D$7*CC27+$E$7*U27)</f>
        <v>0</v>
      </c>
      <c r="W27">
        <f>0.61365*exp(17.502*V27/(240.97+V27))</f>
        <v>0</v>
      </c>
      <c r="X27">
        <f>(Y27/Z27*100)</f>
        <v>0</v>
      </c>
      <c r="Y27">
        <f>BV27*(BY27+BZ27)/1000</f>
        <v>0</v>
      </c>
      <c r="Z27">
        <f>0.61365*exp(17.502*CA27/(240.97+CA27))</f>
        <v>0</v>
      </c>
      <c r="AA27">
        <f>(W27-BV27*(BY27+BZ27)/1000)</f>
        <v>0</v>
      </c>
      <c r="AB27">
        <f>(-J27*44100)</f>
        <v>0</v>
      </c>
      <c r="AC27">
        <f>2*29.3*Q27*0.92*(CA27-V27)</f>
        <v>0</v>
      </c>
      <c r="AD27">
        <f>2*0.95*5.67E-8*(((CA27+$B$7)+273)^4-(V27+273)^4)</f>
        <v>0</v>
      </c>
      <c r="AE27">
        <f>T27+AD27+AB27+AC27</f>
        <v>0</v>
      </c>
      <c r="AF27">
        <v>-0.0403601621646061</v>
      </c>
      <c r="AG27">
        <v>0.0453078177741689</v>
      </c>
      <c r="AH27">
        <v>3.40033871850058</v>
      </c>
      <c r="AI27">
        <v>0</v>
      </c>
      <c r="AJ27">
        <v>0</v>
      </c>
      <c r="AK27">
        <f>IF(AI27*$H$13&gt;=AM27,1.0,(AM27/(AM27-AI27*$H$13)))</f>
        <v>0</v>
      </c>
      <c r="AL27">
        <f>(AK27-1)*100</f>
        <v>0</v>
      </c>
      <c r="AM27">
        <f>MAX(0,($B$13+$C$13*CF27)/(1+$D$13*CF27)*BY27/(CA27+273)*$E$13)</f>
        <v>0</v>
      </c>
      <c r="AN27" t="s">
        <v>338</v>
      </c>
      <c r="AO27">
        <v>684.988076923077</v>
      </c>
      <c r="AP27">
        <v>4085.24</v>
      </c>
      <c r="AQ27">
        <f>AP27-AO27</f>
        <v>0</v>
      </c>
      <c r="AR27">
        <f>AQ27/AP27</f>
        <v>0</v>
      </c>
      <c r="AS27">
        <v>0.00479762969658211</v>
      </c>
      <c r="AT27" t="s">
        <v>380</v>
      </c>
      <c r="AU27">
        <v>766.612058823529</v>
      </c>
      <c r="AV27">
        <v>2160.43</v>
      </c>
      <c r="AW27">
        <f>1-AU27/AV27</f>
        <v>0</v>
      </c>
      <c r="AX27">
        <v>0.5</v>
      </c>
      <c r="AY27">
        <f>BM27</f>
        <v>0</v>
      </c>
      <c r="AZ27">
        <f>K27</f>
        <v>0</v>
      </c>
      <c r="BA27">
        <f>AW27*AX27*AY27</f>
        <v>0</v>
      </c>
      <c r="BB27">
        <f>BG27/AV27</f>
        <v>0</v>
      </c>
      <c r="BC27">
        <f>(AZ27-AS27)/AY27</f>
        <v>0</v>
      </c>
      <c r="BD27">
        <f>(AP27-AV27)/AV27</f>
        <v>0</v>
      </c>
      <c r="BE27" t="s">
        <v>340</v>
      </c>
      <c r="BF27">
        <v>0</v>
      </c>
      <c r="BG27">
        <f>AV27-BF27</f>
        <v>0</v>
      </c>
      <c r="BH27">
        <f>(AV27-AU27)/(AV27-BF27)</f>
        <v>0</v>
      </c>
      <c r="BI27">
        <f>(AP27-AV27)/(AP27-BF27)</f>
        <v>0</v>
      </c>
      <c r="BJ27">
        <f>(AV27-AU27)/(AV27-AO27)</f>
        <v>0</v>
      </c>
      <c r="BK27">
        <f>(AP27-AV27)/(AP27-AO27)</f>
        <v>0</v>
      </c>
      <c r="BL27">
        <f>$B$11*CG27+$C$11*CH27+$F$11*CU27</f>
        <v>0</v>
      </c>
      <c r="BM27">
        <f>BL27*BN27</f>
        <v>0</v>
      </c>
      <c r="BN27">
        <f>($B$11*$D$9+$C$11*$D$9+$F$11*((DH27+CZ27)/MAX(DH27+CZ27+DI27, 0.1)*$I$9+DI27/MAX(DH27+CZ27+DI27, 0.1)*$J$9))/($B$11+$C$11+$F$11)</f>
        <v>0</v>
      </c>
      <c r="BO27">
        <f>($B$11*$K$9+$C$11*$K$9+$F$11*((DH27+CZ27)/MAX(DH27+CZ27+DI27, 0.1)*$P$9+DI27/MAX(DH27+CZ27+DI27, 0.1)*$Q$9))/($B$11+$C$11+$F$11)</f>
        <v>0</v>
      </c>
      <c r="BP27">
        <v>6</v>
      </c>
      <c r="BQ27">
        <v>0.5</v>
      </c>
      <c r="BR27" t="s">
        <v>341</v>
      </c>
      <c r="BS27">
        <v>1554406420</v>
      </c>
      <c r="BT27">
        <v>399.967</v>
      </c>
      <c r="BU27">
        <v>402.039</v>
      </c>
      <c r="BV27">
        <v>14.4326</v>
      </c>
      <c r="BW27">
        <v>12.8085</v>
      </c>
      <c r="BX27">
        <v>599.965</v>
      </c>
      <c r="BY27">
        <v>97.6846</v>
      </c>
      <c r="BZ27">
        <v>0.0704789</v>
      </c>
      <c r="CA27">
        <v>23.9099</v>
      </c>
      <c r="CB27">
        <v>22.9763</v>
      </c>
      <c r="CC27">
        <v>999.9</v>
      </c>
      <c r="CD27">
        <v>0</v>
      </c>
      <c r="CE27">
        <v>0</v>
      </c>
      <c r="CF27">
        <v>9963.75</v>
      </c>
      <c r="CG27">
        <v>0</v>
      </c>
      <c r="CH27">
        <v>0.00152894</v>
      </c>
      <c r="CI27">
        <v>-2.07208</v>
      </c>
      <c r="CJ27">
        <v>405.824</v>
      </c>
      <c r="CK27">
        <v>407.255</v>
      </c>
      <c r="CL27">
        <v>1.62408</v>
      </c>
      <c r="CM27">
        <v>397.199</v>
      </c>
      <c r="CN27">
        <v>402.039</v>
      </c>
      <c r="CO27">
        <v>14.4216</v>
      </c>
      <c r="CP27">
        <v>12.8085</v>
      </c>
      <c r="CQ27">
        <v>1.40984</v>
      </c>
      <c r="CR27">
        <v>1.25119</v>
      </c>
      <c r="CS27">
        <v>12.0239</v>
      </c>
      <c r="CT27">
        <v>10.225</v>
      </c>
      <c r="CU27">
        <v>39.8639</v>
      </c>
      <c r="CV27">
        <v>0.899479</v>
      </c>
      <c r="CW27">
        <v>0.100521</v>
      </c>
      <c r="CX27">
        <v>0</v>
      </c>
      <c r="CY27">
        <v>766.436</v>
      </c>
      <c r="CZ27">
        <v>2</v>
      </c>
      <c r="DA27">
        <v>299.761</v>
      </c>
      <c r="DB27">
        <v>322.849</v>
      </c>
      <c r="DC27">
        <v>38.562</v>
      </c>
      <c r="DD27">
        <v>43.187</v>
      </c>
      <c r="DE27">
        <v>41</v>
      </c>
      <c r="DF27">
        <v>42.812</v>
      </c>
      <c r="DG27">
        <v>41.5</v>
      </c>
      <c r="DH27">
        <v>34.06</v>
      </c>
      <c r="DI27">
        <v>3.81</v>
      </c>
      <c r="DJ27">
        <v>0</v>
      </c>
      <c r="DK27">
        <v>135.700000047684</v>
      </c>
      <c r="DL27">
        <v>766.612058823529</v>
      </c>
      <c r="DM27">
        <v>-2.89730390520891</v>
      </c>
      <c r="DN27">
        <v>-7.92107861259727</v>
      </c>
      <c r="DO27">
        <v>300.958352941176</v>
      </c>
      <c r="DP27">
        <v>10</v>
      </c>
      <c r="DQ27">
        <v>1554406364</v>
      </c>
      <c r="DR27" t="s">
        <v>381</v>
      </c>
      <c r="DS27">
        <v>5</v>
      </c>
      <c r="DT27">
        <v>2.768</v>
      </c>
      <c r="DU27">
        <v>0.011</v>
      </c>
      <c r="DV27">
        <v>402</v>
      </c>
      <c r="DW27">
        <v>13</v>
      </c>
      <c r="DX27">
        <v>0.55</v>
      </c>
      <c r="DY27">
        <v>0.06</v>
      </c>
      <c r="DZ27">
        <v>402.084803278688</v>
      </c>
      <c r="EA27">
        <v>-0.0807826546800295</v>
      </c>
      <c r="EB27">
        <v>0.0499566433896307</v>
      </c>
      <c r="EC27">
        <v>1</v>
      </c>
      <c r="ED27">
        <v>400.035327868853</v>
      </c>
      <c r="EE27">
        <v>-0.139881544156516</v>
      </c>
      <c r="EF27">
        <v>0.0366484053782647</v>
      </c>
      <c r="EG27">
        <v>1</v>
      </c>
      <c r="EH27">
        <v>14.4661229508197</v>
      </c>
      <c r="EI27">
        <v>-0.189328397673188</v>
      </c>
      <c r="EJ27">
        <v>0.0290356501813994</v>
      </c>
      <c r="EK27">
        <v>1</v>
      </c>
      <c r="EL27">
        <v>3</v>
      </c>
      <c r="EM27">
        <v>3</v>
      </c>
      <c r="EN27" t="s">
        <v>343</v>
      </c>
      <c r="EO27">
        <v>3.20745</v>
      </c>
      <c r="EP27">
        <v>2.64635</v>
      </c>
      <c r="EQ27">
        <v>0.100666</v>
      </c>
      <c r="ER27">
        <v>0.101235</v>
      </c>
      <c r="ES27">
        <v>0.078029</v>
      </c>
      <c r="ET27">
        <v>0.0715182</v>
      </c>
      <c r="EU27">
        <v>27799.5</v>
      </c>
      <c r="EV27">
        <v>31837.4</v>
      </c>
      <c r="EW27">
        <v>30738.5</v>
      </c>
      <c r="EX27">
        <v>34085.4</v>
      </c>
      <c r="EY27">
        <v>38519.6</v>
      </c>
      <c r="EZ27">
        <v>39198.6</v>
      </c>
      <c r="FA27">
        <v>41915.3</v>
      </c>
      <c r="FB27">
        <v>42100.4</v>
      </c>
      <c r="FC27">
        <v>2.2135</v>
      </c>
      <c r="FD27">
        <v>1.82708</v>
      </c>
      <c r="FE27">
        <v>-0.0178814</v>
      </c>
      <c r="FF27">
        <v>0</v>
      </c>
      <c r="FG27">
        <v>23.2705</v>
      </c>
      <c r="FH27">
        <v>999.9</v>
      </c>
      <c r="FI27">
        <v>31.791</v>
      </c>
      <c r="FJ27">
        <v>32.247</v>
      </c>
      <c r="FK27">
        <v>15.7594</v>
      </c>
      <c r="FL27">
        <v>61.0836</v>
      </c>
      <c r="FM27">
        <v>22.6603</v>
      </c>
      <c r="FN27">
        <v>1</v>
      </c>
      <c r="FO27">
        <v>0.0385417</v>
      </c>
      <c r="FP27">
        <v>2.27398</v>
      </c>
      <c r="FQ27">
        <v>20.273</v>
      </c>
      <c r="FR27">
        <v>5.24664</v>
      </c>
      <c r="FS27">
        <v>11.9882</v>
      </c>
      <c r="FT27">
        <v>4.9748</v>
      </c>
      <c r="FU27">
        <v>3.298</v>
      </c>
      <c r="FV27">
        <v>9999</v>
      </c>
      <c r="FW27">
        <v>157.2</v>
      </c>
      <c r="FX27">
        <v>7290.3</v>
      </c>
      <c r="FY27">
        <v>9999</v>
      </c>
      <c r="FZ27">
        <v>1.85592</v>
      </c>
      <c r="GA27">
        <v>1.85413</v>
      </c>
      <c r="GB27">
        <v>1.85516</v>
      </c>
      <c r="GC27">
        <v>1.85952</v>
      </c>
      <c r="GD27">
        <v>1.85379</v>
      </c>
      <c r="GE27">
        <v>1.85821</v>
      </c>
      <c r="GF27">
        <v>1.85547</v>
      </c>
      <c r="GG27">
        <v>1.85394</v>
      </c>
      <c r="GH27" t="s">
        <v>344</v>
      </c>
      <c r="GI27" t="s">
        <v>19</v>
      </c>
      <c r="GJ27" t="s">
        <v>19</v>
      </c>
      <c r="GK27" t="s">
        <v>19</v>
      </c>
      <c r="GL27" t="s">
        <v>345</v>
      </c>
      <c r="GM27" t="s">
        <v>346</v>
      </c>
      <c r="GN27" t="s">
        <v>347</v>
      </c>
      <c r="GO27" t="s">
        <v>347</v>
      </c>
      <c r="GP27" t="s">
        <v>347</v>
      </c>
      <c r="GQ27" t="s">
        <v>347</v>
      </c>
      <c r="GR27">
        <v>0</v>
      </c>
      <c r="GS27">
        <v>100</v>
      </c>
      <c r="GT27">
        <v>100</v>
      </c>
      <c r="GU27">
        <v>2.768</v>
      </c>
      <c r="GV27">
        <v>0.011</v>
      </c>
      <c r="GW27">
        <v>2</v>
      </c>
      <c r="GX27">
        <v>644.01</v>
      </c>
      <c r="GY27">
        <v>359.811</v>
      </c>
      <c r="GZ27">
        <v>20.2114</v>
      </c>
      <c r="HA27">
        <v>27.5807</v>
      </c>
      <c r="HB27">
        <v>30.0001</v>
      </c>
      <c r="HC27">
        <v>27.5269</v>
      </c>
      <c r="HD27">
        <v>27.5247</v>
      </c>
      <c r="HE27">
        <v>20.0313</v>
      </c>
      <c r="HF27">
        <v>21.9902</v>
      </c>
      <c r="HG27">
        <v>0.495897</v>
      </c>
      <c r="HH27">
        <v>20.2163</v>
      </c>
      <c r="HI27">
        <v>402.167</v>
      </c>
      <c r="HJ27">
        <v>12.7998</v>
      </c>
      <c r="HK27">
        <v>100.979</v>
      </c>
      <c r="HL27">
        <v>101.324</v>
      </c>
    </row>
    <row r="28" spans="1:220">
      <c r="A28">
        <v>12</v>
      </c>
      <c r="B28">
        <v>1554406548</v>
      </c>
      <c r="C28">
        <v>1535.40000009537</v>
      </c>
      <c r="D28" t="s">
        <v>382</v>
      </c>
      <c r="E28" t="s">
        <v>383</v>
      </c>
      <c r="F28">
        <f>K28/P28</f>
        <v>0</v>
      </c>
      <c r="I28">
        <v>1554406548</v>
      </c>
      <c r="J28">
        <f>BX28*AK28*(BV28-BW28)/(100*BP28*(1000-AK28*BV28))</f>
        <v>0</v>
      </c>
      <c r="K28">
        <f>BX28*AK28*(BU28-BT28*(1000-AK28*BW28)/(1000-AK28*BV28))/(100*BP28)</f>
        <v>0</v>
      </c>
      <c r="L28">
        <f>BT28 - IF(AK28&gt;1, K28*BP28*100.0/(AM28*CF28), 0)</f>
        <v>0</v>
      </c>
      <c r="M28">
        <f>((S28-J28/2)*L28-K28)/(S28+J28/2)</f>
        <v>0</v>
      </c>
      <c r="N28">
        <f>M28*(BY28+BZ28)/1000.0</f>
        <v>0</v>
      </c>
      <c r="O28">
        <f>(BT28 - IF(AK28&gt;1, K28*BP28*100.0/(AM28*CF28), 0))*(BY28+BZ28)/1000.0</f>
        <v>0</v>
      </c>
      <c r="P28">
        <f>2.0/((1/R28-1/Q28)+SIGN(R28)*SQRT((1/R28-1/Q28)*(1/R28-1/Q28) + 4*BQ28/((BQ28+1)*(BQ28+1))*(2*1/R28*1/Q28-1/Q28*1/Q28)))</f>
        <v>0</v>
      </c>
      <c r="Q28">
        <f>AH28+AG28*BP28+AF28*BP28*BP28</f>
        <v>0</v>
      </c>
      <c r="R28">
        <f>J28*(1000-(1000*0.61365*exp(17.502*V28/(240.97+V28))/(BY28+BZ28)+BV28)/2)/(1000*0.61365*exp(17.502*V28/(240.97+V28))/(BY28+BZ28)-BV28)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(CA28+(T28+2*0.95*5.67E-8*(((CA28+$B$7)+273)^4-(CA28+273)^4)-44100*J28)/(1.84*29.3*Q28+8*0.95*5.67E-8*(CA28+273)^3))</f>
        <v>0</v>
      </c>
      <c r="V28">
        <f>($C$7*CB28+$D$7*CC28+$E$7*U28)</f>
        <v>0</v>
      </c>
      <c r="W28">
        <f>0.61365*exp(17.502*V28/(240.97+V28))</f>
        <v>0</v>
      </c>
      <c r="X28">
        <f>(Y28/Z28*100)</f>
        <v>0</v>
      </c>
      <c r="Y28">
        <f>BV28*(BY28+BZ28)/1000</f>
        <v>0</v>
      </c>
      <c r="Z28">
        <f>0.61365*exp(17.502*CA28/(240.97+CA28))</f>
        <v>0</v>
      </c>
      <c r="AA28">
        <f>(W28-BV28*(BY28+BZ28)/1000)</f>
        <v>0</v>
      </c>
      <c r="AB28">
        <f>(-J28*44100)</f>
        <v>0</v>
      </c>
      <c r="AC28">
        <f>2*29.3*Q28*0.92*(CA28-V28)</f>
        <v>0</v>
      </c>
      <c r="AD28">
        <f>2*0.95*5.67E-8*(((CA28+$B$7)+273)^4-(V28+273)^4)</f>
        <v>0</v>
      </c>
      <c r="AE28">
        <f>T28+AD28+AB28+AC28</f>
        <v>0</v>
      </c>
      <c r="AF28">
        <v>-0.0404896958841659</v>
      </c>
      <c r="AG28">
        <v>0.0454532307221518</v>
      </c>
      <c r="AH28">
        <v>3.40899550038981</v>
      </c>
      <c r="AI28">
        <v>0</v>
      </c>
      <c r="AJ28">
        <v>0</v>
      </c>
      <c r="AK28">
        <f>IF(AI28*$H$13&gt;=AM28,1.0,(AM28/(AM28-AI28*$H$13)))</f>
        <v>0</v>
      </c>
      <c r="AL28">
        <f>(AK28-1)*100</f>
        <v>0</v>
      </c>
      <c r="AM28">
        <f>MAX(0,($B$13+$C$13*CF28)/(1+$D$13*CF28)*BY28/(CA28+273)*$E$13)</f>
        <v>0</v>
      </c>
      <c r="AN28" t="s">
        <v>338</v>
      </c>
      <c r="AO28">
        <v>684.988076923077</v>
      </c>
      <c r="AP28">
        <v>4085.24</v>
      </c>
      <c r="AQ28">
        <f>AP28-AO28</f>
        <v>0</v>
      </c>
      <c r="AR28">
        <f>AQ28/AP28</f>
        <v>0</v>
      </c>
      <c r="AS28">
        <v>0.00479762969658211</v>
      </c>
      <c r="AT28" t="s">
        <v>384</v>
      </c>
      <c r="AU28">
        <v>763.701058823529</v>
      </c>
      <c r="AV28">
        <v>2212.17</v>
      </c>
      <c r="AW28">
        <f>1-AU28/AV28</f>
        <v>0</v>
      </c>
      <c r="AX28">
        <v>0.5</v>
      </c>
      <c r="AY28">
        <f>BM28</f>
        <v>0</v>
      </c>
      <c r="AZ28">
        <f>K28</f>
        <v>0</v>
      </c>
      <c r="BA28">
        <f>AW28*AX28*AY28</f>
        <v>0</v>
      </c>
      <c r="BB28">
        <f>BG28/AV28</f>
        <v>0</v>
      </c>
      <c r="BC28">
        <f>(AZ28-AS28)/AY28</f>
        <v>0</v>
      </c>
      <c r="BD28">
        <f>(AP28-AV28)/AV28</f>
        <v>0</v>
      </c>
      <c r="BE28" t="s">
        <v>340</v>
      </c>
      <c r="BF28">
        <v>0</v>
      </c>
      <c r="BG28">
        <f>AV28-BF28</f>
        <v>0</v>
      </c>
      <c r="BH28">
        <f>(AV28-AU28)/(AV28-BF28)</f>
        <v>0</v>
      </c>
      <c r="BI28">
        <f>(AP28-AV28)/(AP28-BF28)</f>
        <v>0</v>
      </c>
      <c r="BJ28">
        <f>(AV28-AU28)/(AV28-AO28)</f>
        <v>0</v>
      </c>
      <c r="BK28">
        <f>(AP28-AV28)/(AP28-AO28)</f>
        <v>0</v>
      </c>
      <c r="BL28">
        <f>$B$11*CG28+$C$11*CH28+$F$11*CU28</f>
        <v>0</v>
      </c>
      <c r="BM28">
        <f>BL28*BN28</f>
        <v>0</v>
      </c>
      <c r="BN28">
        <f>($B$11*$D$9+$C$11*$D$9+$F$11*((DH28+CZ28)/MAX(DH28+CZ28+DI28, 0.1)*$I$9+DI28/MAX(DH28+CZ28+DI28, 0.1)*$J$9))/($B$11+$C$11+$F$11)</f>
        <v>0</v>
      </c>
      <c r="BO28">
        <f>($B$11*$K$9+$C$11*$K$9+$F$11*((DH28+CZ28)/MAX(DH28+CZ28+DI28, 0.1)*$P$9+DI28/MAX(DH28+CZ28+DI28, 0.1)*$Q$9))/($B$11+$C$11+$F$11)</f>
        <v>0</v>
      </c>
      <c r="BP28">
        <v>6</v>
      </c>
      <c r="BQ28">
        <v>0.5</v>
      </c>
      <c r="BR28" t="s">
        <v>341</v>
      </c>
      <c r="BS28">
        <v>1554406548</v>
      </c>
      <c r="BT28">
        <v>400.047</v>
      </c>
      <c r="BU28">
        <v>401.047</v>
      </c>
      <c r="BV28">
        <v>14.5373</v>
      </c>
      <c r="BW28">
        <v>13.0551</v>
      </c>
      <c r="BX28">
        <v>600.007</v>
      </c>
      <c r="BY28">
        <v>97.6795</v>
      </c>
      <c r="BZ28">
        <v>0.069956</v>
      </c>
      <c r="CA28">
        <v>23.8893</v>
      </c>
      <c r="CB28">
        <v>22.9835</v>
      </c>
      <c r="CC28">
        <v>999.9</v>
      </c>
      <c r="CD28">
        <v>0</v>
      </c>
      <c r="CE28">
        <v>0</v>
      </c>
      <c r="CF28">
        <v>9996.25</v>
      </c>
      <c r="CG28">
        <v>0</v>
      </c>
      <c r="CH28">
        <v>0.00152894</v>
      </c>
      <c r="CI28">
        <v>-0.999939</v>
      </c>
      <c r="CJ28">
        <v>405.949</v>
      </c>
      <c r="CK28">
        <v>406.352</v>
      </c>
      <c r="CL28">
        <v>1.48221</v>
      </c>
      <c r="CM28">
        <v>397.303</v>
      </c>
      <c r="CN28">
        <v>401.047</v>
      </c>
      <c r="CO28">
        <v>14.5253</v>
      </c>
      <c r="CP28">
        <v>13.0551</v>
      </c>
      <c r="CQ28">
        <v>1.42</v>
      </c>
      <c r="CR28">
        <v>1.27521</v>
      </c>
      <c r="CS28">
        <v>12.1329</v>
      </c>
      <c r="CT28">
        <v>10.5099</v>
      </c>
      <c r="CU28">
        <v>19.9208</v>
      </c>
      <c r="CV28">
        <v>0.899295</v>
      </c>
      <c r="CW28">
        <v>0.100705</v>
      </c>
      <c r="CX28">
        <v>0</v>
      </c>
      <c r="CY28">
        <v>763.277</v>
      </c>
      <c r="CZ28">
        <v>2</v>
      </c>
      <c r="DA28">
        <v>142.222</v>
      </c>
      <c r="DB28">
        <v>152.793</v>
      </c>
      <c r="DC28">
        <v>38.187</v>
      </c>
      <c r="DD28">
        <v>42.875</v>
      </c>
      <c r="DE28">
        <v>40.687</v>
      </c>
      <c r="DF28">
        <v>42.562</v>
      </c>
      <c r="DG28">
        <v>41.25</v>
      </c>
      <c r="DH28">
        <v>16.12</v>
      </c>
      <c r="DI28">
        <v>1.8</v>
      </c>
      <c r="DJ28">
        <v>0</v>
      </c>
      <c r="DK28">
        <v>127.300000190735</v>
      </c>
      <c r="DL28">
        <v>763.701058823529</v>
      </c>
      <c r="DM28">
        <v>-4.63014710511746</v>
      </c>
      <c r="DN28">
        <v>-2.53112729168211</v>
      </c>
      <c r="DO28">
        <v>142.701470588235</v>
      </c>
      <c r="DP28">
        <v>10</v>
      </c>
      <c r="DQ28">
        <v>1554406498</v>
      </c>
      <c r="DR28" t="s">
        <v>385</v>
      </c>
      <c r="DS28">
        <v>6</v>
      </c>
      <c r="DT28">
        <v>2.744</v>
      </c>
      <c r="DU28">
        <v>0.012</v>
      </c>
      <c r="DV28">
        <v>401</v>
      </c>
      <c r="DW28">
        <v>13</v>
      </c>
      <c r="DX28">
        <v>0.42</v>
      </c>
      <c r="DY28">
        <v>0.07</v>
      </c>
      <c r="DZ28">
        <v>401.034213114754</v>
      </c>
      <c r="EA28">
        <v>-0.164649391856147</v>
      </c>
      <c r="EB28">
        <v>0.0418792623489065</v>
      </c>
      <c r="EC28">
        <v>1</v>
      </c>
      <c r="ED28">
        <v>400.061163934426</v>
      </c>
      <c r="EE28">
        <v>-0.287276573241899</v>
      </c>
      <c r="EF28">
        <v>0.0488047902539651</v>
      </c>
      <c r="EG28">
        <v>1</v>
      </c>
      <c r="EH28">
        <v>14.5654344262295</v>
      </c>
      <c r="EI28">
        <v>-0.155946694870448</v>
      </c>
      <c r="EJ28">
        <v>0.0239640501602009</v>
      </c>
      <c r="EK28">
        <v>1</v>
      </c>
      <c r="EL28">
        <v>3</v>
      </c>
      <c r="EM28">
        <v>3</v>
      </c>
      <c r="EN28" t="s">
        <v>343</v>
      </c>
      <c r="EO28">
        <v>3.20753</v>
      </c>
      <c r="EP28">
        <v>2.64611</v>
      </c>
      <c r="EQ28">
        <v>0.100677</v>
      </c>
      <c r="ER28">
        <v>0.101035</v>
      </c>
      <c r="ES28">
        <v>0.0784362</v>
      </c>
      <c r="ET28">
        <v>0.0725331</v>
      </c>
      <c r="EU28">
        <v>27799.2</v>
      </c>
      <c r="EV28">
        <v>31843.7</v>
      </c>
      <c r="EW28">
        <v>30738.6</v>
      </c>
      <c r="EX28">
        <v>34084.7</v>
      </c>
      <c r="EY28">
        <v>38502.5</v>
      </c>
      <c r="EZ28">
        <v>39155.6</v>
      </c>
      <c r="FA28">
        <v>41915.3</v>
      </c>
      <c r="FB28">
        <v>42100.2</v>
      </c>
      <c r="FC28">
        <v>2.21302</v>
      </c>
      <c r="FD28">
        <v>1.82752</v>
      </c>
      <c r="FE28">
        <v>-0.0191107</v>
      </c>
      <c r="FF28">
        <v>0</v>
      </c>
      <c r="FG28">
        <v>23.298</v>
      </c>
      <c r="FH28">
        <v>999.9</v>
      </c>
      <c r="FI28">
        <v>31.767</v>
      </c>
      <c r="FJ28">
        <v>32.257</v>
      </c>
      <c r="FK28">
        <v>15.756</v>
      </c>
      <c r="FL28">
        <v>60.8536</v>
      </c>
      <c r="FM28">
        <v>22.6042</v>
      </c>
      <c r="FN28">
        <v>1</v>
      </c>
      <c r="FO28">
        <v>0.040686</v>
      </c>
      <c r="FP28">
        <v>2.48276</v>
      </c>
      <c r="FQ28">
        <v>20.2702</v>
      </c>
      <c r="FR28">
        <v>5.24634</v>
      </c>
      <c r="FS28">
        <v>11.9873</v>
      </c>
      <c r="FT28">
        <v>4.9754</v>
      </c>
      <c r="FU28">
        <v>3.298</v>
      </c>
      <c r="FV28">
        <v>9999</v>
      </c>
      <c r="FW28">
        <v>157.2</v>
      </c>
      <c r="FX28">
        <v>7292.9</v>
      </c>
      <c r="FY28">
        <v>9999</v>
      </c>
      <c r="FZ28">
        <v>1.85589</v>
      </c>
      <c r="GA28">
        <v>1.8541</v>
      </c>
      <c r="GB28">
        <v>1.85517</v>
      </c>
      <c r="GC28">
        <v>1.85948</v>
      </c>
      <c r="GD28">
        <v>1.85379</v>
      </c>
      <c r="GE28">
        <v>1.8582</v>
      </c>
      <c r="GF28">
        <v>1.85542</v>
      </c>
      <c r="GG28">
        <v>1.85394</v>
      </c>
      <c r="GH28" t="s">
        <v>344</v>
      </c>
      <c r="GI28" t="s">
        <v>19</v>
      </c>
      <c r="GJ28" t="s">
        <v>19</v>
      </c>
      <c r="GK28" t="s">
        <v>19</v>
      </c>
      <c r="GL28" t="s">
        <v>345</v>
      </c>
      <c r="GM28" t="s">
        <v>346</v>
      </c>
      <c r="GN28" t="s">
        <v>347</v>
      </c>
      <c r="GO28" t="s">
        <v>347</v>
      </c>
      <c r="GP28" t="s">
        <v>347</v>
      </c>
      <c r="GQ28" t="s">
        <v>347</v>
      </c>
      <c r="GR28">
        <v>0</v>
      </c>
      <c r="GS28">
        <v>100</v>
      </c>
      <c r="GT28">
        <v>100</v>
      </c>
      <c r="GU28">
        <v>2.744</v>
      </c>
      <c r="GV28">
        <v>0.012</v>
      </c>
      <c r="GW28">
        <v>2</v>
      </c>
      <c r="GX28">
        <v>643.855</v>
      </c>
      <c r="GY28">
        <v>360.164</v>
      </c>
      <c r="GZ28">
        <v>20.0817</v>
      </c>
      <c r="HA28">
        <v>27.6018</v>
      </c>
      <c r="HB28">
        <v>30.0001</v>
      </c>
      <c r="HC28">
        <v>27.5456</v>
      </c>
      <c r="HD28">
        <v>27.5433</v>
      </c>
      <c r="HE28">
        <v>19.9888</v>
      </c>
      <c r="HF28">
        <v>20.1756</v>
      </c>
      <c r="HG28">
        <v>0.407319</v>
      </c>
      <c r="HH28">
        <v>20.0824</v>
      </c>
      <c r="HI28">
        <v>400.935</v>
      </c>
      <c r="HJ28">
        <v>13.0176</v>
      </c>
      <c r="HK28">
        <v>100.979</v>
      </c>
      <c r="HL28">
        <v>101.323</v>
      </c>
    </row>
    <row r="29" spans="1:220">
      <c r="A29">
        <v>13</v>
      </c>
      <c r="B29">
        <v>1554406683</v>
      </c>
      <c r="C29">
        <v>1670.40000009537</v>
      </c>
      <c r="D29" t="s">
        <v>386</v>
      </c>
      <c r="E29" t="s">
        <v>387</v>
      </c>
      <c r="F29">
        <f>K29/P29</f>
        <v>0</v>
      </c>
      <c r="I29">
        <v>1554406683</v>
      </c>
      <c r="J29">
        <f>BX29*AK29*(BV29-BW29)/(100*BP29*(1000-AK29*BV29))</f>
        <v>0</v>
      </c>
      <c r="K29">
        <f>BX29*AK29*(BU29-BT29*(1000-AK29*BW29)/(1000-AK29*BV29))/(100*BP29)</f>
        <v>0</v>
      </c>
      <c r="L29">
        <f>BT29 - IF(AK29&gt;1, K29*BP29*100.0/(AM29*CF29), 0)</f>
        <v>0</v>
      </c>
      <c r="M29">
        <f>((S29-J29/2)*L29-K29)/(S29+J29/2)</f>
        <v>0</v>
      </c>
      <c r="N29">
        <f>M29*(BY29+BZ29)/1000.0</f>
        <v>0</v>
      </c>
      <c r="O29">
        <f>(BT29 - IF(AK29&gt;1, K29*BP29*100.0/(AM29*CF29), 0))*(BY29+BZ29)/1000.0</f>
        <v>0</v>
      </c>
      <c r="P29">
        <f>2.0/((1/R29-1/Q29)+SIGN(R29)*SQRT((1/R29-1/Q29)*(1/R29-1/Q29) + 4*BQ29/((BQ29+1)*(BQ29+1))*(2*1/R29*1/Q29-1/Q29*1/Q29)))</f>
        <v>0</v>
      </c>
      <c r="Q29">
        <f>AH29+AG29*BP29+AF29*BP29*BP29</f>
        <v>0</v>
      </c>
      <c r="R29">
        <f>J29*(1000-(1000*0.61365*exp(17.502*V29/(240.97+V29))/(BY29+BZ29)+BV29)/2)/(1000*0.61365*exp(17.502*V29/(240.97+V29))/(BY29+BZ29)-BV29)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(CA29+(T29+2*0.95*5.67E-8*(((CA29+$B$7)+273)^4-(CA29+273)^4)-44100*J29)/(1.84*29.3*Q29+8*0.95*5.67E-8*(CA29+273)^3))</f>
        <v>0</v>
      </c>
      <c r="V29">
        <f>($C$7*CB29+$D$7*CC29+$E$7*U29)</f>
        <v>0</v>
      </c>
      <c r="W29">
        <f>0.61365*exp(17.502*V29/(240.97+V29))</f>
        <v>0</v>
      </c>
      <c r="X29">
        <f>(Y29/Z29*100)</f>
        <v>0</v>
      </c>
      <c r="Y29">
        <f>BV29*(BY29+BZ29)/1000</f>
        <v>0</v>
      </c>
      <c r="Z29">
        <f>0.61365*exp(17.502*CA29/(240.97+CA29))</f>
        <v>0</v>
      </c>
      <c r="AA29">
        <f>(W29-BV29*(BY29+BZ29)/1000)</f>
        <v>0</v>
      </c>
      <c r="AB29">
        <f>(-J29*44100)</f>
        <v>0</v>
      </c>
      <c r="AC29">
        <f>2*29.3*Q29*0.92*(CA29-V29)</f>
        <v>0</v>
      </c>
      <c r="AD29">
        <f>2*0.95*5.67E-8*(((CA29+$B$7)+273)^4-(V29+273)^4)</f>
        <v>0</v>
      </c>
      <c r="AE29">
        <f>T29+AD29+AB29+AC29</f>
        <v>0</v>
      </c>
      <c r="AF29">
        <v>-0.040513186427569</v>
      </c>
      <c r="AG29">
        <v>0.0454796009150064</v>
      </c>
      <c r="AH29">
        <v>3.41056438470883</v>
      </c>
      <c r="AI29">
        <v>0</v>
      </c>
      <c r="AJ29">
        <v>0</v>
      </c>
      <c r="AK29">
        <f>IF(AI29*$H$13&gt;=AM29,1.0,(AM29/(AM29-AI29*$H$13)))</f>
        <v>0</v>
      </c>
      <c r="AL29">
        <f>(AK29-1)*100</f>
        <v>0</v>
      </c>
      <c r="AM29">
        <f>MAX(0,($B$13+$C$13*CF29)/(1+$D$13*CF29)*BY29/(CA29+273)*$E$13)</f>
        <v>0</v>
      </c>
      <c r="AN29" t="s">
        <v>388</v>
      </c>
      <c r="AO29">
        <v>803.774705882353</v>
      </c>
      <c r="AP29">
        <v>2468.63</v>
      </c>
      <c r="AQ29">
        <f>AP29-AO29</f>
        <v>0</v>
      </c>
      <c r="AR29">
        <f>AQ29/AP29</f>
        <v>0</v>
      </c>
      <c r="AS29">
        <v>-0.702042233999442</v>
      </c>
      <c r="AT29" t="s">
        <v>340</v>
      </c>
      <c r="AU29">
        <v>0</v>
      </c>
      <c r="AV29">
        <v>0</v>
      </c>
      <c r="AW29">
        <f>1-AU29/AV29</f>
        <v>0</v>
      </c>
      <c r="AX29">
        <v>0.5</v>
      </c>
      <c r="AY29">
        <f>BM29</f>
        <v>0</v>
      </c>
      <c r="AZ29">
        <f>K29</f>
        <v>0</v>
      </c>
      <c r="BA29">
        <f>AW29*AX29*AY29</f>
        <v>0</v>
      </c>
      <c r="BB29">
        <f>BG29/AV29</f>
        <v>0</v>
      </c>
      <c r="BC29">
        <f>(AZ29-AS29)/AY29</f>
        <v>0</v>
      </c>
      <c r="BD29">
        <f>(AP29-AV29)/AV29</f>
        <v>0</v>
      </c>
      <c r="BE29" t="s">
        <v>340</v>
      </c>
      <c r="BF29">
        <v>0</v>
      </c>
      <c r="BG29">
        <f>AV29-BF29</f>
        <v>0</v>
      </c>
      <c r="BH29">
        <f>(AV29-AU29)/(AV29-BF29)</f>
        <v>0</v>
      </c>
      <c r="BI29">
        <f>(AP29-AV29)/(AP29-BF29)</f>
        <v>0</v>
      </c>
      <c r="BJ29">
        <f>(AV29-AU29)/(AV29-AO29)</f>
        <v>0</v>
      </c>
      <c r="BK29">
        <f>(AP29-AV29)/(AP29-AO29)</f>
        <v>0</v>
      </c>
      <c r="BL29">
        <f>$B$11*CG29+$C$11*CH29+$F$11*CU29</f>
        <v>0</v>
      </c>
      <c r="BM29">
        <f>BL29*BN29</f>
        <v>0</v>
      </c>
      <c r="BN29">
        <f>($B$11*$D$9+$C$11*$D$9+$F$11*((DH29+CZ29)/MAX(DH29+CZ29+DI29, 0.1)*$I$9+DI29/MAX(DH29+CZ29+DI29, 0.1)*$J$9))/($B$11+$C$11+$F$11)</f>
        <v>0</v>
      </c>
      <c r="BO29">
        <f>($B$11*$K$9+$C$11*$K$9+$F$11*((DH29+CZ29)/MAX(DH29+CZ29+DI29, 0.1)*$P$9+DI29/MAX(DH29+CZ29+DI29, 0.1)*$Q$9))/($B$11+$C$11+$F$11)</f>
        <v>0</v>
      </c>
      <c r="BP29">
        <v>6</v>
      </c>
      <c r="BQ29">
        <v>0.5</v>
      </c>
      <c r="BR29" t="s">
        <v>341</v>
      </c>
      <c r="BS29">
        <v>1554406683</v>
      </c>
      <c r="BT29">
        <v>400.048</v>
      </c>
      <c r="BU29">
        <v>399.909</v>
      </c>
      <c r="BV29">
        <v>14.5035</v>
      </c>
      <c r="BW29">
        <v>13.1166</v>
      </c>
      <c r="BX29">
        <v>600.043</v>
      </c>
      <c r="BY29">
        <v>97.6751</v>
      </c>
      <c r="BZ29">
        <v>0.0699158</v>
      </c>
      <c r="CA29">
        <v>23.8452</v>
      </c>
      <c r="CB29">
        <v>22.972</v>
      </c>
      <c r="CC29">
        <v>999.9</v>
      </c>
      <c r="CD29">
        <v>0</v>
      </c>
      <c r="CE29">
        <v>0</v>
      </c>
      <c r="CF29">
        <v>10002.5</v>
      </c>
      <c r="CG29">
        <v>0</v>
      </c>
      <c r="CH29">
        <v>0.00152894</v>
      </c>
      <c r="CI29">
        <v>0.138306</v>
      </c>
      <c r="CJ29">
        <v>405.935</v>
      </c>
      <c r="CK29">
        <v>405.225</v>
      </c>
      <c r="CL29">
        <v>1.38694</v>
      </c>
      <c r="CM29">
        <v>397.251</v>
      </c>
      <c r="CN29">
        <v>399.909</v>
      </c>
      <c r="CO29">
        <v>14.4915</v>
      </c>
      <c r="CP29">
        <v>13.1166</v>
      </c>
      <c r="CQ29">
        <v>1.41663</v>
      </c>
      <c r="CR29">
        <v>1.28116</v>
      </c>
      <c r="CS29">
        <v>12.0968</v>
      </c>
      <c r="CT29">
        <v>10.5796</v>
      </c>
      <c r="CU29">
        <v>0.0499999</v>
      </c>
      <c r="CV29">
        <v>0</v>
      </c>
      <c r="CW29">
        <v>0</v>
      </c>
      <c r="CX29">
        <v>0</v>
      </c>
      <c r="CY29">
        <v>802.54</v>
      </c>
      <c r="CZ29">
        <v>0.0499999</v>
      </c>
      <c r="DA29">
        <v>-5.33</v>
      </c>
      <c r="DB29">
        <v>-0.78</v>
      </c>
      <c r="DC29">
        <v>37.937</v>
      </c>
      <c r="DD29">
        <v>42.625</v>
      </c>
      <c r="DE29">
        <v>40.375</v>
      </c>
      <c r="DF29">
        <v>42.25</v>
      </c>
      <c r="DG29">
        <v>40.812</v>
      </c>
      <c r="DH29">
        <v>0</v>
      </c>
      <c r="DI29">
        <v>0</v>
      </c>
      <c r="DJ29">
        <v>0</v>
      </c>
      <c r="DK29">
        <v>134.400000095367</v>
      </c>
      <c r="DL29">
        <v>803.774705882353</v>
      </c>
      <c r="DM29">
        <v>5.97794121599137</v>
      </c>
      <c r="DN29">
        <v>8.26225507455268</v>
      </c>
      <c r="DO29">
        <v>-7.62764705882353</v>
      </c>
      <c r="DP29">
        <v>10</v>
      </c>
      <c r="DQ29">
        <v>1554406631</v>
      </c>
      <c r="DR29" t="s">
        <v>389</v>
      </c>
      <c r="DS29">
        <v>7</v>
      </c>
      <c r="DT29">
        <v>2.797</v>
      </c>
      <c r="DU29">
        <v>0.012</v>
      </c>
      <c r="DV29">
        <v>400</v>
      </c>
      <c r="DW29">
        <v>13</v>
      </c>
      <c r="DX29">
        <v>0.35</v>
      </c>
      <c r="DY29">
        <v>0.06</v>
      </c>
      <c r="DZ29">
        <v>399.976836065574</v>
      </c>
      <c r="EA29">
        <v>-0.217586462189221</v>
      </c>
      <c r="EB29">
        <v>0.0345021644974892</v>
      </c>
      <c r="EC29">
        <v>1</v>
      </c>
      <c r="ED29">
        <v>400.081704918033</v>
      </c>
      <c r="EE29">
        <v>-0.174555261766136</v>
      </c>
      <c r="EF29">
        <v>0.0383240472649191</v>
      </c>
      <c r="EG29">
        <v>1</v>
      </c>
      <c r="EH29">
        <v>14.5391524590164</v>
      </c>
      <c r="EI29">
        <v>-0.189410259122149</v>
      </c>
      <c r="EJ29">
        <v>0.0286473218875742</v>
      </c>
      <c r="EK29">
        <v>1</v>
      </c>
      <c r="EL29">
        <v>3</v>
      </c>
      <c r="EM29">
        <v>3</v>
      </c>
      <c r="EN29" t="s">
        <v>343</v>
      </c>
      <c r="EO29">
        <v>3.20758</v>
      </c>
      <c r="EP29">
        <v>2.64612</v>
      </c>
      <c r="EQ29">
        <v>0.100657</v>
      </c>
      <c r="ER29">
        <v>0.100806</v>
      </c>
      <c r="ES29">
        <v>0.0782938</v>
      </c>
      <c r="ET29">
        <v>0.0727796</v>
      </c>
      <c r="EU29">
        <v>27797.2</v>
      </c>
      <c r="EV29">
        <v>31848.4</v>
      </c>
      <c r="EW29">
        <v>30735.8</v>
      </c>
      <c r="EX29">
        <v>34081.1</v>
      </c>
      <c r="EY29">
        <v>38505.2</v>
      </c>
      <c r="EZ29">
        <v>39140.7</v>
      </c>
      <c r="FA29">
        <v>41911.7</v>
      </c>
      <c r="FB29">
        <v>42095.5</v>
      </c>
      <c r="FC29">
        <v>2.2125</v>
      </c>
      <c r="FD29">
        <v>1.82725</v>
      </c>
      <c r="FE29">
        <v>-0.0219792</v>
      </c>
      <c r="FF29">
        <v>0</v>
      </c>
      <c r="FG29">
        <v>23.3337</v>
      </c>
      <c r="FH29">
        <v>999.9</v>
      </c>
      <c r="FI29">
        <v>31.742</v>
      </c>
      <c r="FJ29">
        <v>32.287</v>
      </c>
      <c r="FK29">
        <v>15.771</v>
      </c>
      <c r="FL29">
        <v>60.4036</v>
      </c>
      <c r="FM29">
        <v>22.4199</v>
      </c>
      <c r="FN29">
        <v>1</v>
      </c>
      <c r="FO29">
        <v>0.0429954</v>
      </c>
      <c r="FP29">
        <v>2.46198</v>
      </c>
      <c r="FQ29">
        <v>20.2711</v>
      </c>
      <c r="FR29">
        <v>5.24604</v>
      </c>
      <c r="FS29">
        <v>11.9879</v>
      </c>
      <c r="FT29">
        <v>4.9753</v>
      </c>
      <c r="FU29">
        <v>3.298</v>
      </c>
      <c r="FV29">
        <v>9999</v>
      </c>
      <c r="FW29">
        <v>157.3</v>
      </c>
      <c r="FX29">
        <v>7295.7</v>
      </c>
      <c r="FY29">
        <v>9999</v>
      </c>
      <c r="FZ29">
        <v>1.85591</v>
      </c>
      <c r="GA29">
        <v>1.85411</v>
      </c>
      <c r="GB29">
        <v>1.85517</v>
      </c>
      <c r="GC29">
        <v>1.85948</v>
      </c>
      <c r="GD29">
        <v>1.85379</v>
      </c>
      <c r="GE29">
        <v>1.85822</v>
      </c>
      <c r="GF29">
        <v>1.85546</v>
      </c>
      <c r="GG29">
        <v>1.85394</v>
      </c>
      <c r="GH29" t="s">
        <v>344</v>
      </c>
      <c r="GI29" t="s">
        <v>19</v>
      </c>
      <c r="GJ29" t="s">
        <v>19</v>
      </c>
      <c r="GK29" t="s">
        <v>19</v>
      </c>
      <c r="GL29" t="s">
        <v>345</v>
      </c>
      <c r="GM29" t="s">
        <v>346</v>
      </c>
      <c r="GN29" t="s">
        <v>347</v>
      </c>
      <c r="GO29" t="s">
        <v>347</v>
      </c>
      <c r="GP29" t="s">
        <v>347</v>
      </c>
      <c r="GQ29" t="s">
        <v>347</v>
      </c>
      <c r="GR29">
        <v>0</v>
      </c>
      <c r="GS29">
        <v>100</v>
      </c>
      <c r="GT29">
        <v>100</v>
      </c>
      <c r="GU29">
        <v>2.797</v>
      </c>
      <c r="GV29">
        <v>0.012</v>
      </c>
      <c r="GW29">
        <v>2</v>
      </c>
      <c r="GX29">
        <v>643.676</v>
      </c>
      <c r="GY29">
        <v>360.152</v>
      </c>
      <c r="GZ29">
        <v>20.0418</v>
      </c>
      <c r="HA29">
        <v>27.6252</v>
      </c>
      <c r="HB29">
        <v>30.0002</v>
      </c>
      <c r="HC29">
        <v>27.5655</v>
      </c>
      <c r="HD29">
        <v>27.5641</v>
      </c>
      <c r="HE29">
        <v>19.9524</v>
      </c>
      <c r="HF29">
        <v>19.6935</v>
      </c>
      <c r="HG29">
        <v>1.25554</v>
      </c>
      <c r="HH29">
        <v>20.0487</v>
      </c>
      <c r="HI29">
        <v>399.896</v>
      </c>
      <c r="HJ29">
        <v>13.081</v>
      </c>
      <c r="HK29">
        <v>100.971</v>
      </c>
      <c r="HL29">
        <v>101.312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  <row r="15" spans="1:2">
      <c r="A15" t="s">
        <v>25</v>
      </c>
      <c r="B15" t="s">
        <v>26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2019-04-04T13:44:31Z</dcterms:created>
  <dcterms:modified xsi:type="dcterms:W3CDTF">2019-04-04T13:44:31Z</dcterms:modified>
</cp:coreProperties>
</file>