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15"/>
  <workbookPr hidePivotFieldList="1" defaultThemeVersion="166925"/>
  <mc:AlternateContent xmlns:mc="http://schemas.openxmlformats.org/markup-compatibility/2006">
    <mc:Choice Requires="x15">
      <x15ac:absPath xmlns:x15ac="http://schemas.microsoft.com/office/spreadsheetml/2010/11/ac" url="https://uhgazure.sharepoint.com/teams/ProjectTitan-PublicCloud/Shared Documents/Public Cloud/"/>
    </mc:Choice>
  </mc:AlternateContent>
  <xr:revisionPtr revIDLastSave="1300" documentId="13_ncr:1_{75BEBE77-43C8-45CB-8317-76917DE03485}" xr6:coauthVersionLast="46" xr6:coauthVersionMax="46" xr10:uidLastSave="{5684EC2C-E07D-456F-82C1-CA512248D06F}"/>
  <bookViews>
    <workbookView xWindow="-120" yWindow="-120" windowWidth="29040" windowHeight="15225" firstSheet="1" activeTab="1" xr2:uid="{55E34089-9217-411E-BF6C-3AD5F2B1D81F}"/>
  </bookViews>
  <sheets>
    <sheet name="AAD Tenants" sheetId="2" state="hidden" r:id="rId1"/>
    <sheet name="Dashboard" sheetId="3" r:id="rId2"/>
    <sheet name="MASTER" sheetId="1" r:id="rId3"/>
    <sheet name="Discovery" sheetId="4" r:id="rId4"/>
  </sheets>
  <definedNames>
    <definedName name="_xlnm._FilterDatabase" localSheetId="1" hidden="1">Dashboard!$A$13:$P$13</definedName>
    <definedName name="_xlnm._FilterDatabase" localSheetId="2" hidden="1">MASTER!$A$2:$AA$83</definedName>
    <definedName name="Slicer_Overall_Status">#N/A</definedName>
    <definedName name="Slicer_Priority">#N/A</definedName>
  </definedNames>
  <calcPr calcId="191028" calcCompleted="0"/>
  <pivotCaches>
    <pivotCache cacheId="8599" r:id="rId5"/>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0" i="3" l="1"/>
  <c r="E31" i="3"/>
  <c r="I28" i="3"/>
  <c r="L31" i="3"/>
  <c r="N78" i="3" l="1"/>
  <c r="N79" i="3"/>
  <c r="N80" i="3"/>
  <c r="C72" i="3" l="1"/>
  <c r="O14" i="3" l="1"/>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81" i="3"/>
  <c r="N82" i="3"/>
  <c r="N83" i="3"/>
  <c r="N84" i="3"/>
  <c r="N85" i="3"/>
  <c r="N86" i="3"/>
  <c r="N87" i="3"/>
  <c r="N88" i="3"/>
  <c r="M15" i="3"/>
  <c r="M16" i="3"/>
  <c r="M17" i="3"/>
  <c r="M18" i="3"/>
  <c r="M19" i="3"/>
  <c r="M20" i="3"/>
  <c r="M21" i="3"/>
  <c r="M22" i="3"/>
  <c r="M23" i="3"/>
  <c r="M24" i="3"/>
  <c r="M25"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8" i="3"/>
  <c r="M79" i="3"/>
  <c r="M80" i="3"/>
  <c r="M81" i="3"/>
  <c r="M82" i="3"/>
  <c r="M83" i="3"/>
  <c r="M84" i="3"/>
  <c r="M85" i="3"/>
  <c r="M86" i="3"/>
  <c r="M87" i="3"/>
  <c r="M88" i="3"/>
  <c r="M11" i="3"/>
  <c r="M6" i="3"/>
  <c r="M5" i="3"/>
  <c r="M3" i="3"/>
  <c r="M8" i="3" s="1"/>
  <c r="H57" i="3" l="1"/>
  <c r="J57" i="3"/>
  <c r="B19" i="3"/>
  <c r="L11" i="3" l="1"/>
  <c r="K11" i="3"/>
  <c r="B81" i="3"/>
  <c r="B82" i="3"/>
  <c r="B83" i="3"/>
  <c r="B84" i="3"/>
  <c r="B86" i="3"/>
  <c r="B87" i="3"/>
  <c r="C81" i="3"/>
  <c r="C82" i="3"/>
  <c r="C83" i="3"/>
  <c r="C84" i="3"/>
  <c r="C85" i="3"/>
  <c r="C86" i="3"/>
  <c r="C87" i="3"/>
  <c r="C88" i="3"/>
  <c r="D81" i="3"/>
  <c r="D82" i="3"/>
  <c r="D83" i="3"/>
  <c r="D84" i="3"/>
  <c r="D85" i="3"/>
  <c r="D86" i="3"/>
  <c r="D87" i="3"/>
  <c r="D88" i="3"/>
  <c r="E81" i="3"/>
  <c r="E82" i="3"/>
  <c r="E83" i="3"/>
  <c r="E84" i="3"/>
  <c r="E87" i="3"/>
  <c r="E88" i="3"/>
  <c r="F81" i="3"/>
  <c r="F82" i="3"/>
  <c r="F83" i="3"/>
  <c r="F84" i="3"/>
  <c r="F85" i="3"/>
  <c r="F86" i="3"/>
  <c r="F87" i="3"/>
  <c r="F88" i="3"/>
  <c r="G81" i="3"/>
  <c r="G82" i="3"/>
  <c r="G83" i="3"/>
  <c r="G84" i="3"/>
  <c r="G85" i="3"/>
  <c r="G86" i="3"/>
  <c r="G87" i="3"/>
  <c r="G88" i="3"/>
  <c r="H81" i="3"/>
  <c r="H82" i="3"/>
  <c r="H83" i="3"/>
  <c r="H84" i="3"/>
  <c r="H85" i="3"/>
  <c r="H86" i="3"/>
  <c r="H87" i="3"/>
  <c r="H88" i="3"/>
  <c r="I81" i="3"/>
  <c r="I82" i="3"/>
  <c r="I83" i="3"/>
  <c r="I84" i="3"/>
  <c r="I85" i="3"/>
  <c r="I86" i="3"/>
  <c r="I87" i="3"/>
  <c r="I88" i="3"/>
  <c r="J81" i="3"/>
  <c r="J82" i="3"/>
  <c r="J83" i="3"/>
  <c r="J84" i="3"/>
  <c r="J85" i="3"/>
  <c r="J86" i="3"/>
  <c r="J87" i="3"/>
  <c r="J88" i="3"/>
  <c r="K81" i="3"/>
  <c r="K82" i="3"/>
  <c r="K83" i="3"/>
  <c r="K84" i="3"/>
  <c r="K85" i="3"/>
  <c r="K86" i="3"/>
  <c r="K87" i="3"/>
  <c r="K88" i="3"/>
  <c r="L81" i="3"/>
  <c r="L82" i="3"/>
  <c r="L83" i="3"/>
  <c r="L84" i="3"/>
  <c r="L85" i="3"/>
  <c r="L86" i="3"/>
  <c r="L87" i="3"/>
  <c r="L88" i="3"/>
  <c r="P81" i="3"/>
  <c r="P82" i="3"/>
  <c r="P83" i="3"/>
  <c r="P84" i="3"/>
  <c r="P85" i="3"/>
  <c r="P86" i="3"/>
  <c r="P88" i="3"/>
  <c r="B14" i="3"/>
  <c r="D14" i="3"/>
  <c r="E14" i="3"/>
  <c r="F14" i="3"/>
  <c r="G14" i="3"/>
  <c r="H14" i="3"/>
  <c r="I14" i="3"/>
  <c r="J14" i="3"/>
  <c r="K14" i="3"/>
  <c r="L14" i="3"/>
  <c r="P14" i="3"/>
  <c r="B15" i="3"/>
  <c r="C15" i="3"/>
  <c r="D15" i="3"/>
  <c r="E15" i="3"/>
  <c r="F15" i="3"/>
  <c r="G15" i="3"/>
  <c r="H15" i="3"/>
  <c r="I15" i="3"/>
  <c r="J15" i="3"/>
  <c r="K15" i="3"/>
  <c r="L15" i="3"/>
  <c r="P15" i="3"/>
  <c r="B16" i="3"/>
  <c r="C16" i="3"/>
  <c r="D16" i="3"/>
  <c r="E16" i="3"/>
  <c r="F16" i="3"/>
  <c r="G16" i="3"/>
  <c r="H16" i="3"/>
  <c r="I16" i="3"/>
  <c r="J16" i="3"/>
  <c r="K16" i="3"/>
  <c r="L16" i="3"/>
  <c r="B17" i="3"/>
  <c r="C17" i="3"/>
  <c r="D17" i="3"/>
  <c r="E17" i="3"/>
  <c r="F17" i="3"/>
  <c r="G17" i="3"/>
  <c r="H17" i="3"/>
  <c r="I17" i="3"/>
  <c r="J17" i="3"/>
  <c r="K17" i="3"/>
  <c r="L17" i="3"/>
  <c r="P17" i="3"/>
  <c r="B18" i="3"/>
  <c r="C18" i="3"/>
  <c r="D18" i="3"/>
  <c r="E18" i="3"/>
  <c r="F18" i="3"/>
  <c r="G18" i="3"/>
  <c r="H18" i="3"/>
  <c r="I18" i="3"/>
  <c r="J18" i="3"/>
  <c r="K18" i="3"/>
  <c r="L18" i="3"/>
  <c r="C19" i="3"/>
  <c r="D19" i="3"/>
  <c r="E19" i="3"/>
  <c r="F19" i="3"/>
  <c r="G19" i="3"/>
  <c r="H19" i="3"/>
  <c r="I19" i="3"/>
  <c r="J19" i="3"/>
  <c r="K19" i="3"/>
  <c r="L19" i="3"/>
  <c r="P19" i="3"/>
  <c r="B20" i="3"/>
  <c r="C20" i="3"/>
  <c r="D20" i="3"/>
  <c r="E20" i="3"/>
  <c r="F20" i="3"/>
  <c r="G20" i="3"/>
  <c r="H20" i="3"/>
  <c r="I20" i="3"/>
  <c r="J20" i="3"/>
  <c r="K20" i="3"/>
  <c r="L20" i="3"/>
  <c r="P20" i="3"/>
  <c r="B21" i="3"/>
  <c r="C21" i="3"/>
  <c r="D21" i="3"/>
  <c r="E21" i="3"/>
  <c r="F21" i="3"/>
  <c r="G21" i="3"/>
  <c r="H21" i="3"/>
  <c r="I21" i="3"/>
  <c r="J21" i="3"/>
  <c r="K21" i="3"/>
  <c r="L21" i="3"/>
  <c r="P21" i="3"/>
  <c r="B22" i="3"/>
  <c r="C22" i="3"/>
  <c r="D22" i="3"/>
  <c r="E22" i="3"/>
  <c r="F22" i="3"/>
  <c r="G22" i="3"/>
  <c r="H22" i="3"/>
  <c r="I22" i="3"/>
  <c r="J22" i="3"/>
  <c r="K22" i="3"/>
  <c r="L22" i="3"/>
  <c r="P22" i="3"/>
  <c r="B23" i="3"/>
  <c r="C23" i="3"/>
  <c r="D23" i="3"/>
  <c r="E23" i="3"/>
  <c r="F23" i="3"/>
  <c r="G23" i="3"/>
  <c r="H23" i="3"/>
  <c r="I23" i="3"/>
  <c r="J23" i="3"/>
  <c r="K23" i="3"/>
  <c r="L23" i="3"/>
  <c r="P23" i="3"/>
  <c r="B24" i="3"/>
  <c r="C24" i="3"/>
  <c r="D24" i="3"/>
  <c r="E24" i="3"/>
  <c r="F24" i="3"/>
  <c r="G24" i="3"/>
  <c r="H24" i="3"/>
  <c r="I24" i="3"/>
  <c r="J24" i="3"/>
  <c r="K24" i="3"/>
  <c r="L24" i="3"/>
  <c r="P24" i="3"/>
  <c r="B25" i="3"/>
  <c r="C25" i="3"/>
  <c r="D25" i="3"/>
  <c r="E25" i="3"/>
  <c r="F25" i="3"/>
  <c r="G25" i="3"/>
  <c r="H25" i="3"/>
  <c r="I25" i="3"/>
  <c r="J25" i="3"/>
  <c r="K25" i="3"/>
  <c r="L25" i="3"/>
  <c r="P25" i="3"/>
  <c r="B26" i="3"/>
  <c r="C26" i="3"/>
  <c r="D26" i="3"/>
  <c r="F26" i="3"/>
  <c r="G26" i="3"/>
  <c r="J26" i="3"/>
  <c r="K26" i="3"/>
  <c r="B27" i="3"/>
  <c r="C27" i="3"/>
  <c r="D27" i="3"/>
  <c r="F27" i="3"/>
  <c r="G27" i="3"/>
  <c r="I27" i="3"/>
  <c r="J27" i="3"/>
  <c r="K27" i="3"/>
  <c r="L27" i="3"/>
  <c r="B28" i="3"/>
  <c r="C28" i="3"/>
  <c r="D28" i="3"/>
  <c r="F28" i="3"/>
  <c r="G28" i="3"/>
  <c r="J28" i="3"/>
  <c r="K28" i="3"/>
  <c r="L28" i="3"/>
  <c r="B29" i="3"/>
  <c r="C29" i="3"/>
  <c r="D29" i="3"/>
  <c r="E29" i="3"/>
  <c r="F29" i="3"/>
  <c r="G29" i="3"/>
  <c r="H29" i="3"/>
  <c r="I29" i="3"/>
  <c r="L29" i="3"/>
  <c r="B30" i="3"/>
  <c r="C30" i="3"/>
  <c r="D30" i="3"/>
  <c r="F30" i="3"/>
  <c r="H30" i="3"/>
  <c r="I30" i="3"/>
  <c r="J30" i="3"/>
  <c r="K30" i="3"/>
  <c r="L30" i="3"/>
  <c r="B31" i="3"/>
  <c r="C31" i="3"/>
  <c r="D31" i="3"/>
  <c r="F31" i="3"/>
  <c r="G31" i="3"/>
  <c r="H31" i="3"/>
  <c r="I31" i="3"/>
  <c r="J31" i="3"/>
  <c r="K31" i="3"/>
  <c r="B32" i="3"/>
  <c r="C32" i="3"/>
  <c r="D32" i="3"/>
  <c r="E32" i="3"/>
  <c r="F32" i="3"/>
  <c r="G32" i="3"/>
  <c r="H32" i="3"/>
  <c r="I32" i="3"/>
  <c r="J32" i="3"/>
  <c r="K32" i="3"/>
  <c r="L32" i="3"/>
  <c r="B33" i="3"/>
  <c r="C33" i="3"/>
  <c r="D33" i="3"/>
  <c r="F33" i="3"/>
  <c r="K33" i="3"/>
  <c r="L33" i="3"/>
  <c r="B34" i="3"/>
  <c r="C34" i="3"/>
  <c r="D34" i="3"/>
  <c r="F34" i="3"/>
  <c r="K34" i="3"/>
  <c r="L34" i="3"/>
  <c r="B35" i="3"/>
  <c r="C35" i="3"/>
  <c r="D35" i="3"/>
  <c r="F35" i="3"/>
  <c r="G35" i="3"/>
  <c r="H35" i="3"/>
  <c r="I35" i="3"/>
  <c r="J35" i="3"/>
  <c r="K35" i="3"/>
  <c r="L35" i="3"/>
  <c r="B36" i="3"/>
  <c r="C36" i="3"/>
  <c r="D36" i="3"/>
  <c r="E36" i="3"/>
  <c r="F36" i="3"/>
  <c r="G36" i="3"/>
  <c r="H36" i="3"/>
  <c r="I36" i="3"/>
  <c r="L36" i="3"/>
  <c r="B37" i="3"/>
  <c r="C37" i="3"/>
  <c r="D37" i="3"/>
  <c r="E37" i="3"/>
  <c r="F37" i="3"/>
  <c r="G37" i="3"/>
  <c r="H37" i="3"/>
  <c r="I37" i="3"/>
  <c r="J37" i="3"/>
  <c r="K37" i="3"/>
  <c r="L37" i="3"/>
  <c r="B38" i="3"/>
  <c r="C38" i="3"/>
  <c r="D38" i="3"/>
  <c r="F38" i="3"/>
  <c r="H38" i="3"/>
  <c r="I38" i="3"/>
  <c r="J38" i="3"/>
  <c r="K38" i="3"/>
  <c r="L38" i="3"/>
  <c r="B39" i="3"/>
  <c r="C39" i="3"/>
  <c r="D39" i="3"/>
  <c r="E39" i="3"/>
  <c r="F39" i="3"/>
  <c r="G39" i="3"/>
  <c r="H39" i="3"/>
  <c r="I39" i="3"/>
  <c r="J39" i="3"/>
  <c r="K39" i="3"/>
  <c r="L39" i="3"/>
  <c r="B40" i="3"/>
  <c r="C40" i="3"/>
  <c r="D40" i="3"/>
  <c r="E40" i="3"/>
  <c r="F40" i="3"/>
  <c r="G40" i="3"/>
  <c r="H40" i="3"/>
  <c r="I40" i="3"/>
  <c r="J40" i="3"/>
  <c r="K40" i="3"/>
  <c r="L40" i="3"/>
  <c r="P40" i="3"/>
  <c r="B41" i="3"/>
  <c r="C41" i="3"/>
  <c r="D41" i="3"/>
  <c r="E41" i="3"/>
  <c r="F41" i="3"/>
  <c r="G41" i="3"/>
  <c r="H41" i="3"/>
  <c r="I41" i="3"/>
  <c r="J41" i="3"/>
  <c r="K41" i="3"/>
  <c r="L41" i="3"/>
  <c r="P41" i="3"/>
  <c r="B42" i="3"/>
  <c r="C42" i="3"/>
  <c r="D42" i="3"/>
  <c r="E42" i="3"/>
  <c r="F42" i="3"/>
  <c r="G42" i="3"/>
  <c r="H42" i="3"/>
  <c r="I42" i="3"/>
  <c r="J42" i="3"/>
  <c r="K42" i="3"/>
  <c r="L42" i="3"/>
  <c r="P42" i="3"/>
  <c r="B43" i="3"/>
  <c r="C43" i="3"/>
  <c r="D43" i="3"/>
  <c r="E43" i="3"/>
  <c r="F43" i="3"/>
  <c r="G43" i="3"/>
  <c r="H43" i="3"/>
  <c r="I43" i="3"/>
  <c r="J43" i="3"/>
  <c r="K43" i="3"/>
  <c r="L43" i="3"/>
  <c r="P43" i="3"/>
  <c r="B44" i="3"/>
  <c r="C44" i="3"/>
  <c r="D44" i="3"/>
  <c r="E44" i="3"/>
  <c r="F44" i="3"/>
  <c r="G44" i="3"/>
  <c r="H44" i="3"/>
  <c r="I44" i="3"/>
  <c r="J44" i="3"/>
  <c r="K44" i="3"/>
  <c r="L44" i="3"/>
  <c r="P44" i="3"/>
  <c r="B45" i="3"/>
  <c r="C45" i="3"/>
  <c r="D45" i="3"/>
  <c r="E45" i="3"/>
  <c r="F45" i="3"/>
  <c r="G45" i="3"/>
  <c r="H45" i="3"/>
  <c r="I45" i="3"/>
  <c r="J45" i="3"/>
  <c r="K45" i="3"/>
  <c r="L45" i="3"/>
  <c r="P45" i="3"/>
  <c r="B46" i="3"/>
  <c r="C46" i="3"/>
  <c r="D46" i="3"/>
  <c r="E46" i="3"/>
  <c r="F46" i="3"/>
  <c r="G46" i="3"/>
  <c r="I46" i="3"/>
  <c r="J46" i="3"/>
  <c r="K46" i="3"/>
  <c r="L46" i="3"/>
  <c r="B47" i="3"/>
  <c r="C47" i="3"/>
  <c r="D47" i="3"/>
  <c r="E47" i="3"/>
  <c r="F47" i="3"/>
  <c r="G47" i="3"/>
  <c r="H47" i="3"/>
  <c r="I47" i="3"/>
  <c r="J47" i="3"/>
  <c r="K47" i="3"/>
  <c r="L47" i="3"/>
  <c r="P47" i="3"/>
  <c r="B48" i="3"/>
  <c r="C48" i="3"/>
  <c r="D48" i="3"/>
  <c r="E48" i="3"/>
  <c r="F48" i="3"/>
  <c r="G48" i="3"/>
  <c r="H48" i="3"/>
  <c r="I48" i="3"/>
  <c r="J48" i="3"/>
  <c r="K48" i="3"/>
  <c r="L48" i="3"/>
  <c r="P48" i="3"/>
  <c r="B49" i="3"/>
  <c r="C49" i="3"/>
  <c r="D49" i="3"/>
  <c r="E49" i="3"/>
  <c r="F49" i="3"/>
  <c r="G49" i="3"/>
  <c r="H49" i="3"/>
  <c r="I49" i="3"/>
  <c r="J49" i="3"/>
  <c r="K49" i="3"/>
  <c r="L49" i="3"/>
  <c r="B50" i="3"/>
  <c r="C50" i="3"/>
  <c r="D50" i="3"/>
  <c r="E50" i="3"/>
  <c r="F50" i="3"/>
  <c r="G50" i="3"/>
  <c r="H50" i="3"/>
  <c r="I50" i="3"/>
  <c r="J50" i="3"/>
  <c r="K50" i="3"/>
  <c r="L50" i="3"/>
  <c r="B51" i="3"/>
  <c r="C51" i="3"/>
  <c r="D51" i="3"/>
  <c r="E51" i="3"/>
  <c r="F51" i="3"/>
  <c r="G51" i="3"/>
  <c r="H51" i="3"/>
  <c r="I51" i="3"/>
  <c r="J51" i="3"/>
  <c r="K51" i="3"/>
  <c r="L51" i="3"/>
  <c r="P51" i="3"/>
  <c r="B52" i="3"/>
  <c r="C52" i="3"/>
  <c r="D52" i="3"/>
  <c r="E52" i="3"/>
  <c r="F52" i="3"/>
  <c r="G52" i="3"/>
  <c r="H52" i="3"/>
  <c r="I52" i="3"/>
  <c r="J52" i="3"/>
  <c r="K52" i="3"/>
  <c r="L52" i="3"/>
  <c r="P52" i="3"/>
  <c r="B53" i="3"/>
  <c r="C53" i="3"/>
  <c r="D53" i="3"/>
  <c r="E53" i="3"/>
  <c r="F53" i="3"/>
  <c r="G53" i="3"/>
  <c r="H53" i="3"/>
  <c r="I53" i="3"/>
  <c r="J53" i="3"/>
  <c r="K53" i="3"/>
  <c r="L53" i="3"/>
  <c r="P53" i="3"/>
  <c r="B54" i="3"/>
  <c r="C54" i="3"/>
  <c r="D54" i="3"/>
  <c r="E54" i="3"/>
  <c r="F54" i="3"/>
  <c r="G54" i="3"/>
  <c r="H54" i="3"/>
  <c r="I54" i="3"/>
  <c r="J54" i="3"/>
  <c r="K54" i="3"/>
  <c r="L54" i="3"/>
  <c r="P54" i="3"/>
  <c r="B55" i="3"/>
  <c r="C55" i="3"/>
  <c r="D55" i="3"/>
  <c r="E55" i="3"/>
  <c r="F55" i="3"/>
  <c r="G55" i="3"/>
  <c r="H55" i="3"/>
  <c r="I55" i="3"/>
  <c r="J55" i="3"/>
  <c r="K55" i="3"/>
  <c r="L55" i="3"/>
  <c r="P55" i="3"/>
  <c r="B56" i="3"/>
  <c r="C56" i="3"/>
  <c r="D56" i="3"/>
  <c r="E56" i="3"/>
  <c r="F56" i="3"/>
  <c r="G56" i="3"/>
  <c r="H56" i="3"/>
  <c r="I56" i="3"/>
  <c r="J56" i="3"/>
  <c r="K56" i="3"/>
  <c r="L56" i="3"/>
  <c r="P56" i="3"/>
  <c r="B57" i="3"/>
  <c r="C57" i="3"/>
  <c r="D57" i="3"/>
  <c r="E57" i="3"/>
  <c r="F57" i="3"/>
  <c r="G57" i="3"/>
  <c r="I57" i="3"/>
  <c r="K57" i="3"/>
  <c r="L57" i="3"/>
  <c r="P57" i="3"/>
  <c r="B58" i="3"/>
  <c r="C58" i="3"/>
  <c r="D58" i="3"/>
  <c r="E58" i="3"/>
  <c r="F58" i="3"/>
  <c r="G58" i="3"/>
  <c r="H58" i="3"/>
  <c r="I58" i="3"/>
  <c r="J58" i="3"/>
  <c r="K58" i="3"/>
  <c r="L58" i="3"/>
  <c r="P58" i="3"/>
  <c r="B59" i="3"/>
  <c r="C59" i="3"/>
  <c r="D59" i="3"/>
  <c r="E59" i="3"/>
  <c r="F59" i="3"/>
  <c r="G59" i="3"/>
  <c r="H59" i="3"/>
  <c r="I59" i="3"/>
  <c r="J59" i="3"/>
  <c r="K59" i="3"/>
  <c r="L59" i="3"/>
  <c r="P59" i="3"/>
  <c r="B60" i="3"/>
  <c r="C60" i="3"/>
  <c r="D60" i="3"/>
  <c r="E60" i="3"/>
  <c r="F60" i="3"/>
  <c r="G60" i="3"/>
  <c r="H60" i="3"/>
  <c r="I60" i="3"/>
  <c r="J60" i="3"/>
  <c r="K60" i="3"/>
  <c r="L60" i="3"/>
  <c r="P60" i="3"/>
  <c r="B61" i="3"/>
  <c r="C61" i="3"/>
  <c r="D61" i="3"/>
  <c r="E61" i="3"/>
  <c r="F61" i="3"/>
  <c r="G61" i="3"/>
  <c r="H61" i="3"/>
  <c r="I61" i="3"/>
  <c r="J61" i="3"/>
  <c r="K61" i="3"/>
  <c r="L61" i="3"/>
  <c r="P61" i="3"/>
  <c r="B62" i="3"/>
  <c r="C62" i="3"/>
  <c r="D62" i="3"/>
  <c r="E62" i="3"/>
  <c r="F62" i="3"/>
  <c r="G62" i="3"/>
  <c r="H62" i="3"/>
  <c r="I62" i="3"/>
  <c r="J62" i="3"/>
  <c r="K62" i="3"/>
  <c r="L62" i="3"/>
  <c r="P62" i="3"/>
  <c r="B63" i="3"/>
  <c r="C63" i="3"/>
  <c r="D63" i="3"/>
  <c r="E63" i="3"/>
  <c r="F63" i="3"/>
  <c r="G63" i="3"/>
  <c r="H63" i="3"/>
  <c r="I63" i="3"/>
  <c r="J63" i="3"/>
  <c r="K63" i="3"/>
  <c r="L63" i="3"/>
  <c r="B64" i="3"/>
  <c r="C64" i="3"/>
  <c r="D64" i="3"/>
  <c r="E64" i="3"/>
  <c r="F64" i="3"/>
  <c r="G64" i="3"/>
  <c r="H64" i="3"/>
  <c r="I64" i="3"/>
  <c r="J64" i="3"/>
  <c r="K64" i="3"/>
  <c r="L64" i="3"/>
  <c r="C65" i="3"/>
  <c r="D65" i="3"/>
  <c r="H65" i="3"/>
  <c r="I65" i="3"/>
  <c r="J65" i="3"/>
  <c r="K65" i="3"/>
  <c r="L65" i="3"/>
  <c r="P65" i="3"/>
  <c r="B66" i="3"/>
  <c r="C66" i="3"/>
  <c r="D66" i="3"/>
  <c r="E66" i="3"/>
  <c r="F66" i="3"/>
  <c r="G66" i="3"/>
  <c r="H66" i="3"/>
  <c r="I66" i="3"/>
  <c r="J66" i="3"/>
  <c r="K66" i="3"/>
  <c r="L66" i="3"/>
  <c r="P66" i="3"/>
  <c r="B67" i="3"/>
  <c r="C67" i="3"/>
  <c r="D67" i="3"/>
  <c r="E67" i="3"/>
  <c r="F67" i="3"/>
  <c r="G67" i="3"/>
  <c r="H67" i="3"/>
  <c r="I67" i="3"/>
  <c r="J67" i="3"/>
  <c r="K67" i="3"/>
  <c r="L67" i="3"/>
  <c r="P67" i="3"/>
  <c r="B68" i="3"/>
  <c r="C68" i="3"/>
  <c r="E68" i="3"/>
  <c r="F68" i="3"/>
  <c r="J68" i="3"/>
  <c r="K68" i="3"/>
  <c r="L68" i="3"/>
  <c r="B69" i="3"/>
  <c r="C69" i="3"/>
  <c r="D69" i="3"/>
  <c r="E69" i="3"/>
  <c r="F69" i="3"/>
  <c r="G69" i="3"/>
  <c r="H69" i="3"/>
  <c r="I69" i="3"/>
  <c r="J69" i="3"/>
  <c r="K69" i="3"/>
  <c r="L69" i="3"/>
  <c r="B70" i="3"/>
  <c r="C70" i="3"/>
  <c r="D70" i="3"/>
  <c r="E70" i="3"/>
  <c r="F70" i="3"/>
  <c r="G70" i="3"/>
  <c r="H70" i="3"/>
  <c r="I70" i="3"/>
  <c r="J70" i="3"/>
  <c r="K70" i="3"/>
  <c r="L70" i="3"/>
  <c r="B71" i="3"/>
  <c r="C71" i="3"/>
  <c r="D71" i="3"/>
  <c r="E71" i="3"/>
  <c r="F71" i="3"/>
  <c r="K71" i="3"/>
  <c r="L71" i="3"/>
  <c r="B72" i="3"/>
  <c r="D72" i="3"/>
  <c r="E72" i="3"/>
  <c r="F72" i="3"/>
  <c r="K72" i="3"/>
  <c r="L72" i="3"/>
  <c r="B73" i="3"/>
  <c r="C73" i="3"/>
  <c r="D73" i="3"/>
  <c r="E73" i="3"/>
  <c r="F73" i="3"/>
  <c r="K73" i="3"/>
  <c r="L73" i="3"/>
  <c r="B74" i="3"/>
  <c r="C74" i="3"/>
  <c r="D74" i="3"/>
  <c r="E74" i="3"/>
  <c r="F74" i="3"/>
  <c r="G74" i="3"/>
  <c r="H74" i="3"/>
  <c r="I74" i="3"/>
  <c r="J74" i="3"/>
  <c r="K74" i="3"/>
  <c r="L74" i="3"/>
  <c r="B75" i="3"/>
  <c r="C75" i="3"/>
  <c r="D75" i="3"/>
  <c r="E75" i="3"/>
  <c r="F75" i="3"/>
  <c r="G75" i="3"/>
  <c r="H75" i="3"/>
  <c r="I75" i="3"/>
  <c r="J75" i="3"/>
  <c r="K75" i="3"/>
  <c r="L75" i="3"/>
  <c r="B76" i="3"/>
  <c r="C76" i="3"/>
  <c r="D76" i="3"/>
  <c r="E76" i="3"/>
  <c r="F76" i="3"/>
  <c r="G76" i="3"/>
  <c r="H76" i="3"/>
  <c r="I76" i="3"/>
  <c r="J76" i="3"/>
  <c r="K76" i="3"/>
  <c r="P76" i="3"/>
  <c r="B77" i="3"/>
  <c r="C77" i="3"/>
  <c r="D77" i="3"/>
  <c r="E77" i="3"/>
  <c r="F77" i="3"/>
  <c r="G77" i="3"/>
  <c r="H77" i="3"/>
  <c r="I77" i="3"/>
  <c r="J77" i="3"/>
  <c r="K77" i="3"/>
  <c r="L77" i="3"/>
  <c r="P77" i="3"/>
  <c r="B78" i="3"/>
  <c r="C78" i="3"/>
  <c r="D78" i="3"/>
  <c r="F78" i="3"/>
  <c r="G78" i="3"/>
  <c r="H78" i="3"/>
  <c r="I78" i="3"/>
  <c r="J78" i="3"/>
  <c r="K78" i="3"/>
  <c r="L78" i="3"/>
  <c r="B79" i="3"/>
  <c r="C79" i="3"/>
  <c r="D79" i="3"/>
  <c r="E79" i="3"/>
  <c r="F79" i="3"/>
  <c r="G79" i="3"/>
  <c r="H79" i="3"/>
  <c r="I79" i="3"/>
  <c r="J79" i="3"/>
  <c r="K79" i="3"/>
  <c r="L79" i="3"/>
  <c r="P79" i="3"/>
  <c r="B80" i="3"/>
  <c r="C80" i="3"/>
  <c r="D80" i="3"/>
  <c r="E80" i="3"/>
  <c r="F80" i="3"/>
  <c r="G80" i="3"/>
  <c r="H80" i="3"/>
  <c r="I80" i="3"/>
  <c r="J80" i="3"/>
  <c r="K80" i="3"/>
  <c r="L80" i="3"/>
  <c r="P80" i="3"/>
  <c r="L6" i="3" l="1"/>
  <c r="L4" i="3"/>
  <c r="L3" i="3"/>
  <c r="L8"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tc={34F69A09-4622-4E5A-9B91-FD8461E7569A}</author>
    <author>Williamson, Jeffrey</author>
    <author>Patti Connolly</author>
    <author>tc={958F579B-7DC3-4297-AF1D-31ECFF294F1B}</author>
    <author>tc={DDDB4E54-A5F8-4117-8B1D-6266945B82F4}</author>
    <author>tc={542D39A9-2254-4799-A866-564DC2EDEE6C}</author>
  </authors>
  <commentList>
    <comment ref="H2" authorId="0" shapeId="0" xr:uid="{34F69A09-4622-4E5A-9B91-FD8461E7569A}">
      <text>
        <t>[Threaded comment]
Your version of Excel allows you to read this threaded comment; however, any edits to it will get removed if the file is opened in a newer version of Excel. Learn more: https://go.microsoft.com/fwlink/?linkid=870924
Comment:
    Set priority in numeric asending order with 1 being highest priority</t>
      </text>
    </comment>
    <comment ref="J2" authorId="1" shapeId="0" xr:uid="{3BDE2313-6986-413C-B0BF-0BD79E8C210D}">
      <text>
        <r>
          <rPr>
            <sz val="11"/>
            <color rgb="FF000000"/>
            <rFont val="Calibri"/>
            <family val="2"/>
          </rPr>
          <t xml:space="preserve">Williamson, Jeffrey:
</t>
        </r>
        <r>
          <rPr>
            <sz val="11"/>
            <color rgb="FF000000"/>
            <rFont val="Calibri"/>
            <family val="2"/>
          </rPr>
          <t xml:space="preserve">Not Started
</t>
        </r>
        <r>
          <rPr>
            <sz val="11"/>
            <color rgb="FF000000"/>
            <rFont val="Calibri"/>
            <family val="2"/>
          </rPr>
          <t xml:space="preserve">In Progress
</t>
        </r>
        <r>
          <rPr>
            <sz val="11"/>
            <color rgb="FF000000"/>
            <rFont val="Calibri"/>
            <family val="2"/>
          </rPr>
          <t>Complete w/ Date (CRIS)</t>
        </r>
      </text>
    </comment>
    <comment ref="K2" authorId="2" shapeId="0" xr:uid="{0D535DF0-7B53-49CE-B473-558587C31377}">
      <text>
        <r>
          <rPr>
            <b/>
            <sz val="9"/>
            <color rgb="FF000000"/>
            <rFont val="Tahoma"/>
            <family val="2"/>
          </rPr>
          <t>Patti Connolly:</t>
        </r>
        <r>
          <rPr>
            <sz val="9"/>
            <color rgb="FF000000"/>
            <rFont val="Tahoma"/>
            <family val="2"/>
          </rPr>
          <t xml:space="preserve">
</t>
        </r>
        <r>
          <rPr>
            <sz val="9"/>
            <color rgb="FF000000"/>
            <rFont val="Tahoma"/>
            <family val="2"/>
          </rPr>
          <t xml:space="preserve">To mark complete w/date the ASK ID, GL, and Cloud Questionnaire completed
</t>
        </r>
      </text>
    </comment>
    <comment ref="M2" authorId="3" shapeId="0" xr:uid="{958F579B-7DC3-4297-AF1D-31ECFF294F1B}">
      <text>
        <t>[Threaded comment]
Your version of Excel allows you to read this threaded comment; however, any edits to it will get removed if the file is opened in a newer version of Excel. Learn more: https://go.microsoft.com/fwlink/?linkid=870924
Comment:
    Not Started
Scheduled w/ Date
Complete w/ Date (HCC, EIS, CRIS)</t>
      </text>
    </comment>
    <comment ref="N2" authorId="4" shapeId="0" xr:uid="{DDDB4E54-A5F8-4117-8B1D-6266945B82F4}">
      <text>
        <t>[Threaded comment]
Your version of Excel allows you to read this threaded comment; however, any edits to it will get removed if the file is opened in a newer version of Excel. Learn more: https://go.microsoft.com/fwlink/?linkid=870924
Comment:
    ASKID In Process
Awaiting GL assign
Complete w/ Date</t>
      </text>
    </comment>
    <comment ref="O2" authorId="1" shapeId="0" xr:uid="{71D360C8-BE33-4F77-861C-754ACDB6E3AE}">
      <text>
        <r>
          <rPr>
            <sz val="11"/>
            <color rgb="FF000000"/>
            <rFont val="Calibri"/>
            <family val="2"/>
          </rPr>
          <t xml:space="preserve">Williamson, Jeffrey:
</t>
        </r>
        <r>
          <rPr>
            <sz val="11"/>
            <color rgb="FF000000"/>
            <rFont val="Calibri"/>
            <family val="2"/>
          </rPr>
          <t xml:space="preserve">Record date when entity is ready for HCC team to perform migration. 
</t>
        </r>
        <r>
          <rPr>
            <sz val="11"/>
            <color rgb="FF000000"/>
            <rFont val="Calibri"/>
            <family val="2"/>
          </rPr>
          <t xml:space="preserve">
</t>
        </r>
        <r>
          <rPr>
            <sz val="11"/>
            <color rgb="FF000000"/>
            <rFont val="Calibri"/>
            <family val="2"/>
          </rPr>
          <t xml:space="preserve">HCC Ready:  Discovery complete and business partner is understanding the scope &amp; financial impact
</t>
        </r>
        <r>
          <rPr>
            <sz val="11"/>
            <color rgb="FF000000"/>
            <rFont val="Calibri"/>
            <family val="2"/>
          </rPr>
          <t xml:space="preserve">
</t>
        </r>
        <r>
          <rPr>
            <sz val="11"/>
            <color rgb="FF000000"/>
            <rFont val="Calibri"/>
            <family val="2"/>
          </rPr>
          <t>Complete w/ Date (CRIS)</t>
        </r>
      </text>
    </comment>
    <comment ref="P2" authorId="1" shapeId="0" xr:uid="{EFC09D12-472F-4F17-B10E-8B7364E016A1}">
      <text>
        <r>
          <rPr>
            <sz val="11"/>
            <color rgb="FF000000"/>
            <rFont val="Calibri"/>
            <family val="2"/>
          </rPr>
          <t xml:space="preserve">Williamson, Jeffrey:
</t>
        </r>
        <r>
          <rPr>
            <sz val="11"/>
            <color rgb="FF000000"/>
            <rFont val="Calibri"/>
            <family val="2"/>
          </rPr>
          <t xml:space="preserve">Record date when entity tenant(s) has been migrated and LaunchPad applied
</t>
        </r>
        <r>
          <rPr>
            <sz val="11"/>
            <color rgb="FF000000"/>
            <rFont val="Calibri"/>
            <family val="2"/>
          </rPr>
          <t xml:space="preserve">
</t>
        </r>
        <r>
          <rPr>
            <sz val="11"/>
            <color rgb="FF000000"/>
            <rFont val="Calibri"/>
            <family val="2"/>
          </rPr>
          <t xml:space="preserve">Not Started
</t>
        </r>
        <r>
          <rPr>
            <sz val="11"/>
            <color rgb="FF000000"/>
            <rFont val="Calibri"/>
            <family val="2"/>
          </rPr>
          <t xml:space="preserve">In Progress
</t>
        </r>
        <r>
          <rPr>
            <sz val="11"/>
            <color rgb="FF000000"/>
            <rFont val="Calibri"/>
            <family val="2"/>
          </rPr>
          <t>Complete w/ Date (HCC)</t>
        </r>
      </text>
    </comment>
    <comment ref="Q2" authorId="1" shapeId="0" xr:uid="{7E7DCE8F-79E2-45CE-AF00-73F62E445AE3}">
      <text>
        <r>
          <rPr>
            <sz val="11"/>
            <color rgb="FF000000"/>
            <rFont val="Calibri"/>
            <family val="2"/>
          </rPr>
          <t xml:space="preserve">Williamson, Jeffrey:
</t>
        </r>
        <r>
          <rPr>
            <sz val="11"/>
            <color rgb="FF000000"/>
            <rFont val="Calibri"/>
            <family val="2"/>
          </rPr>
          <t xml:space="preserve">Record date the findings have been remediated, risk review complete usually within 30 days
</t>
        </r>
        <r>
          <rPr>
            <sz val="11"/>
            <color rgb="FF000000"/>
            <rFont val="Calibri"/>
            <family val="2"/>
          </rPr>
          <t xml:space="preserve">
</t>
        </r>
        <r>
          <rPr>
            <sz val="11"/>
            <color rgb="FF000000"/>
            <rFont val="Calibri"/>
            <family val="2"/>
          </rPr>
          <t xml:space="preserve">Not Started
</t>
        </r>
        <r>
          <rPr>
            <sz val="11"/>
            <color rgb="FF000000"/>
            <rFont val="Calibri"/>
            <family val="2"/>
          </rPr>
          <t xml:space="preserve">In Progress
</t>
        </r>
        <r>
          <rPr>
            <sz val="11"/>
            <color rgb="FF000000"/>
            <rFont val="Calibri"/>
            <family val="2"/>
          </rPr>
          <t>Complete w/ Date (HCC/EIS)</t>
        </r>
      </text>
    </comment>
    <comment ref="S2" authorId="1" shapeId="0" xr:uid="{02EDC259-5674-4D6C-B682-1E60CCB7C877}">
      <text>
        <r>
          <rPr>
            <b/>
            <sz val="9"/>
            <color rgb="FF000000"/>
            <rFont val="Tahoma"/>
            <family val="2"/>
          </rPr>
          <t>Williamson, Jeffrey:</t>
        </r>
        <r>
          <rPr>
            <sz val="9"/>
            <color rgb="FF000000"/>
            <rFont val="Tahoma"/>
            <family val="2"/>
          </rPr>
          <t xml:space="preserve">
</t>
        </r>
        <r>
          <rPr>
            <sz val="9"/>
            <color rgb="FF000000"/>
            <rFont val="Tahoma"/>
            <family val="2"/>
          </rPr>
          <t xml:space="preserve">Record the public cloud provider
</t>
        </r>
        <r>
          <rPr>
            <sz val="9"/>
            <color rgb="FF000000"/>
            <rFont val="Tahoma"/>
            <family val="2"/>
          </rPr>
          <t xml:space="preserve">
</t>
        </r>
        <r>
          <rPr>
            <sz val="9"/>
            <color rgb="FF000000"/>
            <rFont val="Tahoma"/>
            <family val="2"/>
          </rPr>
          <t xml:space="preserve">Include notation if paying the provider for support
</t>
        </r>
        <r>
          <rPr>
            <sz val="9"/>
            <color rgb="FF000000"/>
            <rFont val="Tahoma"/>
            <family val="2"/>
          </rPr>
          <t>(ex:  AWS - Support)</t>
        </r>
      </text>
    </comment>
    <comment ref="X2" authorId="1" shapeId="0" xr:uid="{79A3504C-DFE9-4A3C-B978-BAC6808372B0}">
      <text>
        <r>
          <rPr>
            <b/>
            <sz val="9"/>
            <color indexed="81"/>
            <rFont val="Tahoma"/>
            <family val="2"/>
          </rPr>
          <t>Williamson, Jeffrey:</t>
        </r>
        <r>
          <rPr>
            <sz val="9"/>
            <color indexed="81"/>
            <rFont val="Tahoma"/>
            <family val="2"/>
          </rPr>
          <t xml:space="preserve">
Record terms of existing contracts, expiration dates, termination information</t>
        </r>
      </text>
    </comment>
    <comment ref="Y2" authorId="5" shapeId="0" xr:uid="{542D39A9-2254-4799-A866-564DC2EDEE6C}">
      <text>
        <t>[Threaded comment]
Your version of Excel allows you to read this threaded comment; however, any edits to it will get removed if the file is opened in a newer version of Excel. Learn more: https://go.microsoft.com/fwlink/?linkid=870924
Comment:
    Record account numbers, approx month cost and how the account is used (dev, stage, prod, etc)</t>
      </text>
    </comment>
  </commentList>
</comments>
</file>

<file path=xl/sharedStrings.xml><?xml version="1.0" encoding="utf-8"?>
<sst xmlns="http://schemas.openxmlformats.org/spreadsheetml/2006/main" count="1854" uniqueCount="509">
  <si>
    <t>Entity Name</t>
  </si>
  <si>
    <t>Tenant ID</t>
  </si>
  <si>
    <t>We "KNOW" they belong to UHG/Optum</t>
  </si>
  <si>
    <t>Column1</t>
  </si>
  <si>
    <t>Notes</t>
  </si>
  <si>
    <t>Domain Name 1</t>
  </si>
  <si>
    <t>Domain Name 2</t>
  </si>
  <si>
    <t>Services Running</t>
  </si>
  <si>
    <t>Global Admin Connection (can be facilitated via Microsoft Support)</t>
  </si>
  <si>
    <t>4C Medical Group</t>
  </si>
  <si>
    <t>Advisory Board Company</t>
  </si>
  <si>
    <t>3c7ca210-3eae-434f-927c-fa51a7a90475</t>
  </si>
  <si>
    <t>Check with Vijai Rajagopalan</t>
  </si>
  <si>
    <t>connextionchurch.onmicrosoft.com</t>
  </si>
  <si>
    <t>advisoryboard734.onmicrosoft.com</t>
  </si>
  <si>
    <t>3fc6d491-8cbb-42d8-91d4-bc313857a9a4</t>
  </si>
  <si>
    <t>Maybe</t>
  </si>
  <si>
    <t>advisoryboard429.onmicrosoft.com</t>
  </si>
  <si>
    <t>had a single seat of "Teams" (Free) running</t>
  </si>
  <si>
    <t>12369621-db0d-47d1-932d-c005c11003e4</t>
  </si>
  <si>
    <t>sierrahealth.net</t>
  </si>
  <si>
    <t>Alere Health</t>
  </si>
  <si>
    <t>9d22f3b6-f341-4458-9028-aad885312047</t>
  </si>
  <si>
    <t>American Health Network</t>
  </si>
  <si>
    <t>a3a84bc9-1b0e-485b-9c84-f7fa540116d22</t>
  </si>
  <si>
    <t>single seat of O365 Business back a few years ago -(Deprovisioned now)</t>
  </si>
  <si>
    <t>AppleCare Medical Group</t>
  </si>
  <si>
    <t>Avella Specialty Pharmacy</t>
  </si>
  <si>
    <t>Banmedica Chile Clinics</t>
  </si>
  <si>
    <t>70071161-3860-4ea1-906c-f5bcf2745635</t>
  </si>
  <si>
    <t>Check with Ryan Finlay</t>
  </si>
  <si>
    <t>angelakloss.onmicrosoft.com</t>
  </si>
  <si>
    <t>Banmedica Chile Isapre</t>
  </si>
  <si>
    <t>Banmedica Colombia Clinics</t>
  </si>
  <si>
    <t>Banmedica Colombia Colmedica</t>
  </si>
  <si>
    <t>Banmedica Peru Clinics</t>
  </si>
  <si>
    <t>DaVita Medical Group</t>
  </si>
  <si>
    <t>628d64f0-bdb3-4eb3-b0f5-ae0a7deb757b2</t>
  </si>
  <si>
    <t>Probably No</t>
  </si>
  <si>
    <t>davita0.onmicrosoft.com</t>
  </si>
  <si>
    <t>davita.com</t>
  </si>
  <si>
    <t>appears to have been a major tenant, but mostly deprovisioned now.  Handful of AAD Premium services still running (5) and (1) OneDrive use in January</t>
  </si>
  <si>
    <t>Diplomat Specialty Pharmacy</t>
  </si>
  <si>
    <t>Equian</t>
  </si>
  <si>
    <t>b4860ac0-a8b7-4028-a333-bdfc49ebb37a</t>
  </si>
  <si>
    <t>Check with Patrick Conahan</t>
  </si>
  <si>
    <t>equian2.onmicrosoft.com</t>
  </si>
  <si>
    <t>originally had 500 E3, but deprovisioned in 2017….no active usage.</t>
  </si>
  <si>
    <t>80e8d8ee-c783-427f-b0fc-f8dc3a1938f2</t>
  </si>
  <si>
    <t>equian.com</t>
  </si>
  <si>
    <t>equian.mail.onmicrosoft.com
hcrec.org
omniclaim.com
fortifiedprovider.com
equian.onmicrosoft.com
hybrid.equian.com</t>
  </si>
  <si>
    <t>lots of active servies across O365 and AAD and more.</t>
  </si>
  <si>
    <t xml:space="preserve">Executive Health Resources </t>
  </si>
  <si>
    <t>Genoa Healthcare</t>
  </si>
  <si>
    <t>99cb5b04-ca3b-43b9-95d6-036caf5af98d</t>
  </si>
  <si>
    <t>Check with Howard Chilcott at Genoa Healthcare</t>
  </si>
  <si>
    <t>b1f2a7e7-a518-44f1-8ec1-7d9c0f2a8c591</t>
  </si>
  <si>
    <t>Genoa Telepsychiatry</t>
  </si>
  <si>
    <t>hCentive</t>
  </si>
  <si>
    <t>HealthMarkets</t>
  </si>
  <si>
    <t>e26173fe-3d73-4419-ac28-b9eda1de24fe</t>
  </si>
  <si>
    <t>Check with Ed Larson (from Matt Taylor's team)</t>
  </si>
  <si>
    <t>208984ce-e1ff-49be-b6ca-b7d4aac70f18716</t>
  </si>
  <si>
    <t>HealthSCOPE</t>
  </si>
  <si>
    <t>Humedica</t>
  </si>
  <si>
    <t>Lewin</t>
  </si>
  <si>
    <t xml:space="preserve">Logistics Health, Inc. </t>
  </si>
  <si>
    <t>6f14c6fd-d007-4d5a-9ce5-97797293a47f1</t>
  </si>
  <si>
    <t>Lusiadas Saude</t>
  </si>
  <si>
    <t>MARCH Vision Care</t>
  </si>
  <si>
    <t xml:space="preserve">MedExpress </t>
  </si>
  <si>
    <t>MedSynergies</t>
  </si>
  <si>
    <t>Monarch</t>
  </si>
  <si>
    <t>N. American Medical Management (CA)</t>
  </si>
  <si>
    <t>National MedTrans</t>
  </si>
  <si>
    <t>New West Physicians</t>
  </si>
  <si>
    <t>Optum Brazil</t>
  </si>
  <si>
    <t>Optum Workers’ Comp</t>
  </si>
  <si>
    <t>OptumCare NV</t>
  </si>
  <si>
    <t xml:space="preserve">OrthoNet </t>
  </si>
  <si>
    <t>Peoples Health</t>
  </si>
  <si>
    <t>3a90c2c3-6676-449f-967f-0567d58626611</t>
  </si>
  <si>
    <t>netorgft2050363.onmicrosoft.com</t>
  </si>
  <si>
    <t xml:space="preserve">PlusOne </t>
  </si>
  <si>
    <t>POMCO Group</t>
  </si>
  <si>
    <t>510d79ee-6d7d-48a6-bbe8-62bc1fd97cea</t>
  </si>
  <si>
    <t>Check with Nick Bohler</t>
  </si>
  <si>
    <t>ProHEALTH Care (NY)</t>
  </si>
  <si>
    <t>ProHealth Physicians (CT)</t>
  </si>
  <si>
    <t>79e9c2cd-7c7f-4a23-8fae-ac61c3311b2d</t>
  </si>
  <si>
    <t>Quality Software Services, Inc.</t>
  </si>
  <si>
    <t>QualityMetric</t>
  </si>
  <si>
    <t>Radiation Oncology Center of NV</t>
  </si>
  <si>
    <t>Rally Health</t>
  </si>
  <si>
    <t>Reliant Medical Group</t>
  </si>
  <si>
    <t>Rocky Mountain Health Plan</t>
  </si>
  <si>
    <t>Savvysherpa</t>
  </si>
  <si>
    <t>Southwest Medical Associates</t>
  </si>
  <si>
    <t>Student Resources</t>
  </si>
  <si>
    <t>Surgical Care Affiliates</t>
  </si>
  <si>
    <t>Dev/Test -c1abffaf-fc5e-4ed1-9959-
d7c44aecf63a</t>
  </si>
  <si>
    <t>Prod--f0f50638-
bede-4f1e-87fc-a1e751da3d74</t>
  </si>
  <si>
    <t>158da037-0c08-42f8-93d2-0a31b1b1f69e</t>
  </si>
  <si>
    <t>optumcare.onmicrosoft.com</t>
  </si>
  <si>
    <t>The Everett Clinic</t>
  </si>
  <si>
    <t>2daeffa1-49c1-4871-b5cf-dada561ce9d1</t>
  </si>
  <si>
    <t>Check with Phoebe Egan Sodman (Matt Taylor's team)</t>
  </si>
  <si>
    <t>The Polyclinic</t>
  </si>
  <si>
    <t>UHG Brazil (AMIL)</t>
  </si>
  <si>
    <t>UnitedHealthcare Nevada Market</t>
  </si>
  <si>
    <t>USHEALTH Group</t>
  </si>
  <si>
    <t>USMD Health System</t>
  </si>
  <si>
    <t>Vivify Health</t>
  </si>
  <si>
    <t>WellMed</t>
  </si>
  <si>
    <t>ac02efaa-7bff-4fee-9e7b-b0a6f6271fc4</t>
  </si>
  <si>
    <t>db25ec4e-7739-4d88-a552-43fc752b1510</t>
  </si>
  <si>
    <t>307cd75d-d0e9-42a8-bdfc-f0c01ab16282</t>
  </si>
  <si>
    <t>5e8998e8-b29d-440c-818a-5a051d0282d01</t>
  </si>
  <si>
    <t>Westmed Practice Partners</t>
  </si>
  <si>
    <t>6453edc5-8deb-4328-8f14-fe9d8b13ea99</t>
  </si>
  <si>
    <t>wellmed.net</t>
  </si>
  <si>
    <t xml:space="preserve">Others: </t>
  </si>
  <si>
    <t>OptumConnect</t>
  </si>
  <si>
    <t>PatientLikeMe</t>
  </si>
  <si>
    <t>Insipiris - AA</t>
  </si>
  <si>
    <t>OptumRx</t>
  </si>
  <si>
    <t>UHG (NEW since February) (appears to be primary)</t>
  </si>
  <si>
    <t>db05faca-c82a-4b9d-b9c5-0f64b6755421</t>
  </si>
  <si>
    <t>Optum Owned, LP applied</t>
  </si>
  <si>
    <t>Jason - Optum Owned and Launchpad applied</t>
  </si>
  <si>
    <t>OptumCare</t>
  </si>
  <si>
    <t>85f46a4d-265f-41b9-aaef-c494b7617e7f</t>
  </si>
  <si>
    <t>uhgazure.onmicrosoft.com</t>
  </si>
  <si>
    <t>NEW UHSWEB.COM</t>
  </si>
  <si>
    <t>f972c0cf-85cf-4203-8599-eb90be9f6604</t>
  </si>
  <si>
    <t>Unknown</t>
  </si>
  <si>
    <t>scasurgery.onmicrosoft.com</t>
  </si>
  <si>
    <t>(NEW) DSISTG</t>
  </si>
  <si>
    <t>06445236-3ac4-4dc4-a102-0f77576da83f</t>
  </si>
  <si>
    <t>uhsweb.com</t>
  </si>
  <si>
    <t>(NEW) Unified HealthNet</t>
  </si>
  <si>
    <t>1265628f-bc0f-424c-b17e-09da9ddfe688</t>
  </si>
  <si>
    <t>dsistg.onmicrosoft.com</t>
  </si>
  <si>
    <t>(NEW) Oxford HealthCare</t>
  </si>
  <si>
    <t>ec379365-2aaf-440f-8f6c-f6471d45d8c9</t>
  </si>
  <si>
    <t>unifiedhealthnet.onmicrosoft.com</t>
  </si>
  <si>
    <t>(NEW) Connextion Church</t>
  </si>
  <si>
    <t>e57d871e-0568-4d72-85ee-b5d522830792</t>
  </si>
  <si>
    <t>oxfordhealthcare232.onmicrosoft.com</t>
  </si>
  <si>
    <t>UNITED HEALTH SERVICES</t>
  </si>
  <si>
    <t>88675a7a-8872-4d2c-ad25-afdab97c2e62</t>
  </si>
  <si>
    <t>238e1eeb-b5d2-4f3c-995c-5673e24f9bd6291</t>
  </si>
  <si>
    <t>USLEWINCOLLABSVCS</t>
  </si>
  <si>
    <t>964e8412-235a-48e4-b8ed-1c00e98147f826</t>
  </si>
  <si>
    <t>Program Titan</t>
  </si>
  <si>
    <t>Overall - In Progress</t>
  </si>
  <si>
    <t>Overall Status</t>
  </si>
  <si>
    <t>Overall In Progress / Delayed</t>
  </si>
  <si>
    <t>Overall Status Priority 1 &amp; 2</t>
  </si>
  <si>
    <t>Cloud Provider Count - In Scope not Complete</t>
  </si>
  <si>
    <t xml:space="preserve">Public Cloud Migration </t>
  </si>
  <si>
    <t>In Progress</t>
  </si>
  <si>
    <t>Delayed</t>
  </si>
  <si>
    <t>(Multiple Items)</t>
  </si>
  <si>
    <t>Priority</t>
  </si>
  <si>
    <t>Dashboard</t>
  </si>
  <si>
    <t>Validation</t>
  </si>
  <si>
    <t>Presentation</t>
  </si>
  <si>
    <t>Row Labels</t>
  </si>
  <si>
    <t>Count of Overall Status</t>
  </si>
  <si>
    <t>Count of Validation</t>
  </si>
  <si>
    <t>Count of Presentation</t>
  </si>
  <si>
    <t>Count of Questionnaire</t>
  </si>
  <si>
    <t>Count of ASKID/GL</t>
  </si>
  <si>
    <t>Count of Migration</t>
  </si>
  <si>
    <t>Count of Provider</t>
  </si>
  <si>
    <t>Count of Entity Name</t>
  </si>
  <si>
    <t>Questionnaire</t>
  </si>
  <si>
    <t>Complete</t>
  </si>
  <si>
    <t>ASKID/GL</t>
  </si>
  <si>
    <t>Grand Total</t>
  </si>
  <si>
    <t>AWS</t>
  </si>
  <si>
    <t>Migration</t>
  </si>
  <si>
    <t>No Cloud Workloads</t>
  </si>
  <si>
    <t>Azure</t>
  </si>
  <si>
    <t>Total</t>
  </si>
  <si>
    <t>Not Started</t>
  </si>
  <si>
    <t>Google</t>
  </si>
  <si>
    <t>Cloud Providers - In Scope / Less than Complete</t>
  </si>
  <si>
    <t>#N/A</t>
  </si>
  <si>
    <t>LOB</t>
  </si>
  <si>
    <t>Provider</t>
  </si>
  <si>
    <t>LaunchPad</t>
  </si>
  <si>
    <t>Remediation</t>
  </si>
  <si>
    <t>EIS Endorsement</t>
  </si>
  <si>
    <t>O365 Migration</t>
  </si>
  <si>
    <t>Decommission</t>
  </si>
  <si>
    <t>O365 migration expects to complete by End of January</t>
  </si>
  <si>
    <t>ApertureCVO</t>
  </si>
  <si>
    <t>Diplomat Specialty Pharmacy - CastiaRx</t>
  </si>
  <si>
    <t>Diplomat Specialty Pharmacy - Envoy Health</t>
  </si>
  <si>
    <t>Diplomat Specialty Pharmacy (DSP)</t>
  </si>
  <si>
    <t>Equian - AWS</t>
  </si>
  <si>
    <t>Equian - Azure</t>
  </si>
  <si>
    <t>Equian - Google</t>
  </si>
  <si>
    <t>9/18 - Awaiing follow-up to ClearData discussions</t>
  </si>
  <si>
    <t>Genoa Healthcare - AWS</t>
  </si>
  <si>
    <t>Genoa Healthcare - Azure</t>
  </si>
  <si>
    <t>Genoa Telepsychiatry - AWS</t>
  </si>
  <si>
    <t>9/21 - Meeting with Tedd Mendes to walk through process for Cloud discovery</t>
  </si>
  <si>
    <t>Genoa Telepsychiatry - Google</t>
  </si>
  <si>
    <t>O365 Migration - Plan to finish by end of January/21</t>
  </si>
  <si>
    <t>Moment Health</t>
  </si>
  <si>
    <t>O365 Migration - Tentative completion end of March/21</t>
  </si>
  <si>
    <t>O365 Migration - Tentaive start of 2/21</t>
  </si>
  <si>
    <t>OptumCare NV - 4C Medical Group</t>
  </si>
  <si>
    <t>OptumCare NV - Radiation Oncology of NV (USONV)</t>
  </si>
  <si>
    <t>OptumCare NV - Southwest Medical Associates</t>
  </si>
  <si>
    <t>O365 Migration - Planned for 2/26 start</t>
  </si>
  <si>
    <t>O365 Migration - Tentaive start of 3/21</t>
  </si>
  <si>
    <t>O365 Migration - Tentative completion end of Feb/21</t>
  </si>
  <si>
    <t>UHG R&amp;D - AWS</t>
  </si>
  <si>
    <t>UHG R&amp;D - Azure</t>
  </si>
  <si>
    <t>UHG R&amp;D - Google</t>
  </si>
  <si>
    <t>Surgical Care Affiliates - AWS</t>
  </si>
  <si>
    <t>Surgical Care Affiliates - Azure</t>
  </si>
  <si>
    <t>TEC - Northwest Physicians Network</t>
  </si>
  <si>
    <t>TEC - The Everett Clinic</t>
  </si>
  <si>
    <t>TEC - The Polyclinic</t>
  </si>
  <si>
    <t>Vivify Health - AWS</t>
  </si>
  <si>
    <t>OptumHealth - Care Delivery</t>
  </si>
  <si>
    <t>Vivify Health - Azure</t>
  </si>
  <si>
    <t>O365 Migration - Migration on hold</t>
  </si>
  <si>
    <t>OptumInsight</t>
  </si>
  <si>
    <t>Entity</t>
  </si>
  <si>
    <t>Contacts</t>
  </si>
  <si>
    <t>Status</t>
  </si>
  <si>
    <t>Discovery</t>
  </si>
  <si>
    <t>Dashboard Data</t>
  </si>
  <si>
    <t>Segment</t>
  </si>
  <si>
    <t>CRIS LOB Executive</t>
  </si>
  <si>
    <t>CRIS 
Engagement Manager</t>
  </si>
  <si>
    <t>CRIS 
Integration Program Lead</t>
  </si>
  <si>
    <t>Key Contacts</t>
  </si>
  <si>
    <t>Discovey Required</t>
  </si>
  <si>
    <t>CRIS Discovery
Start Date</t>
  </si>
  <si>
    <t>CRIS Discovery
End Date</t>
  </si>
  <si>
    <t>CRIS Discovery
% Complete</t>
  </si>
  <si>
    <t>Cloud Overview (Deck)</t>
  </si>
  <si>
    <t>ASKID/GL Status</t>
  </si>
  <si>
    <t>HCC Ready</t>
  </si>
  <si>
    <t>LaunchPad 2</t>
  </si>
  <si>
    <t>Remediation 2</t>
  </si>
  <si>
    <t>Public Cloud (Y/N)</t>
  </si>
  <si>
    <t>Public Cloud Vendor(s)</t>
  </si>
  <si>
    <t xml:space="preserve">UHG MSA / ISA Status </t>
  </si>
  <si>
    <t>ASK ID / GL Code</t>
  </si>
  <si>
    <t>Avg Monthly Spend</t>
  </si>
  <si>
    <t>3rd Party Vendor (Y/N)</t>
  </si>
  <si>
    <t>3rd Party Comments</t>
  </si>
  <si>
    <t>Accounts</t>
  </si>
  <si>
    <t>Comments</t>
  </si>
  <si>
    <t>Done/Removed</t>
  </si>
  <si>
    <t>Dashboard Notes</t>
  </si>
  <si>
    <t>Optum</t>
  </si>
  <si>
    <t>Angela Thorpe</t>
  </si>
  <si>
    <t>Ann Gerity</t>
  </si>
  <si>
    <t>ATTN: Debra Flaherty
awsabcmaster@advisory.com
eTechAdmin &lt;eTechAdmin@advisory.com&gt;
7/16 new contact - Wyatt Anderson</t>
  </si>
  <si>
    <t>Yes</t>
  </si>
  <si>
    <t>Completed</t>
  </si>
  <si>
    <t>Y</t>
  </si>
  <si>
    <t>UHGWM110-025556_x000D_
UHGWM110-026687</t>
  </si>
  <si>
    <t>779247480178 ($60) - Payer
278151539847 ($100) - Optum Dev
328905000296 ($500) - Etech Dev
345616689425 ($4k) - ABC Mgmt
448621400967 ($1) - Advisory Board
460791684257 ($1k) - ABC Security
546140078785 ($300) - Research Prod
637475421529 ($50) - Kevin Barnes
857642938110 ($150) - Etech Prod</t>
  </si>
  <si>
    <t xml:space="preserve">9/9 AG - call scheduled for 9/15 to review status provided by Paul Towers (below).
We still have a number of AWS accounts that have not been moved over to Optum master billing.  I am planning to get it done by the end of this year.  Here are the accounts and status.
779247480178 – Payer (abcmaster)
•	Terminate once all of the below accounts have moved to Optum master billing or have been deleted. Q4 2020
345616689425 – AWS ABC Mgmt (abcmgmt)
•	Move early Q4 2020
546140078785 – Optum Research Production (optumresearchprod)
•	MOVE COMPLETED - 10/8
460791684257 – AWS ABC Security
•	Terminate mid Q4 2020
328905000296 – AWS ETECH Dev
•	Terminate mid Q4 2020
Found though invoice email:
AWS: ****0029 - $103.68/mo - brennemk@advisory.com
AWS: ****3542 - $1.21/mo - mathewsj@advisory.com
7/16 PJC - per Jason moved some and decom'd some.  Still need to find out remaining to move or decom (whats left)
7/23 AG - migration completed, clean up &amp; decom to be completed
</t>
  </si>
  <si>
    <t>complete</t>
  </si>
  <si>
    <t>UHC Global</t>
  </si>
  <si>
    <t>Thomas Morning</t>
  </si>
  <si>
    <t>N/A</t>
  </si>
  <si>
    <t>N</t>
  </si>
  <si>
    <t>8/27: TT - There is no cloud spend for Alere Health, per Thomas Morning</t>
  </si>
  <si>
    <t>Tony Kranz, Alan Kroth</t>
  </si>
  <si>
    <t>Joanne Castillo</t>
  </si>
  <si>
    <t>Farhan MO</t>
  </si>
  <si>
    <t>Marty Zoiss</t>
  </si>
  <si>
    <t>No</t>
  </si>
  <si>
    <t xml:space="preserve">7/17/20 Jason W. - Per Marty Zoiss, no public cloud </t>
  </si>
  <si>
    <t>Carly Glieden</t>
  </si>
  <si>
    <t>Amber Senteno, Jon Seung</t>
  </si>
  <si>
    <t>8/3 JAC - Per Alan Kroth (as per business partner), no public cloud presence.</t>
  </si>
  <si>
    <t>Optum Rx</t>
  </si>
  <si>
    <t>Chris Bongartz</t>
  </si>
  <si>
    <t>none</t>
  </si>
  <si>
    <t>AWS:  Angela Tarango
Azure : Donna Zapata</t>
  </si>
  <si>
    <t>08/25/20 -Jason W. - Per Corey Carlson, nothing currently hosted in Azure or AWS
Atia 2/14 - Jason you may want to reach out to EIS TISA Enright, Patrick J &lt;Patrick.Enright@optum.com&gt;
2/3 - Jason - Email sent to Angela asking what assistance is needed to get account closed.
2/3 - Jason - Email sent to Donna asking on the Azure tenant/sub
12/11 - Jason/Email sent to Donna asking what is hosted our in Azure for Avella.
12/11 - Angela reports that account is no longer needed.</t>
  </si>
  <si>
    <t>UHC</t>
  </si>
  <si>
    <t>UHC 
Global</t>
  </si>
  <si>
    <t>TBD</t>
  </si>
  <si>
    <t xml:space="preserve">Evaluating international regulations, effort, timing, and impact </t>
  </si>
  <si>
    <t>Annaliese Reutemann</t>
  </si>
  <si>
    <t>Bryan Nieznajko</t>
  </si>
  <si>
    <t>Complete 8/3/2020</t>
  </si>
  <si>
    <t>UHGWM110-025713</t>
  </si>
  <si>
    <t>9/2 JAW - Bryan N will send over contacts to verify no other subscriptions/accounts exist - confirming decom phase 
8/3 JAC - Per Bryan Nieznajko, 2 subsciptions processed through standard intake for HCC (net new). No other apps in the cloud.
7/21 JAC - Per Bryan Nieznajko/OCIO, Prod and Non-Prod subscription. Meeting with Bryan 7/29 for next steps.</t>
  </si>
  <si>
    <t>Aric Fier</t>
  </si>
  <si>
    <t xml:space="preserve">Steven Bellistri (technical) _x000D_
sbellistri@castiarx.com _x000D_
_x000D_
Kevin Mangin (financial) _x000D_
kmangin@castiarx.com </t>
  </si>
  <si>
    <t>UHGWM110-026954</t>
  </si>
  <si>
    <t>12/7/2020-Jason L.  HCC sent email out asking for a date next week to schecule the 
10/27/20 -Jason L. HCC intial meeting completed and notes sent out.  Scheduling account move .
10/11/20 -Jason W. questionnaire completed.
09/29/20 - Jason W. Scheduled questionnaire review call for 9/6/20.
Per EIS: Cloud de-prioritized due to resource constraints and security tasks taking priority</t>
  </si>
  <si>
    <t>Not in Scope</t>
  </si>
  <si>
    <t>9/18 - meeting scheduled for 9/23 to start ISA process
Per EIS: Cloud de-prioritized due to resource constraints and security tasks taking priority</t>
  </si>
  <si>
    <t xml:space="preserve">Bob Van Gessel 
rvangessel@diplomat.is
Natasha Mayfield  
nmayfield@envoyhealth.is 
Daniel Schmidt 
DSchmidt@diplomat.is 
Joe Hunsinger 
jhunsinger@diplomat.is </t>
  </si>
  <si>
    <t xml:space="preserve">UHGWM110-026339 </t>
  </si>
  <si>
    <t>2/1:  O365 primary reason for tenant.  There is a subscription however the plan is to move the funcationality running in the sub to diplomats datacenter.  Will know more on a timeline by mid to end of Feburary.  Follow back up with Joe and Ben.
1/27: Meeting scheduled to align tasks
12/15: LaunchPad ticket created to resolve issues with migrating Azure.  Launchpad has move resolution to Q1,2021 
10/26/20 -Jason L. completed intial HCC meeting to provide information on Tenant and subscirption move.  Sent email with details of restrictive policies that will be applied. 
10/11/20 -Jason W. questionnaire completed.
09/29/20 - Jason W. Scheduled questionnaire review call for 9/6/20.
Per EIS: Cloud de-prioritized due to resource constraints and security tasks taking priority
Jason W 08/20/20 -- discussed with Colm, he's providing ASK IDs and questionnaire response for "tuck ins" inclduing Envoy -- followup call scheduled for 8/24
PJC 7/23 - Reviewed the deck w/Chad Mines &amp; Chris Bongartz.  Believe there is only a O365 presence.  Chris and Jeff G to discuss more.
JAW 8/5 - Tuck under entities; CastiaRx, DSP, Envoy Health under DSP
CastiaRx = AWS (need ISA to moved forward), DSP via 3rd party Glacier = AWS, Envoy Health = Azure portal (mostly SQL) with 3rd party
Move forward with CastiaRx - need ISA (Alex J, CRIS)
Investigate SHI relationship (Diplomat team)</t>
  </si>
  <si>
    <t>2/1- Envoy Health is moving workload to on-prem in 2021 (when DC is trusted)
1/27: Meeting scheduled to align tasks
Per EIS: Cloud de-prioritized due to resource constraints and security tasks taking priority</t>
  </si>
  <si>
    <t>_x000D_
Bob Van Gessel _x000D_
rvangessel@diplomat.is _x000D_
_x000D_
Ben Thompson _x000D_
bthompson@diplomat.is _x000D_
_x000D_
Daniel Schmidt _x000D_
DSchmidt@diplomat.is</t>
  </si>
  <si>
    <t>Complete 7/23/2020</t>
  </si>
  <si>
    <t>Need for CastiaRx</t>
  </si>
  <si>
    <t>UHGWM110-026677</t>
  </si>
  <si>
    <t>DSP - via SHI
Envoy Health - Need more info</t>
  </si>
  <si>
    <t>1/27: Scheduled meeting to discuss SHI contract
12/15 DSP will submit request to cancel contract with SHI.  It will cancel 30 days later
10/11/20 -Jason W. questionnaire completed.
09/29/20 - Jason W. Scheduled questionnaire review call for 9/6/20.
Per EIS: Cloud de-prioritized due to resource constraints and security tasks taking priority
Jason W 08/20/20 -- discussed with Colm, he's providing ASK IDs and questionnaire response for "tuck ins" inclduing Envoy -- followup call scheduled for 8/24
PJC 7/23 - Reviewed the deck w/Chad Mines &amp; Chris Bongartz.  Believe there is only a O365 presence.  Chris and Jeff G to discuss more.
JAW 8/5 - Tuck under entities; CastiaRx, DSP, Envoy Health under DSP
CastiaRx = AWS (need ISA to moved forward), DSP via 3rd party Glacier = AWS, Envoy Health = Azure portal (mostly SQL) with 3rd party
Move forward with CastiaRx - need ISA (Alex J, CRIS)
Investigate SHI relationship (Diplomat team)</t>
  </si>
  <si>
    <t>2/5 - account moved over under Optum Master and lauchpad successfully applied
2/1 - account should be moved to UHG agreement in the next week.
1/27: Scheduled meeting to discuss SHI contract
9/18 - awaiting security work to free up resources
Per EIS: Cloud de-prioritized due to resource constraints and security tasks taking priority</t>
  </si>
  <si>
    <t>Kevin Joslyn</t>
  </si>
  <si>
    <t>Phabenstein@equian.com</t>
  </si>
  <si>
    <t>Scheduled for 8/7</t>
  </si>
  <si>
    <t>41322-06990-USAMN101-821003</t>
  </si>
  <si>
    <t>11/20 - The two main Equian AWS were moved over into Optum Central mgmt and Launchpad was applied.  Remdication of security vul is in progress. 
The 3rd AWS account is not in use and is in process of being decomissioned. 
10/12 meeting
3 AWS accounts
2 accounts managed by SHI - Omni and subropoint.  These accounts are about 50k each.  
1 account is pay as you go, ~150 per month
Next steps are a meeting with Equian finance and tech team.  
8/25 AG: Equian resources are focusing on the migration to the RNH, efforts can begin once the team has cycles available.
8/18 AG - deck walk through completed, Jason L. indicated no additonal documentation needs to be completed.  There is third party involvement in cloud account, Equain will come back to begin integration planning/execution when they have a timeline to remove party from account.
7/23 AG - discovery started, deck walk through scheduled for 8/7</t>
  </si>
  <si>
    <t>9/18 - awaiting security work to free up resources
RNH migration taking priority for Equian resources</t>
  </si>
  <si>
    <t>10/12 meeting
2 Azure AD tenants
-Equian main tenant is used for O365 only, no Azure subscription
-DevOps tenant has a workload that is believed to not be used.  Jonathan is researching if sub and tenant can be closed. 
8/25 AG: Equian resources are focusing on the migration to the RNH, efforts can begin once the team has cycles available.
8/18 AG - deck walk through completed, Jason L. indicated no additonal documentation needs to be completed.  There is third party involvement in cloud account, Equain will come back to begin integration planning/execution when they have a timeline to remove party from account.
7/23 AG - discovery started, deck walk through scheduled for 8/7</t>
  </si>
  <si>
    <t>12/12 meeting
No GCP is known, Jonathan will be validating. 
8/25 AG: Equian resources are focusing on the migration to the RNH, efforts can begin once the team has cycles available.
8/18 AG - deck walk through completed, Jason L. indicated no additonal documentation needs to be completed.  There is third party involvement in cloud account, Equain will come back to begin integration planning/execution when they have a timeline to remove party from account.
7/23 AG - discovery started, deck walk through scheduled for 8/7</t>
  </si>
  <si>
    <t>Michael Flail</t>
  </si>
  <si>
    <t xml:space="preserve">9/10 update: call held with EHR team, only app hosted in cloud provisioned under UHG account.  
UHGWM110-020624|OPAS_Case_advisor_Prod|Microsoft|AZU_P0001496|6531c445-10ec-4f00-84d5-fc0ae4f54cd2
9/9 AG - EHR has a product hosted in Azure, discovery call scheduled for 9/10 with Jeff W's team
9/8 AG - update from Andrew Lexa:
EHR was integrated on the Optum network in 2015 and we were part of the corporate rollout of Office365. The EHR Systems team manages all applications and customer web portals internally with no public or third party providers.
We have a new product called Case Advisor that is hosted in Azure. Karunesh Kumar would be able to provide more details on this application. 
9/8 AG - Michael Flail confirmed they are using O365, on prem.  Andrew Lexa was identifed as the point of contact for other cloud related questions.  Confirmation of cloud presence pending.
8/25 - have reached out to Michael Flail @ the BP, OOO until 8/26 (no backup identifed, try to get alternate name)
8/7/23 AG - identifed point of contact, enagaged for status </t>
  </si>
  <si>
    <t>colm_hasson@optum.com
McConnell, John [From Genoa] &lt;JMcconnell@genoahealthcare.com&gt;
Raustein, Peter [From Genoa] &lt;praustein@genoahealthcare.com&gt;</t>
  </si>
  <si>
    <t>Blocked</t>
  </si>
  <si>
    <t>ClearData</t>
  </si>
  <si>
    <t>1/5/21: Genoa currently leverages ClearData to manage their infrastructure in Amazon Web Services (AWS).  The current technology in AWS will be moved to the Optum Health Care Cloud (HCC) AWS solutions when the current agreement expires on 9/7/2021
08/25/20 - Jason W. - Per Aric Fier, can send over questionnaire but will hold off any dicussion for at least two week. There are 60 to 100 VMs in AWS but leadership is discussing options with agreement with ClearData JL 6/30 - Alex and Jason meet with Genoa, the focus was on cost to migrate.   Clear data owns the accounts and Genoa will need to migrate the workloads off of the current account into a new account.  Alex had several meetings with Genoa, they do not want to move due to cost.**This is what they pay to ClearDATA, a 3rd party vendor who performs work on their two AWS accounts.Jeff: sent note to Francois to inquire.PJC 7/23 - Reviewed the deck w/Chad Mines &amp; Chris Bongartz.  JJG 7/30 - Leadership mtgs with CIO/CEO - no action to take yet.</t>
  </si>
  <si>
    <t>9/18 - Awaiiting follow-up to ClearData discussions
Per Aric Fier, pause for at least two week. Leadership discussing options with ClearData agreement</t>
  </si>
  <si>
    <t>Complete 9/30/2020</t>
  </si>
  <si>
    <t>08/25/20 - Jason W. - Per Aric Fier, can send over questionnaire but will hold off any dicussion for at least two week. There are 60 to 100 VMs in AWS but leadership is discussing options with agreement with ClearData
 JL 6/30 - Alex and Jason meet with Genoa, the focus was on cost to migrate. 
  Clear data owns the accounts and Genoa will need to migrate the workloads off of the current account into a new account.  
Alex had several meetings with Genoa, they do not want to move due to cost.
**This is what they pay to ClearDATA, a 3rd party vendor who performs work on their two AWS accounts.
Jeff: sent note to Francois to inquire.
PJC 7/23 - Reviewed the deck w/Chad Mines &amp; Chris Bongartz.  
JJG 7/30 - Leadership mtgs with CIO/CEO - no action to take yet.</t>
  </si>
  <si>
    <t>OptumHealth</t>
  </si>
  <si>
    <t>Ashish Palia</t>
  </si>
  <si>
    <t>IT manager: Alex Aronson  alex.a@genoatelepsychiatry.com
HR Lead- Christine Staub cstaub@genoatelepsychiatry.com</t>
  </si>
  <si>
    <t>Complete 6/19/2020</t>
  </si>
  <si>
    <t>Scheduling migration for AWS</t>
  </si>
  <si>
    <t>UHGWM110-018809</t>
  </si>
  <si>
    <t>1/5/21:Genoa currently leverages ClearData to manage their infrastructure in Amazon Web Services (AWS).  The current technology in AWS will be moved to the Optum Health Care Cloud (HCC) AWS solutions when the current agreement expires on 9/7/2021
JG: Being worked outside of TitanJL 6/30 - Jena worked with AE to get ASK ID created and GL mapped.  Jena working on schecuedling migration. Google workload is Gsuite only.AWS account will need to move over.This account/workload moved to another part of the business. Still needs move, but would be separate from below.Also has a GCP workload (per Kevin Wright).7/16 PJC - actively migrating AWS per JL.  G suite not inscope of cloud track - need to communicate to Collab track to Office/O365 complete migration</t>
  </si>
  <si>
    <t xml:space="preserve">	
IT manager: Alex Aronson  alex.a@genoatelepsychiatry.com
HR Lead- Christine Staub cstaub@genoatelepsychiatry.com</t>
  </si>
  <si>
    <t>JG: Being worked outside of Titan
JL 6/30 - Jena worked with AE to get ASK ID created and GL mapped.  Jena working on schecuedling migration. 
Google workload is Gsuite only.
AWS account will need to move over.
This account/workload moved to another part of the business. Still needs move, but would be separate from below.
Also has a GCP workload (per Kevin Wright).
7/16 PJC - actively migrating AWS per JL.  G suite not inscope of cloud track - need to communicate to Collab track to Office/O365 complete migration</t>
  </si>
  <si>
    <t>Chris Dellinger (POC) + Kunal from his team
Rohit Dhodi (Security)</t>
  </si>
  <si>
    <t>Started</t>
  </si>
  <si>
    <t>NA</t>
  </si>
  <si>
    <t>Complete w/ Findings</t>
  </si>
  <si>
    <t>Complete (Non-Prod)</t>
  </si>
  <si>
    <t>GL: 41325-06333-820105</t>
  </si>
  <si>
    <t>$50K-60K</t>
  </si>
  <si>
    <t>NP: 504357334963 (RIs- moving)
P: 184947885659 (not yet moving)
Gov: 207460668013 (not in use, to decommission.)
2770...gmail account, Not in use, need to decommission.</t>
  </si>
  <si>
    <t>7/23 AG - Chris Delliger confirmed hCentive AWS account migrated to Optum back in May
AWS Org Migration scheduled 4/30
4/6- Reseller Notification of migration 4/30. Reviewing tech needs for migration 4/9.
3/24- AWS reseller needs 30 day notification. Chris attempting to establish timeline 
3/11- Intake form completed- RITM10103000
2/25- still waiting on ASK filed 2/12.
2/10- GL recieved. Need Employee Account owner.
1/24- Jason to work with Chris on Legal, Jena to assist with ASK ID. Chris sending emails with info
1/22 - Meeting scheduled for 1/24 to talk through and begin the process.  
11/26- Name change issue. Email sent 12/16 for update
Jeff: ES&amp;P &amp; AWS follow-up. (3% discount via Engineering AI (India))
Jeff: Redbox introduction once we're there.
Jeff sent email to Chris re: ASKID/GL.
ASK ID: UHGWM110-025505
Account request number: RITM1010300
Note: Question for Chris, where the RI purchased in one of the accounts that are moving or were they purchased in the master payer with sharing turned on.
If they are in the accounts moving need to connect with Nathan and understand how those move and if the RIs need to be added into the sharing pool.
7/16 PJC - complete w/findings - Jason to confirm remediation
Prod not yet moved? 
Found though invoice email:
Advance health- AWS: ****0485 -$39.12 - aws-advancehealth@hcentive.com
????? -AWS: ****5742 - $5.45 - tarun@tarun.me; eric.letada@hcentive.com
????? - AWS: ****0680 - $27.90 - aws-xpg-prod@hcentive.com</t>
  </si>
  <si>
    <t>UHC 
E&amp;I</t>
  </si>
  <si>
    <t>Joe Waggoner</t>
  </si>
  <si>
    <t>Marie Stodolka</t>
  </si>
  <si>
    <t>Tony Turner</t>
  </si>
  <si>
    <t xml:space="preserve">Mike Britain </t>
  </si>
  <si>
    <t>JG: AWS invoice intercept.  With Tony and team on 'on-prem' efforts.</t>
  </si>
  <si>
    <t>9/18 - Awairing meeting to schedule to review Cloud process
BP requested delay to allow team to address security issues</t>
  </si>
  <si>
    <t>David Strong</t>
  </si>
  <si>
    <t>Lori Berg</t>
  </si>
  <si>
    <t>Beasley, Tim  [From HSB] &lt;Tim.Beasley@healthscopebenefits.com</t>
  </si>
  <si>
    <r>
      <t>3</t>
    </r>
    <r>
      <rPr>
        <vertAlign val="superscript"/>
        <sz val="11"/>
        <color theme="1"/>
        <rFont val="Calibri"/>
        <family val="2"/>
        <charset val="1"/>
      </rPr>
      <t>rd</t>
    </r>
    <r>
      <rPr>
        <sz val="11"/>
        <color theme="1"/>
        <rFont val="Calibri"/>
        <family val="2"/>
        <charset val="1"/>
      </rPr>
      <t xml:space="preserve"> party, Deerwalk, provides data warehousing functionality by </t>
    </r>
    <r>
      <rPr>
        <u/>
        <sz val="11"/>
        <color theme="1"/>
        <rFont val="Calibri"/>
        <family val="2"/>
        <charset val="1"/>
      </rPr>
      <t>hosting</t>
    </r>
    <r>
      <rPr>
        <sz val="11"/>
        <color theme="1"/>
        <rFont val="Calibri"/>
        <family val="2"/>
        <charset val="1"/>
      </rPr>
      <t xml:space="preserve"> the functionality on Azure public cloud services where </t>
    </r>
    <r>
      <rPr>
        <u/>
        <sz val="11"/>
        <color theme="1"/>
        <rFont val="Calibri"/>
        <family val="2"/>
        <charset val="1"/>
      </rPr>
      <t>Deerwalk holds/owns</t>
    </r>
    <r>
      <rPr>
        <sz val="11"/>
        <color theme="1"/>
        <rFont val="Calibri"/>
        <family val="2"/>
        <charset val="1"/>
      </rPr>
      <t xml:space="preserve"> the subscription/account with Microsoft vs HealthScope</t>
    </r>
  </si>
  <si>
    <t>Sean Castruita
Mike Mulhern</t>
  </si>
  <si>
    <t xml:space="preserve">AWS </t>
  </si>
  <si>
    <t xml:space="preserve">9/8 AG - account numbers requested last week from Patrica, response pending
8/26 AG - Response from Patricia Jordan re cloud presence below, all accounts are Optum accounts managed by HCC today: 
1.	Do you have a workload (not O365) running in a Public Cloud provider?  (Ex: Database, application, other cloud services)
a.	If you have public cloud presence, which providers? (Ex: AWS, Azure (not O365), GCP)
 Provider Analytics currently does have AWS presence (Optum Performance Analytics), which includes applications, EC2 and Redshift.  This would be the only workload we have that would have come from the Humedica acquisition.
2.	Do you utilize a 3rd party to administer/facilitate/resell public cloud services?
a.	If 3rd party is used, is there a contract in place?  Expiration date?
 We do not use a 3rd party.  HCC manages the overall relationship with AWS and Azure
3.	Do you utilize Microsoft O365?
For our teams, yes.
4.	Does the business partner know their approximate monthly spend for their public cloud workload?
 Current monthly spend is about $40k.
8/25 AG - Mike Mulhern confirmed a legacy cloud instance was owned by Advisory Board (they have completed migration in to Optum), they are using a commercial cloud solution for flagship OPA product.  
7/23 AG - identifed point of contact, enagaged for status </t>
  </si>
  <si>
    <t>Validating</t>
  </si>
  <si>
    <t>Brad Harrison, Jeff Hockett</t>
  </si>
  <si>
    <t xml:space="preserve">9/8 update: Lewin is bound by government contracts, cannot integrate.  They have requested best practice/diagrams for construction of their O365 tenant.
8/25 AG - Lewin is already working with Optum on the O365 migration plans.  I don't believe any additional action is needed.
7/28 AG - no integration in scope.  No additional action will be taken unless otherwise directed by HCC.
7/23 AG - from Brad Harrison, BP: Lewin is currently working with Optum on our O365 tenant and migration plans.   We also have a project team that have setup an Azure Tenant to support a project.  It’s in the early stages and my team is just getting access to it.  I believe it’s just a single VM at the moment.   It’s part of COVID work for a client so urgency is the push.   Would like to know if you have any information about cloud standards and processes you have in place.   
I don’t believe we can migrate any items to Optum as we are an NIE with OCI and compliance issues.  We have been owned by UHG/Optum over 13 years and our integration status has not changed over the years because of those issues.   Right now, no UHG/Optum employee can have any access to any of our systems according to our government contracts.   It’s not really an IT issue but legal and compliance.   
</t>
  </si>
  <si>
    <t>Renae Teale</t>
  </si>
  <si>
    <t>8/27 AG - response from Joe Molitor: Some of our contracts (Government/Military) do not allow us to leverage cloud services without extensive reviews and amending the boundaries of our compute environment.
Specific items that validation was provided for: workload running on public cloud, 3rd party to administer/facilitate/resell public cloud services, Misrosoft O365, monthly chargebacks (if applicable) - response to all was NO
8/25 - engaged with Joe Molitor to address initial questions provided by Jeff to validate what actions if any are needed.
7/28 AG - there was limited integration with LHI, federal contacts prohibit access into LHI.  Will confirm if there is cloud presence.
7/23 AG - identifed point of contact, engaged for status</t>
  </si>
  <si>
    <t>Paul Kocon</t>
  </si>
  <si>
    <t>Shahzad, Shaukat &lt;Shawn.Shahzad@uhc.com</t>
  </si>
  <si>
    <t>Sitnica, Adi &lt;adi.sitnica@medexpress.com&gt;, Metheny, Mike  [From MedExpress] &lt;mmetheny@medexpress.com&gt;, Heizler, Mark &lt;mark.heizler@medexpress.com&gt;</t>
  </si>
  <si>
    <t>Complete 9/9/2020</t>
  </si>
  <si>
    <t>GL: 49120-07680-635616</t>
  </si>
  <si>
    <t>876295643570 - Master 
829431208957 - Prod - Trans (VPC)
033910624459 - IAM
777984935283 - LOG
-------
253537545995 - Legacy</t>
  </si>
  <si>
    <t>1/27: Marketplace blocker has been removed
12/8 - LP team is reporting other priorities came up moving the marketplace analysis and changes into future sprints. 
Medexpress will not be able to move before end of year 2020. 
11/2 - Met with Medexpress, went through their account and their marketplace usage is a conflict for moving the accounts over. Reached out to Laucnhpad team to make a change to allow for their marketplace services in use to work after accounts moved over. 
10/2 - Met with Medexpress and they believe their account couldn't move due to them no meeting the terms of the OPtum EA.  
Jason Validated with AWS Brian A that if there was an issue with the account it would not be covered but doesn't exclude their accounts from moving over under our OPtum Master payer
9/13/20 - Met with HCC and CRIS 9/9 to explain HCC process. Jason L. will follow up.
8/25/20 - Jason W. - I've asked Mike and Adi to confirm those are the accounts that actually moved under UHG
8/24/20 - JAW - Did not find any of the accounts numbers listed under UHG.  Account numbers contained in questionnaire
8/17/20 -Jason W. - Daniel Farrah confirms one account already under UHG umbrella, apps in other one will be migrated to Optum data center then account will be closed. 
8/8/20 - Jason W.  -- Joanne meeting with MedExpress 8/10 to determine needs
7/20/20 Jason W. - Per Adi Confirmed the below. Will follow up with Alan K. and HCC team on next steps.
accounts found through invoice capture. Alex to
reach out to customer and have initial discussion.
Contact on both accounts CorpInvoice@medexpress.com
Contact on 876295643570
Mohar, Kimberly [From MedExpress]
&lt;kimberly.mohar@medexpress.com&gt;
Contacts on 253537545995
Farrah, Daniel [From MedExpress] &lt;daniel.farrah@medexpress.com&gt;
Kimberly.Donkin@medexpress.com
7/16 PJC - start discussion w/CRIS</t>
  </si>
  <si>
    <t>1/27: Marketplace blocker has been removed</t>
  </si>
  <si>
    <t>Kirk Shankle
Greer Rios</t>
  </si>
  <si>
    <t xml:space="preserve">N </t>
  </si>
  <si>
    <t>9/9 AG - Greer provided the update that all accounts have been migrated.  She has moved on to another role, will confirm a new point of contact.
9/8 AG - second reach out to Greer, will escaalte by EOD if no response.
8/27 update AG - idenfied Greer Rios as a point of contact, reached out for details in public cloud presence.
7/28 - point oc contact no longer with company, looking for an alternate point of contact.</t>
  </si>
  <si>
    <t>Semnanian, AmirAli &lt;ASemnanian@mhealth.com&gt;</t>
  </si>
  <si>
    <t>Complete 8/12/2020</t>
  </si>
  <si>
    <t>UHGWM110-026011</t>
  </si>
  <si>
    <t>e48c4b41-119f-4eec-8114-cb565eef3b98 (Non-prod) - Verified in UHG</t>
  </si>
  <si>
    <t>8/26 - JAW - Verified non-prod account is under UHG - e48c4b41-119f-4eec-8114-cb565eef3b98
7/17 JAC - Per Amir, no cloud presence in Production and no direct subscription with any Cloud vendor.  Non-prod in Azure per Bryan N.</t>
  </si>
  <si>
    <t>O365 Migration - Tentative completion end of March</t>
  </si>
  <si>
    <t>Greg Fritz</t>
  </si>
  <si>
    <t>Greg Prieto, Rick Garcia, greyes@nammcal.com, Jambugeswaran Sakthivel, mpowley@nammcal.com</t>
  </si>
  <si>
    <t>Complete 8/7/2020</t>
  </si>
  <si>
    <t>08/07/20 Jason W - Aha is cloud based software, no public cloud hosting per Mark P. No HCC needed at this time.
7/23/20 Jason W - Per Mark Powley, currently using Aha, will follow up.</t>
  </si>
  <si>
    <t>Mark Warburton &amp; Syed Amir</t>
  </si>
  <si>
    <t xml:space="preserve">  741927687585 </t>
  </si>
  <si>
    <t>AWS Org migration schedule 5/1
4/6- filed Existing account migration form.
Jeff/Jason met with medtrans to get the processing moving forward. Waiting on ASK ID with GL mapped to begin forward movement.
Jeff: Jeff, Heather, Carissa, and Todd, determined no action at this time.
Jeff: Meeting w/ Syed Amir 11/7. Follow-up 7/12
7/16 PJC 10 violations to complete - divested - call complete
Divestiture of National MedTrans is underway</t>
  </si>
  <si>
    <t>Joe Hajek</t>
  </si>
  <si>
    <t>Complete 7/17/2020</t>
  </si>
  <si>
    <t xml:space="preserve"> 3a28f36e-e4d4-4695-82ab-5f90e5874757</t>
  </si>
  <si>
    <t xml:space="preserve">7/17 JAC - Per Joe Hajek/NWP, public cloud migration is complete. </t>
  </si>
  <si>
    <t>Optum International</t>
  </si>
  <si>
    <t>0825/20 Jason W. - Per Colm Hasson, nothing currently hosted in Azure or AWS
PJC 7/23 - Reviewed the deck w/Chad Mines &amp; Chris Bongartz</t>
  </si>
  <si>
    <t>Kevin McCormick</t>
  </si>
  <si>
    <t>Dave Tornell</t>
  </si>
  <si>
    <t>7/20 - JAC - Per Dave Tornell/4C, no public cloud presence.</t>
  </si>
  <si>
    <t>Optum Consumer Solutions</t>
  </si>
  <si>
    <t>Tedd Mendes</t>
  </si>
  <si>
    <t>UHC 
M&amp;R</t>
  </si>
  <si>
    <t>Heather Taylor</t>
  </si>
  <si>
    <t>Beth Lowicki</t>
  </si>
  <si>
    <t>Babu Kaduraali, Kelly Katchis</t>
  </si>
  <si>
    <t>7/28 Jason Williams - Per Babu K, no public cloud presence.</t>
  </si>
  <si>
    <t>Loreene Flebeau and Elizabeth Thornquist</t>
  </si>
  <si>
    <t>7/17/20 Jason W. - Per BetsyTornquist, no public cloud</t>
  </si>
  <si>
    <t>Peter Tan
Derek dela Noche
Adhikarapatti, Venugopalan [From QSSI] &lt;vadhikarapatti@qssinc.com&gt;
procurement@qssinc.com
Managed Services [From QSSI] &lt;ms@qssinc.com&gt;</t>
  </si>
  <si>
    <t>293968997653
965593199775</t>
  </si>
  <si>
    <t>9/8 AG - QSSI is bound by the same government contracts as Lewin (all of OptumServe falls into this category).  They cannot integrate with Optum.  O365 is not currently in use, they are considering the O365 suite without cloud drive or cloud data storage.
8/25 AG - I reached out to Peter Tan to confirm if they are on O365 in the cloud.
8/7 AG - entity is minimally integrated, goverment contracts are managed and Optum cannot access/own accounts.  No additional action will be taken unless directed by HCC.
7/23 AG - identifed Peter Tan as point of contact, reached out for status</t>
  </si>
  <si>
    <t>9/18 - Discuss approach with HCC team</t>
  </si>
  <si>
    <t>8/26 AG - email is hosted in prem.  No additonal action will be taken.
7/21/2020 AG - no public cloud presence</t>
  </si>
  <si>
    <t>Schatz, Curt &lt;curt.schatz@optum.com&gt;</t>
  </si>
  <si>
    <t>7/22/2020 Jason W. - Curt S. confirmed no public cloud</t>
  </si>
  <si>
    <t>?</t>
  </si>
  <si>
    <t>900901929911 (Payer)
438528284888
892514608735
738699725475
144137586169
841246781991
585595130751
374434590507</t>
  </si>
  <si>
    <t>7/16 PJC SrEx Ldrsp discussion needed at Franke level</t>
  </si>
  <si>
    <t>Richard Morel and Paul Nichols</t>
  </si>
  <si>
    <t>7/17 JAC - Per Paul Nichols/RMG, no public cloud presence.</t>
  </si>
  <si>
    <t>UHC 
C&amp;S</t>
  </si>
  <si>
    <t>Satyendra Kumar</t>
  </si>
  <si>
    <t xml:space="preserve">	
Nandan Menon
Ed Frederick</t>
  </si>
  <si>
    <t>y</t>
  </si>
  <si>
    <t>7e510e08-8b69-4de5-8a95-f90aecba9346</t>
  </si>
  <si>
    <t>8/25 TT : Workload has migrated to Optum Tenant
1/2 - email sent to Ed to validate Tenant decommissioned.
12/13- emailed to verify Tennant decom
7/16 PJC complete</t>
  </si>
  <si>
    <t>UHG</t>
  </si>
  <si>
    <t>UHG 
Corporate</t>
  </si>
  <si>
    <t>Jason Williams</t>
  </si>
  <si>
    <t>Kristy Stasik - kristy.stasik@optum.com (Product)
Frank Markson - frank.markson@uhg.com</t>
  </si>
  <si>
    <t>Hold pending 
Ex Leadership discussions</t>
  </si>
  <si>
    <t>Jason to follow up with Frank on the AWS account
2/14 Atia:  SavvySherpa's network integration was schedule complete in Q4 2019.  SavvySherpa used a 3rd party to provide and maintain HITRUST certification of their AWS environment.
SavvySherpa uses AWS, Azure and Google Cloud. 
Contact security team has are Erik Edvalson
1/28: Jeff following up with Kristy
7/16 PJC - Political discussion required (Franke level)</t>
  </si>
  <si>
    <t>Verchick, Tami &lt;Tami.Verchick@optum.com&gt;</t>
  </si>
  <si>
    <t>7/22/2020 Jason W. - Tami Verchick confirmed no public cloud</t>
  </si>
  <si>
    <t xml:space="preserve">Willcox, James &lt;James.Willcox@scasurgery.com&gt;
Bodden, Mark E [From SCA]
&lt;Mark.Bodden@scasurgery.com&gt;
Ajay.Kambhampati@scasurgery.com
</t>
  </si>
  <si>
    <t>Complete 7/14/2020</t>
  </si>
  <si>
    <t>Postponed</t>
  </si>
  <si>
    <t>UHGWM110-026385, GL: 47300-619700-07685</t>
  </si>
  <si>
    <t>Azure Tenant
Dev/Test -c1abffaf-fc5e-4ed1-9959-d7c44aecf63a
Prod
f0f50638-bede-4f1e-87fc-a1e751da3d74
AWS
PWC is initially creating, and will transition-in
944607642796</t>
  </si>
  <si>
    <t xml:space="preserve">8/26/20 - Jason W. -- followup with Ajay on HCC questions:
1)	The AWS/PWC connection is actually a solution built by PWC, hosted in SalesForce, with call center handled via AWS Connect. It’s going live Sept. 1. SCA is already engaged with Optum’s SF team (architect from Optum is Nick Burton) and this is already within Optum’s SF account. Nothing else hosted in AWS
8/8/20 Jason W. - discussed with Bryan N. and Jason L. Transition already in progress, no need for walking deck presentation.
7/22/2020 Jason W. - Nieznajko, Bryan J &lt;bryan_nieznajko@optum.com&gt; working with Ajay, will follow up
Care Delivery Organization, NIE
Hefty Azure AD, SCA Surgery will remain on their own tenancy.
Working on ASKID/GL, UHG owner.
Have identified that the Launchpad policies applied to the tenant would break some of the services running in the subscription. Cannot apply launchpad to the tenant/subscription until those are remediated. 
7/14 - Joanne Castillo - Met with SCA, HCC, CRIS, EIS. Determined work in flight with PWC for AWS Connect. Parallel efforts:  a)normal net new workload intake on the cloud.optum.com b) discovery work to migrate the workload being stood up to the UHG tenant.
</t>
  </si>
  <si>
    <t>Azure Tenant
Dev/Test -c1abffaf-fc5e-4ed1-9959-d7c44aecf63a
Prod
f0f50638-bede-4f1e-87fc-a1e751da3d74
AWS
PWC is initially creating, and will transition-in</t>
  </si>
  <si>
    <t xml:space="preserve">12/15: LaunchPad ticket created to resolve issues with migrating Azure.  Launchpad has move resolution to Q1,2021 
8/26/20 - Jason W. -- followup with Ajay on HCC questions:
2)	SCA is running Office 365 and last year when they renewed it came under the UHG/Optum account
3)	There are some critical workloads hosted in Azure and SCA has engaged with Jason Lahr on these, but they hit the pause button to sort out how to extricate these workloads from their O365 tenant. SCA currently has a prod and test subscription to Azure
4)	SCA has “10 to 15” developers accessing the Azure environments, and “just a few” have MSIDs (no exact count) but none of them have Optum laptops
8/8/20 Jason W. - discussed with Bryan N. and Jason L. Transition already in progress, no need for walking deck presentation.
7/22/2020 Jason W. - Nieznajko, Bryan J &lt;bryan_nieznajko@optum.com&gt; working with Ajay, will follow up
Care Delivery Organization, NIE
Hefty Azure AD, SCA Surgery will remain on their own tenancy.
Working on ASKID/GL, UHG owner.
Have identified that the Launchpad policies applied to the tenant would break some of the services running in the subscription. Cannot apply launchpad to the tenant/subscription until those are remediated. 
7/14 - Joanne Castillo - Met with SCA, HCC, CRIS, EIS. Determined work in flight with PWC for AWS Connect. Parallel efforts:  a)normal net new workload intake on the cloud.optum.com b) discovery work to migrate the workload being stood up to the UHG tenant.
</t>
  </si>
  <si>
    <t>Kyle.Getz@the polyclinic.com john.sargent@polyclinic.com</t>
  </si>
  <si>
    <t>UHGWM110-026942 (NPN)</t>
  </si>
  <si>
    <t>1/27/21: consolidating accounts to NPN.  Migration is expected to complete by end of February</t>
  </si>
  <si>
    <t>Tony Kranz</t>
  </si>
  <si>
    <t>Gary Kuyat (Gkuyat@everettclinic.com)
Chuck Morrenzin (cmorrenzin@everettclinic.com) 
Jason Rice (jrice@everettclinic.com)
Kevin Buretta (kburetta@everettclinic.com)</t>
  </si>
  <si>
    <t>Complete 8/26/2020</t>
  </si>
  <si>
    <t>Complete 9/18/2020</t>
  </si>
  <si>
    <t>UHGWM110-027296</t>
  </si>
  <si>
    <t>Ascension</t>
  </si>
  <si>
    <t>EveretteClinic Azure Tenant
    - No Azure Subscription
NPN (Northwest Physicians Network) Azure Tenant
    - Has an Azure subscription
TEC Tenant
    - Has an Azure subscription</t>
  </si>
  <si>
    <t xml:space="preserve">12/15: LaunchPad ticket created to resolve issues with migrating Azure.  Launchpad has move resolution to Q1,2021 
EverettClinic Tenant
              Has EA which expires 6/30/2020. 
o	Office 365
	John flood handling the license
o	PowerBI Pro
	John flood handling the license
o	MFA, Azure AD enabled and utilization
	Need to understand if this can be moved into our EA as an account, what would the billing do.  
NPN (Northwest Physicians Network) Tenant
                No EA, Month to Month
o	Exchange, email migrated to TEC tenant completed
o	Sharepoint (migration in process to TEC)
o	Teams (migrate to TEC, will go along with SharePoint)
o	Website (in an Azure Subscription)
	No ties to SharePoint
Need to check with Uriah, can admin/developers Identity by synced with OptumCare tenant
TEC Tenant
                Need to check with John Flood on what the expectation is,  tenant remains and moves over or everything migrated off of the tenant. 
7/14 - Joanne Castillo - Scheduling discovery meeting with TEC, John Flood and Jason Lahr. 
Action:
1.	Determine how MFA runs/works.  If part of a subscription, then discuss moving over to under one of our other tenants.  This would be done by someone at TEC sharing screen and running thru the MFA use case.
2.	For the other two tenants, determine final intended disposition.  For example will they migrate over to UHG tenant.  We would need to have the walking deck ready to discuss what that would mean.
3.	Possible follow-up is to work with/include Uriah Norris regarding how TEC identities can be synced with our OptumCare tenant.
7/30 JAC - Meeting to review walking deck requires rescheduling due to conflict for TEC. Complete discovery form prior to rescheduling per HCC team.
8/6 JAC - HCC Overview (walking deck) meeting rescheduled from 8/18 to 8/20 due to conflict for TEC.
8/25 JAC - Key Updates:
1) Discovery questionnaire completed 8/11
2) Walking deck review scheduled 8/20 - not needed per BP (stated during meeting)
3) Discovery questionnaire reviewed 8/20 and 8/25 - further discussion required - continuing 8/26
 8/26 JAC - Additional Discovery review session complete. BP to provide ASK ID. If valid, hand off to HCC team (HCC ready).
9/18 JAC - ASK form submitted directly in ASK by Bryan N. ASK ID# TBD. 9/24 JAC - ASK ID for NPN created. Additional ASK reg required for TEC.
</t>
  </si>
  <si>
    <t>O365 Only</t>
  </si>
  <si>
    <t>08/12/20 Jason W. -- after meeting with TPC, confirmed Azure is only tied O365 tenant. No TPC apps are in a public cloud hosting environment. Nothing for HCC at this time.
08/08/20 Jason W. -- meeting with TPC 8/10 to complete questionnaire, review deck if needed
07/20/20 Jason W. - confirmed with Kyle G. can't start until current contract expires 11/30
MS contract in place - cannot benefit from our discount until late November
7/16 PJC - Jeff G email contract w/MS and can't bend until November.   Need to follow up w/Jacob Palen w/ ES&amp;P</t>
  </si>
  <si>
    <t>Bryan Gastonguay</t>
  </si>
  <si>
    <t>Nathan Staub - USHealth Group</t>
  </si>
  <si>
    <t>PCM/Insight is the reseller, however we administer it our tenant in house.</t>
  </si>
  <si>
    <t>Per Nathan Staub - Azure and O365  Other hosted services like Box, Fuze, Five9, LogicMonitor, Atlassian, Cloudflare, Citrix in use
2/10- emailed Sonja on if AWS exist and who owns.</t>
  </si>
  <si>
    <t>9/18 - Awaiting meeting to schedule to review Cloud process</t>
  </si>
  <si>
    <t>Steve Miller (PM), Mike Wester</t>
  </si>
  <si>
    <t xml:space="preserve">7/22 JAC - Per Bryan Nieznaiko/OCIO, no public cloud presence. </t>
  </si>
  <si>
    <t>Alan Stryker &lt;a.stryker@vivifyhealth.com&gt;
Palia, Ashish R &lt;ashish.palia@optum.com&gt;</t>
  </si>
  <si>
    <t>UHGWM110-024813</t>
  </si>
  <si>
    <t>-AWS (NonProd)single account 492565762323
- move to HCC</t>
  </si>
  <si>
    <t>AWS Org migration scheduled 4/28
4/23- filed SN form to have record created
meeting 3/24 - request to get GL mapped encountered some back and forth with finance, Ashish is working through it
Meeting 3/12 - ASK ID exists with no GL. finance contact provided with instructions how to get GL updated. UHGWM110-024813
CENTRILOGIC (can't move out) - for Canada has to remain in CA
ARMOR (still has 2 year contract w/ them) - for US (located in Tx and Az)
AWS - is all development work (separated from Prod (EC2, Lambdas, S3, CloudFront, .)
7/16 PJC - complete 7/16 w/ all remediation complete
Azure (NonProd) Tenant &amp; single sub running
a single VM for DLP (running O365) this will go
away, It can not be decomed until the
mailboxes are moved over. Office365 and mail
migration team has the action.
AWS (NonProd)single account 492565762323
- move to HCC
Armor: (Prod) US workloads under contract
/DCs (still has 3 yr contract)(no action)
Centri Logic: Canada workloads under contract
/DCs (no action)</t>
  </si>
  <si>
    <t>12/15:  More discovery is needed to determine how ClearWays is managing the cloud.  Tedd Mendes will schedule meeting with Vivify resource
AWS Org migration scheduled 4/28
4/23- filed SN form to have record created
meeting 3/24 - request to get GL mapped encountered some back and forth with finance, Ashish is working through it
Meeting 3/12 - ASK ID exists with no GL. finance contact provided with instructions how to get GL updated. UHGWM110-024813
CENTRILOGIC (can't move out) - for Canada has to remain in CA
ARMOR (still has 2 year contract w/ them) - for US (located in Tx and Az)
AWS - is all development work (separated from Prod (EC2, Lambdas, S3, CloudFront, .)
7/16 PJC - complete 7/16 w/ all remediation complete
Azure (NonProd) Tenant &amp; single sub running
a single VM for DLP (running O365) this will go
away, It can not be decomed until the
mailboxes are moved over. Office365 and mail
migration team has the action.
AWS (NonProd)single account 492565762323
- move to HCC
Armor: (Prod) US workloads under contract
/DCs (still has 3 yr contract)(no action)
Centri Logic: Canada workloads under contract
/DCs (no action)</t>
  </si>
  <si>
    <t>Joseph Trudell - jtrudell@wellmed.net, Daniel Moore, Mouda Lee, Simon Castillo, Manuel Salinas</t>
  </si>
  <si>
    <t>Scheduled 8/28/2020</t>
  </si>
  <si>
    <t>Initial Outreach</t>
  </si>
  <si>
    <t>145020174949</t>
  </si>
  <si>
    <t>JAW - No Public Cloud - running AzurePack/AzureStack on-prem
AE accounts found through invoice capture. Alex to reach out to customer and have initial discussion.
thedevelopmentbox@wellmed.net
Trudell, Joseph [From WellMed] &lt;JTrudell@wellmed.net&gt;
JAC - Meeting held with WellMed 8/10 for Discovery.  Clarification needed on questionnaire items. Follow up to be scheduled for deck walkthrough and remaining discovery.
JAC - Follow up session to complete Discovery scheduled 8/28.</t>
  </si>
  <si>
    <t>In progress</t>
  </si>
  <si>
    <t>Omar Lee</t>
  </si>
  <si>
    <t xml:space="preserve">8/25 AG - WestMed has engaged Optum for help with best practices and migration support but we did not acquire them so they will not integrate with Optum.
7/24 AG - not acquired by Optum, Westmed will own cloud licences.  No additional action will be taken unless otherwise directed by HCC.
7/23 AG - IL (Greg Fritz) will confirm public cloud presence with BP  </t>
  </si>
  <si>
    <t>Insphere Insurance Solutions Inc</t>
  </si>
  <si>
    <t>Accounts Payable_x000D_
9151 BOULEVARD 26_x000D_
NORTH RICHLAND HILLS , TX , 76180-5600 ,_x000D_
US</t>
  </si>
  <si>
    <t>428909497139</t>
  </si>
  <si>
    <t>Intercepted invoice for ~$10,000</t>
  </si>
  <si>
    <t>Equian LLC</t>
  </si>
  <si>
    <t>ATTN: Jacqueline A Gentner 6875 State Rd 144 Greenwood , IN , 46143 , US</t>
  </si>
  <si>
    <t xml:space="preserve">believed to be the stand alone account listed under the Equian - AWS Entitiy Name. </t>
  </si>
  <si>
    <t>clinovations</t>
  </si>
  <si>
    <t>alan@clinovations.com &lt;alan@clinovations.com&gt;</t>
  </si>
  <si>
    <t>ATTN: Sumedha Pradhan
349 Grandview Ave Morgantown , WV , 26501 , US</t>
  </si>
  <si>
    <t>Diplomat</t>
  </si>
  <si>
    <t>amazon@diplomat.is &lt;amazon@diplomat.is&gt;</t>
  </si>
  <si>
    <t>Melissa Schaefer
1600 McConnor Parkway Schaumburg , IL , 60173 , US</t>
  </si>
  <si>
    <t xml:space="preserve">ben@8thdaysoftware.com </t>
  </si>
  <si>
    <t>acct ending - ****0007</t>
  </si>
  <si>
    <t xml:space="preserve"> HCC GOVT</t>
  </si>
  <si>
    <t>EEPS</t>
  </si>
  <si>
    <t>Jeff Goedert</t>
  </si>
  <si>
    <t>Discovery Tracker</t>
  </si>
  <si>
    <t>Program Titan NIEs/Cloud Providers Total#</t>
  </si>
  <si>
    <t>Cloud Validation Completed</t>
  </si>
  <si>
    <t>No Cloud Workloads </t>
  </si>
  <si>
    <t>Previously Migrated</t>
  </si>
  <si>
    <t>Phase 2 Discovery needed</t>
  </si>
  <si>
    <t>Not Started (UHC Global)</t>
  </si>
  <si>
    <t>NIEs Queued for HCC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</si>
</sst>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0;\-0;;@"/>
  </numFmts>
  <fonts count="32">
    <font>
      <sz val="11"/>
      <color theme="1"/>
      <name val="Calibri"/>
      <family val="2"/>
      <scheme val="minor"/>
    </font>
    <font>
      <sz val="11"/>
      <color theme="1"/>
      <name val="Calibri"/>
      <family val="2"/>
      <scheme val="minor"/>
    </font>
    <font>
      <sz val="10"/>
      <color theme="1"/>
      <name val="Calibri"/>
      <family val="2"/>
      <scheme val="minor"/>
    </font>
    <font>
      <b/>
      <sz val="10"/>
      <color theme="0"/>
      <name val="Calibri"/>
      <family val="2"/>
      <scheme val="minor"/>
    </font>
    <font>
      <sz val="10"/>
      <name val="Calibri"/>
      <family val="2"/>
      <scheme val="minor"/>
    </font>
    <font>
      <b/>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b/>
      <sz val="14"/>
      <color theme="0"/>
      <name val="Calibri"/>
      <family val="2"/>
      <scheme val="minor"/>
    </font>
    <font>
      <u/>
      <sz val="10"/>
      <color theme="10"/>
      <name val="Calibri"/>
      <family val="2"/>
      <scheme val="minor"/>
    </font>
    <font>
      <sz val="10"/>
      <color rgb="FF172B4D"/>
      <name val="Calibri"/>
      <family val="2"/>
      <scheme val="minor"/>
    </font>
    <font>
      <b/>
      <sz val="9"/>
      <color rgb="FF000000"/>
      <name val="Tahoma"/>
      <family val="2"/>
    </font>
    <font>
      <sz val="9"/>
      <color rgb="FF000000"/>
      <name val="Tahoma"/>
      <family val="2"/>
    </font>
    <font>
      <sz val="10"/>
      <color rgb="FF000000"/>
      <name val="Calibri"/>
      <family val="2"/>
      <scheme val="minor"/>
    </font>
    <font>
      <b/>
      <sz val="10"/>
      <color rgb="FFFF0000"/>
      <name val="Calibri"/>
      <family val="2"/>
      <scheme val="minor"/>
    </font>
    <font>
      <sz val="11"/>
      <color rgb="FF000000"/>
      <name val="Calibri"/>
      <family val="2"/>
    </font>
    <font>
      <sz val="11"/>
      <color theme="0"/>
      <name val="Calibri"/>
      <family val="2"/>
      <scheme val="minor"/>
    </font>
    <font>
      <b/>
      <sz val="11"/>
      <color theme="0"/>
      <name val="Calibri"/>
      <family val="2"/>
      <scheme val="minor"/>
    </font>
    <font>
      <sz val="8"/>
      <name val="Calibri"/>
      <family val="2"/>
      <scheme val="minor"/>
    </font>
    <font>
      <sz val="11"/>
      <name val="Calibri"/>
      <family val="2"/>
      <scheme val="minor"/>
    </font>
    <font>
      <b/>
      <sz val="14"/>
      <color theme="1"/>
      <name val="Calibri"/>
      <family val="2"/>
      <scheme val="minor"/>
    </font>
    <font>
      <b/>
      <sz val="16"/>
      <color theme="1"/>
      <name val="Calibri"/>
      <family val="2"/>
      <scheme val="minor"/>
    </font>
    <font>
      <vertAlign val="superscript"/>
      <sz val="11"/>
      <color theme="1"/>
      <name val="Calibri"/>
      <family val="2"/>
      <charset val="1"/>
    </font>
    <font>
      <sz val="11"/>
      <color theme="1"/>
      <name val="Calibri"/>
      <family val="2"/>
      <charset val="1"/>
    </font>
    <font>
      <u/>
      <sz val="11"/>
      <color theme="1"/>
      <name val="Calibri"/>
      <family val="2"/>
      <charset val="1"/>
    </font>
    <font>
      <sz val="11"/>
      <color theme="1"/>
      <name val="Calibri"/>
      <charset val="1"/>
    </font>
    <font>
      <sz val="11"/>
      <color rgb="FFFF0000"/>
      <name val="Calibri"/>
      <family val="2"/>
      <scheme val="minor"/>
    </font>
    <font>
      <sz val="11"/>
      <color rgb="FF444444"/>
      <name val="Calibri"/>
      <family val="2"/>
      <charset val="1"/>
    </font>
    <font>
      <sz val="10"/>
      <color rgb="FF000000"/>
      <name val="HelveticaNeue"/>
      <charset val="1"/>
    </font>
    <font>
      <sz val="16"/>
      <color rgb="FF000000"/>
      <name val="HelveticaNeue"/>
      <charset val="1"/>
    </font>
    <font>
      <sz val="16"/>
      <color theme="1"/>
      <name val="HelveticaNeue"/>
      <charset val="1"/>
    </font>
  </fonts>
  <fills count="21">
    <fill>
      <patternFill patternType="none"/>
    </fill>
    <fill>
      <patternFill patternType="gray125"/>
    </fill>
    <fill>
      <patternFill patternType="solid">
        <fgColor rgb="FF003C71"/>
        <bgColor indexed="64"/>
      </patternFill>
    </fill>
    <fill>
      <patternFill patternType="solid">
        <fgColor rgb="FF00B050"/>
        <bgColor indexed="64"/>
      </patternFill>
    </fill>
    <fill>
      <patternFill patternType="solid">
        <fgColor rgb="FFC00000"/>
        <bgColor indexed="64"/>
      </patternFill>
    </fill>
    <fill>
      <patternFill patternType="solid">
        <fgColor rgb="FF00B0F0"/>
        <bgColor indexed="64"/>
      </patternFill>
    </fill>
    <fill>
      <patternFill patternType="solid">
        <fgColor theme="5"/>
        <bgColor indexed="64"/>
      </patternFill>
    </fill>
    <fill>
      <patternFill patternType="solid">
        <fgColor theme="0" tint="-0.499984740745262"/>
        <bgColor indexed="64"/>
      </patternFill>
    </fill>
    <fill>
      <patternFill patternType="solid">
        <fgColor rgb="FFFF0000"/>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4" tint="-0.249977111117893"/>
        <bgColor indexed="64"/>
      </patternFill>
    </fill>
    <fill>
      <patternFill patternType="solid">
        <fgColor rgb="FF7030A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4"/>
        <bgColor indexed="64"/>
      </patternFill>
    </fill>
    <fill>
      <patternFill patternType="solid">
        <fgColor theme="9"/>
        <bgColor indexed="64"/>
      </patternFill>
    </fill>
    <fill>
      <patternFill patternType="solid">
        <fgColor theme="2"/>
        <bgColor indexed="64"/>
      </patternFill>
    </fill>
    <fill>
      <patternFill patternType="solid">
        <fgColor rgb="FFFFFF00"/>
        <bgColor theme="4" tint="0.79998168889431442"/>
      </patternFill>
    </fill>
    <fill>
      <patternFill patternType="solid">
        <fgColor rgb="FF0070C0"/>
        <bgColor indexed="64"/>
      </patternFill>
    </fill>
  </fills>
  <borders count="1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top/>
      <bottom style="medium">
        <color indexed="64"/>
      </bottom>
      <diagonal/>
    </border>
    <border>
      <left/>
      <right style="thin">
        <color indexed="64"/>
      </right>
      <top style="medium">
        <color indexed="64"/>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right/>
      <top style="thin">
        <color theme="4" tint="0.39997558519241921"/>
      </top>
      <bottom/>
      <diagonal/>
    </border>
    <border>
      <left style="thin">
        <color indexed="64"/>
      </left>
      <right/>
      <top style="thin">
        <color indexed="64"/>
      </top>
      <bottom/>
      <diagonal/>
    </border>
    <border>
      <left/>
      <right/>
      <top style="thin">
        <color indexed="64"/>
      </top>
      <bottom style="double">
        <color indexed="64"/>
      </bottom>
      <diagonal/>
    </border>
    <border>
      <left/>
      <right/>
      <top style="double">
        <color indexed="64"/>
      </top>
      <bottom style="thin">
        <color indexed="64"/>
      </bottom>
      <diagonal/>
    </border>
  </borders>
  <cellStyleXfs count="3">
    <xf numFmtId="0" fontId="0" fillId="0" borderId="0"/>
    <xf numFmtId="44" fontId="1" fillId="0" borderId="0" applyFont="0" applyFill="0" applyBorder="0" applyAlignment="0" applyProtection="0"/>
    <xf numFmtId="0" fontId="6" fillId="0" borderId="0" applyNumberFormat="0" applyFill="0" applyBorder="0" applyAlignment="0" applyProtection="0"/>
  </cellStyleXfs>
  <cellXfs count="233">
    <xf numFmtId="0" fontId="0" fillId="0" borderId="0" xfId="0"/>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0" fillId="0" borderId="0" xfId="0" applyAlignment="1">
      <alignment horizontal="center" vertical="center"/>
    </xf>
    <xf numFmtId="0" fontId="2" fillId="0" borderId="5" xfId="0" applyFont="1" applyBorder="1" applyAlignment="1">
      <alignment horizontal="center" vertical="center"/>
    </xf>
    <xf numFmtId="164" fontId="4" fillId="0" borderId="5" xfId="1" applyNumberFormat="1" applyFont="1" applyBorder="1" applyAlignment="1">
      <alignment horizontal="center" vertical="center" wrapText="1"/>
    </xf>
    <xf numFmtId="2" fontId="3" fillId="2" borderId="3" xfId="0" applyNumberFormat="1" applyFont="1" applyFill="1" applyBorder="1" applyAlignment="1">
      <alignment horizontal="center" vertical="center" wrapText="1"/>
    </xf>
    <xf numFmtId="0" fontId="2" fillId="0" borderId="5" xfId="0" applyFont="1" applyBorder="1" applyAlignment="1">
      <alignment horizontal="left" vertical="center"/>
    </xf>
    <xf numFmtId="0" fontId="2" fillId="0" borderId="5" xfId="0" applyFont="1" applyFill="1" applyBorder="1" applyAlignment="1">
      <alignment horizontal="left" vertical="center"/>
    </xf>
    <xf numFmtId="0" fontId="0" fillId="0" borderId="0" xfId="0" applyAlignment="1">
      <alignment horizontal="left" vertical="center"/>
    </xf>
    <xf numFmtId="164" fontId="2" fillId="0" borderId="5" xfId="1" applyNumberFormat="1" applyFont="1" applyBorder="1" applyAlignment="1">
      <alignment horizontal="center" vertical="center"/>
    </xf>
    <xf numFmtId="164" fontId="2" fillId="0" borderId="5" xfId="1" applyNumberFormat="1" applyFont="1" applyBorder="1" applyAlignment="1">
      <alignment horizontal="left" vertical="center"/>
    </xf>
    <xf numFmtId="164" fontId="2" fillId="0" borderId="5" xfId="1" applyNumberFormat="1" applyFont="1" applyBorder="1" applyAlignment="1">
      <alignment horizontal="left" vertical="center" wrapText="1"/>
    </xf>
    <xf numFmtId="49" fontId="2" fillId="0" borderId="5" xfId="1" applyNumberFormat="1" applyFont="1" applyBorder="1" applyAlignment="1">
      <alignment horizontal="left" vertical="center" wrapText="1"/>
    </xf>
    <xf numFmtId="49" fontId="3" fillId="2" borderId="4" xfId="0" applyNumberFormat="1" applyFont="1" applyFill="1" applyBorder="1" applyAlignment="1">
      <alignment horizontal="center" vertical="center" wrapText="1"/>
    </xf>
    <xf numFmtId="0" fontId="0" fillId="0" borderId="0" xfId="0" applyAlignment="1">
      <alignment wrapText="1"/>
    </xf>
    <xf numFmtId="49" fontId="0" fillId="0" borderId="0" xfId="0" applyNumberFormat="1" applyAlignment="1">
      <alignment horizontal="center" vertical="center" wrapText="1"/>
    </xf>
    <xf numFmtId="0" fontId="2" fillId="0" borderId="5" xfId="0" applyFont="1" applyBorder="1" applyAlignment="1">
      <alignment horizontal="center" vertical="center" wrapText="1"/>
    </xf>
    <xf numFmtId="0" fontId="0" fillId="0" borderId="0" xfId="0" applyAlignment="1">
      <alignment horizontal="center" vertical="center" wrapText="1"/>
    </xf>
    <xf numFmtId="2" fontId="3" fillId="2" borderId="2" xfId="0" applyNumberFormat="1" applyFont="1" applyFill="1" applyBorder="1" applyAlignment="1">
      <alignment horizontal="center" vertical="distributed" wrapText="1"/>
    </xf>
    <xf numFmtId="0" fontId="2" fillId="0" borderId="6" xfId="0" applyFont="1" applyBorder="1" applyAlignment="1">
      <alignment horizontal="left" vertical="center"/>
    </xf>
    <xf numFmtId="0" fontId="2" fillId="0" borderId="5" xfId="0" applyFont="1" applyFill="1" applyBorder="1" applyAlignment="1">
      <alignment horizontal="left" vertical="center" wrapText="1"/>
    </xf>
    <xf numFmtId="0" fontId="0" fillId="0" borderId="0" xfId="0" applyAlignment="1">
      <alignment horizontal="left" vertical="center" wrapText="1"/>
    </xf>
    <xf numFmtId="2" fontId="3" fillId="0" borderId="0" xfId="0" applyNumberFormat="1" applyFont="1" applyFill="1" applyBorder="1" applyAlignment="1">
      <alignment horizontal="left" vertical="center" wrapText="1"/>
    </xf>
    <xf numFmtId="0" fontId="0" fillId="0" borderId="0" xfId="0" applyFill="1" applyAlignment="1">
      <alignment wrapText="1"/>
    </xf>
    <xf numFmtId="0" fontId="0" fillId="0" borderId="0" xfId="0" applyAlignment="1">
      <alignment vertical="top"/>
    </xf>
    <xf numFmtId="49" fontId="2" fillId="0" borderId="5" xfId="1" applyNumberFormat="1" applyFont="1" applyBorder="1" applyAlignment="1">
      <alignment horizontal="left" vertical="top" wrapText="1"/>
    </xf>
    <xf numFmtId="2" fontId="3" fillId="2" borderId="5" xfId="0" applyNumberFormat="1" applyFont="1" applyFill="1" applyBorder="1" applyAlignment="1">
      <alignment horizontal="left" vertical="center" wrapText="1"/>
    </xf>
    <xf numFmtId="2" fontId="3" fillId="0" borderId="5" xfId="0" applyNumberFormat="1" applyFont="1" applyFill="1" applyBorder="1" applyAlignment="1">
      <alignment horizontal="left" vertical="center" wrapText="1"/>
    </xf>
    <xf numFmtId="0" fontId="0" fillId="0" borderId="5" xfId="0" applyBorder="1" applyAlignment="1">
      <alignment wrapText="1"/>
    </xf>
    <xf numFmtId="0" fontId="0" fillId="0" borderId="5" xfId="0" applyBorder="1" applyAlignment="1">
      <alignment horizontal="left" vertical="center" wrapText="1"/>
    </xf>
    <xf numFmtId="0" fontId="5" fillId="0" borderId="5" xfId="0" applyFont="1" applyBorder="1" applyAlignment="1">
      <alignment horizontal="left" vertical="center" wrapText="1"/>
    </xf>
    <xf numFmtId="2" fontId="3" fillId="0" borderId="8" xfId="0" applyNumberFormat="1" applyFont="1" applyFill="1" applyBorder="1" applyAlignment="1">
      <alignment horizontal="left" vertical="center" wrapText="1"/>
    </xf>
    <xf numFmtId="2" fontId="3" fillId="2" borderId="1" xfId="0" applyNumberFormat="1" applyFont="1" applyFill="1" applyBorder="1" applyAlignment="1">
      <alignment horizontal="center" vertical="center" wrapText="1"/>
    </xf>
    <xf numFmtId="2" fontId="3" fillId="2" borderId="3" xfId="0" applyNumberFormat="1" applyFont="1" applyFill="1" applyBorder="1" applyAlignment="1">
      <alignment horizontal="center" vertical="distributed" wrapText="1"/>
    </xf>
    <xf numFmtId="164" fontId="2" fillId="0" borderId="5" xfId="1" applyNumberFormat="1" applyFont="1" applyBorder="1" applyAlignment="1">
      <alignment horizontal="left" vertical="top"/>
    </xf>
    <xf numFmtId="0" fontId="0" fillId="0" borderId="0" xfId="0" applyAlignment="1">
      <alignment horizontal="left" vertical="top"/>
    </xf>
    <xf numFmtId="49" fontId="0" fillId="0" borderId="0" xfId="0" applyNumberFormat="1" applyAlignment="1">
      <alignment horizontal="left" vertical="top" wrapText="1"/>
    </xf>
    <xf numFmtId="1" fontId="2" fillId="0" borderId="5" xfId="1" applyNumberFormat="1" applyFont="1" applyBorder="1" applyAlignment="1">
      <alignment horizontal="center" vertical="center" wrapText="1"/>
    </xf>
    <xf numFmtId="2" fontId="3" fillId="2" borderId="10" xfId="0" applyNumberFormat="1" applyFont="1" applyFill="1" applyBorder="1" applyAlignment="1">
      <alignment horizontal="center" vertical="distributed" wrapText="1"/>
    </xf>
    <xf numFmtId="0" fontId="2" fillId="0" borderId="0" xfId="0" applyFont="1" applyBorder="1" applyAlignment="1">
      <alignment horizontal="left" vertical="center"/>
    </xf>
    <xf numFmtId="0" fontId="2" fillId="0" borderId="0" xfId="0" applyFont="1" applyAlignment="1">
      <alignment horizontal="center" vertical="center"/>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10" fillId="0" borderId="5" xfId="2" applyFont="1" applyBorder="1" applyAlignment="1">
      <alignment horizontal="left" vertical="top" wrapText="1"/>
    </xf>
    <xf numFmtId="1" fontId="11" fillId="0" borderId="5" xfId="0" applyNumberFormat="1" applyFont="1" applyBorder="1" applyAlignment="1">
      <alignment horizontal="left" vertical="top"/>
    </xf>
    <xf numFmtId="0" fontId="2" fillId="0" borderId="0" xfId="0" applyFont="1" applyBorder="1" applyAlignment="1">
      <alignment horizontal="left" vertical="center" wrapText="1"/>
    </xf>
    <xf numFmtId="1" fontId="2" fillId="0" borderId="5" xfId="0" applyNumberFormat="1" applyFont="1" applyBorder="1" applyAlignment="1">
      <alignment horizontal="left" vertical="center"/>
    </xf>
    <xf numFmtId="1" fontId="2" fillId="0" borderId="5" xfId="0" applyNumberFormat="1" applyFont="1" applyBorder="1" applyAlignment="1">
      <alignment horizontal="left" vertical="top"/>
    </xf>
    <xf numFmtId="1" fontId="3" fillId="2" borderId="4" xfId="0" applyNumberFormat="1" applyFont="1" applyFill="1" applyBorder="1" applyAlignment="1">
      <alignment horizontal="center" vertical="center" wrapText="1"/>
    </xf>
    <xf numFmtId="1" fontId="2" fillId="0" borderId="5" xfId="1" applyNumberFormat="1" applyFont="1" applyBorder="1" applyAlignment="1">
      <alignment horizontal="center" vertical="center"/>
    </xf>
    <xf numFmtId="1" fontId="2" fillId="0" borderId="5" xfId="0" applyNumberFormat="1" applyFont="1" applyBorder="1" applyAlignment="1">
      <alignment horizontal="center" vertical="center" wrapText="1"/>
    </xf>
    <xf numFmtId="0" fontId="2" fillId="0" borderId="13" xfId="0" applyFont="1" applyBorder="1" applyAlignment="1">
      <alignment horizontal="center" vertical="center"/>
    </xf>
    <xf numFmtId="0" fontId="11" fillId="0" borderId="5" xfId="0" applyFont="1" applyBorder="1" applyAlignment="1">
      <alignment horizontal="left" vertical="top"/>
    </xf>
    <xf numFmtId="0" fontId="2" fillId="8" borderId="5" xfId="0" applyFont="1" applyFill="1" applyBorder="1" applyAlignment="1">
      <alignment horizontal="left" vertical="top" wrapText="1"/>
    </xf>
    <xf numFmtId="0" fontId="2" fillId="0" borderId="0" xfId="0" applyFont="1" applyFill="1" applyAlignment="1">
      <alignment horizontal="center" vertical="center"/>
    </xf>
    <xf numFmtId="0" fontId="2" fillId="8" borderId="5" xfId="0" applyFont="1" applyFill="1" applyBorder="1" applyAlignment="1">
      <alignment horizontal="left" vertical="top"/>
    </xf>
    <xf numFmtId="0" fontId="2" fillId="0" borderId="5" xfId="0" applyFont="1" applyFill="1" applyBorder="1" applyAlignment="1">
      <alignment horizontal="left" vertical="top" wrapText="1"/>
    </xf>
    <xf numFmtId="14" fontId="2" fillId="0" borderId="5" xfId="0" applyNumberFormat="1" applyFont="1" applyBorder="1" applyAlignment="1">
      <alignment horizontal="center" vertical="center"/>
    </xf>
    <xf numFmtId="9" fontId="2" fillId="0" borderId="5" xfId="0" applyNumberFormat="1" applyFont="1" applyBorder="1" applyAlignment="1">
      <alignment horizontal="center" vertical="center"/>
    </xf>
    <xf numFmtId="0" fontId="14" fillId="0" borderId="5" xfId="0" applyFont="1" applyFill="1" applyBorder="1" applyAlignment="1">
      <alignment horizontal="left" vertical="center"/>
    </xf>
    <xf numFmtId="0" fontId="14" fillId="0" borderId="5" xfId="0" applyFont="1" applyFill="1" applyBorder="1" applyAlignment="1">
      <alignment horizontal="left" vertical="center" wrapText="1"/>
    </xf>
    <xf numFmtId="1" fontId="14" fillId="0" borderId="5" xfId="0" applyNumberFormat="1" applyFont="1" applyFill="1" applyBorder="1" applyAlignment="1">
      <alignment horizontal="center" vertical="center" wrapText="1"/>
    </xf>
    <xf numFmtId="0" fontId="14" fillId="0" borderId="5" xfId="0" applyFont="1" applyFill="1" applyBorder="1" applyAlignment="1">
      <alignment horizontal="center" vertical="center" wrapText="1"/>
    </xf>
    <xf numFmtId="0" fontId="14" fillId="0" borderId="5" xfId="0" applyFont="1" applyFill="1" applyBorder="1" applyAlignment="1">
      <alignment horizontal="center" vertical="center"/>
    </xf>
    <xf numFmtId="0" fontId="14" fillId="0" borderId="0" xfId="0" applyFont="1" applyFill="1" applyAlignment="1">
      <alignment horizontal="center" vertical="center"/>
    </xf>
    <xf numFmtId="14" fontId="14" fillId="0" borderId="5" xfId="0" applyNumberFormat="1" applyFont="1" applyFill="1" applyBorder="1" applyAlignment="1">
      <alignment horizontal="center" vertical="center" wrapText="1"/>
    </xf>
    <xf numFmtId="1" fontId="2" fillId="0" borderId="12" xfId="0" applyNumberFormat="1" applyFont="1" applyBorder="1" applyAlignment="1">
      <alignment horizontal="center" vertical="center" wrapText="1"/>
    </xf>
    <xf numFmtId="9" fontId="14" fillId="0" borderId="5" xfId="0" applyNumberFormat="1" applyFont="1" applyFill="1" applyBorder="1" applyAlignment="1">
      <alignment horizontal="center" vertical="center" wrapText="1"/>
    </xf>
    <xf numFmtId="164" fontId="2" fillId="0" borderId="5" xfId="1" applyNumberFormat="1" applyFont="1" applyBorder="1" applyAlignment="1">
      <alignment horizontal="left" vertical="top" wrapText="1"/>
    </xf>
    <xf numFmtId="2" fontId="15" fillId="9" borderId="2" xfId="0" applyNumberFormat="1" applyFont="1" applyFill="1" applyBorder="1" applyAlignment="1">
      <alignment horizontal="center" vertical="center" wrapText="1"/>
    </xf>
    <xf numFmtId="0" fontId="2" fillId="9" borderId="5" xfId="0" applyFont="1" applyFill="1" applyBorder="1" applyAlignment="1">
      <alignment horizontal="center" vertical="center" wrapText="1"/>
    </xf>
    <xf numFmtId="0" fontId="10" fillId="0" borderId="5" xfId="2" applyFont="1" applyBorder="1" applyAlignment="1">
      <alignment horizontal="left" vertical="center" wrapText="1"/>
    </xf>
    <xf numFmtId="14" fontId="2" fillId="0" borderId="12" xfId="0" applyNumberFormat="1" applyFont="1" applyBorder="1" applyAlignment="1">
      <alignment horizontal="center" vertical="center"/>
    </xf>
    <xf numFmtId="0" fontId="0" fillId="0" borderId="5" xfId="0" applyBorder="1" applyAlignment="1">
      <alignment horizontal="left" vertical="center"/>
    </xf>
    <xf numFmtId="0" fontId="0" fillId="0" borderId="5" xfId="0" applyBorder="1" applyAlignment="1">
      <alignment horizontal="center" vertical="center"/>
    </xf>
    <xf numFmtId="0" fontId="0" fillId="0" borderId="5" xfId="0" applyBorder="1" applyAlignment="1">
      <alignment horizontal="center" vertical="center" wrapText="1"/>
    </xf>
    <xf numFmtId="0" fontId="0" fillId="0" borderId="5" xfId="0" applyBorder="1"/>
    <xf numFmtId="0" fontId="0" fillId="0" borderId="5" xfId="0" applyBorder="1" applyAlignment="1">
      <alignment horizontal="left" vertical="top"/>
    </xf>
    <xf numFmtId="49" fontId="0" fillId="0" borderId="5" xfId="0" applyNumberFormat="1" applyBorder="1" applyAlignment="1">
      <alignment horizontal="left" vertical="top" wrapText="1"/>
    </xf>
    <xf numFmtId="0" fontId="0" fillId="0" borderId="5" xfId="0" applyBorder="1" applyAlignment="1">
      <alignment horizontal="left" vertical="top" wrapText="1"/>
    </xf>
    <xf numFmtId="0" fontId="6" fillId="0" borderId="5" xfId="2" applyBorder="1" applyAlignment="1">
      <alignment horizontal="center" vertical="center" wrapText="1"/>
    </xf>
    <xf numFmtId="0" fontId="6" fillId="0" borderId="5" xfId="2" applyBorder="1" applyAlignment="1">
      <alignment horizontal="left" vertical="center"/>
    </xf>
    <xf numFmtId="164" fontId="2" fillId="0" borderId="5" xfId="1" applyNumberFormat="1" applyFont="1" applyFill="1" applyBorder="1" applyAlignment="1">
      <alignment horizontal="left" vertical="center"/>
    </xf>
    <xf numFmtId="1" fontId="2" fillId="0" borderId="5" xfId="1" applyNumberFormat="1" applyFont="1" applyFill="1" applyBorder="1" applyAlignment="1">
      <alignment horizontal="center" vertical="center"/>
    </xf>
    <xf numFmtId="14" fontId="2" fillId="0" borderId="5" xfId="0" applyNumberFormat="1" applyFont="1" applyFill="1" applyBorder="1" applyAlignment="1">
      <alignment horizontal="center" vertical="center"/>
    </xf>
    <xf numFmtId="0" fontId="2" fillId="0" borderId="5" xfId="0" applyFont="1" applyFill="1" applyBorder="1" applyAlignment="1">
      <alignment horizontal="center" vertical="center"/>
    </xf>
    <xf numFmtId="9" fontId="2" fillId="0" borderId="5" xfId="0" applyNumberFormat="1" applyFont="1" applyFill="1" applyBorder="1" applyAlignment="1">
      <alignment horizontal="center" vertical="center"/>
    </xf>
    <xf numFmtId="0" fontId="2" fillId="0" borderId="5" xfId="0" applyFont="1" applyFill="1" applyBorder="1" applyAlignment="1">
      <alignment horizontal="center" vertical="center" wrapText="1"/>
    </xf>
    <xf numFmtId="164" fontId="4" fillId="0" borderId="5" xfId="1" applyNumberFormat="1" applyFont="1" applyFill="1" applyBorder="1" applyAlignment="1">
      <alignment horizontal="center" vertical="center" wrapText="1"/>
    </xf>
    <xf numFmtId="164" fontId="2" fillId="0" borderId="5" xfId="1" applyNumberFormat="1" applyFont="1" applyFill="1" applyBorder="1" applyAlignment="1">
      <alignment horizontal="center" vertical="center"/>
    </xf>
    <xf numFmtId="164" fontId="2" fillId="0" borderId="5" xfId="1" applyNumberFormat="1" applyFont="1" applyFill="1" applyBorder="1" applyAlignment="1">
      <alignment horizontal="left" vertical="top"/>
    </xf>
    <xf numFmtId="49" fontId="2" fillId="0" borderId="5" xfId="1" applyNumberFormat="1" applyFont="1" applyFill="1" applyBorder="1" applyAlignment="1">
      <alignment horizontal="left" vertical="top" wrapText="1"/>
    </xf>
    <xf numFmtId="0" fontId="2" fillId="0" borderId="5" xfId="0" applyFont="1" applyFill="1" applyBorder="1" applyAlignment="1">
      <alignment horizontal="left" vertical="top"/>
    </xf>
    <xf numFmtId="0" fontId="17" fillId="8" borderId="0" xfId="0" applyFont="1" applyFill="1" applyAlignment="1">
      <alignment horizontal="center" vertical="center"/>
    </xf>
    <xf numFmtId="0" fontId="2" fillId="0" borderId="11" xfId="0" applyFont="1" applyFill="1" applyBorder="1" applyAlignment="1">
      <alignment horizontal="left" vertical="center"/>
    </xf>
    <xf numFmtId="1" fontId="2" fillId="0" borderId="11" xfId="0" applyNumberFormat="1" applyFont="1" applyFill="1" applyBorder="1" applyAlignment="1">
      <alignment horizontal="center" vertical="center"/>
    </xf>
    <xf numFmtId="14" fontId="2" fillId="0" borderId="11" xfId="0" applyNumberFormat="1" applyFont="1" applyFill="1" applyBorder="1" applyAlignment="1">
      <alignment horizontal="center" vertical="center"/>
    </xf>
    <xf numFmtId="0" fontId="2" fillId="0" borderId="11" xfId="0" applyFont="1" applyFill="1" applyBorder="1" applyAlignment="1">
      <alignment horizontal="center" vertical="center"/>
    </xf>
    <xf numFmtId="0" fontId="2" fillId="0" borderId="11" xfId="0" applyFont="1" applyFill="1" applyBorder="1" applyAlignment="1">
      <alignment horizontal="left"/>
    </xf>
    <xf numFmtId="0" fontId="2" fillId="0" borderId="11" xfId="0" applyFont="1" applyFill="1" applyBorder="1" applyAlignment="1">
      <alignment horizontal="left" vertical="top" wrapText="1"/>
    </xf>
    <xf numFmtId="0" fontId="6" fillId="0" borderId="5" xfId="2" applyFill="1" applyBorder="1" applyAlignment="1">
      <alignment horizontal="left" vertical="center" wrapText="1"/>
    </xf>
    <xf numFmtId="1" fontId="2" fillId="0" borderId="5" xfId="0" applyNumberFormat="1" applyFont="1" applyFill="1" applyBorder="1" applyAlignment="1">
      <alignment horizontal="center" vertical="center" wrapText="1"/>
    </xf>
    <xf numFmtId="49" fontId="2" fillId="0" borderId="5" xfId="1" applyNumberFormat="1" applyFont="1" applyFill="1" applyBorder="1" applyAlignment="1">
      <alignment horizontal="left" vertical="center" wrapText="1"/>
    </xf>
    <xf numFmtId="1" fontId="2" fillId="0" borderId="5" xfId="1" applyNumberFormat="1" applyFont="1" applyFill="1" applyBorder="1" applyAlignment="1">
      <alignment horizontal="center" vertical="center" wrapText="1"/>
    </xf>
    <xf numFmtId="2" fontId="4" fillId="0" borderId="5" xfId="0" applyNumberFormat="1" applyFont="1" applyFill="1" applyBorder="1" applyAlignment="1">
      <alignment horizontal="left" vertical="center" wrapText="1"/>
    </xf>
    <xf numFmtId="1" fontId="4" fillId="0" borderId="5" xfId="0" applyNumberFormat="1" applyFont="1" applyFill="1" applyBorder="1" applyAlignment="1">
      <alignment horizontal="center" vertical="center" wrapText="1"/>
    </xf>
    <xf numFmtId="0" fontId="4" fillId="0" borderId="5" xfId="0" applyFont="1" applyFill="1" applyBorder="1" applyAlignment="1">
      <alignment horizontal="center" vertical="center" wrapText="1"/>
    </xf>
    <xf numFmtId="9" fontId="4" fillId="0" borderId="5" xfId="0" applyNumberFormat="1" applyFont="1" applyFill="1" applyBorder="1" applyAlignment="1">
      <alignment horizontal="center" vertical="center" wrapText="1"/>
    </xf>
    <xf numFmtId="2" fontId="4" fillId="0" borderId="5" xfId="0" applyNumberFormat="1" applyFont="1" applyFill="1" applyBorder="1" applyAlignment="1">
      <alignment horizontal="center" vertical="center" wrapText="1"/>
    </xf>
    <xf numFmtId="164" fontId="4" fillId="0" borderId="5" xfId="1" applyNumberFormat="1" applyFont="1" applyFill="1" applyBorder="1" applyAlignment="1">
      <alignment horizontal="left" vertical="top" wrapText="1"/>
    </xf>
    <xf numFmtId="49" fontId="4" fillId="0" borderId="5" xfId="1" applyNumberFormat="1" applyFont="1" applyFill="1" applyBorder="1" applyAlignment="1">
      <alignment horizontal="left" vertical="top" wrapText="1"/>
    </xf>
    <xf numFmtId="0" fontId="4" fillId="0" borderId="5" xfId="0" applyFont="1" applyFill="1" applyBorder="1" applyAlignment="1">
      <alignment horizontal="left" vertical="top" wrapText="1"/>
    </xf>
    <xf numFmtId="1" fontId="2" fillId="0" borderId="5" xfId="0" applyNumberFormat="1" applyFont="1" applyFill="1" applyBorder="1" applyAlignment="1">
      <alignment horizontal="center" vertical="center"/>
    </xf>
    <xf numFmtId="0" fontId="2" fillId="0" borderId="6" xfId="0" applyFont="1" applyFill="1" applyBorder="1" applyAlignment="1">
      <alignment horizontal="left" vertical="center"/>
    </xf>
    <xf numFmtId="1" fontId="2"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top" wrapText="1"/>
    </xf>
    <xf numFmtId="0" fontId="15" fillId="9" borderId="4" xfId="0" applyFont="1" applyFill="1" applyBorder="1" applyAlignment="1">
      <alignment horizontal="center" vertical="center" wrapText="1"/>
    </xf>
    <xf numFmtId="1" fontId="15" fillId="9" borderId="4" xfId="0" applyNumberFormat="1" applyFont="1" applyFill="1" applyBorder="1" applyAlignment="1">
      <alignment horizontal="center" vertical="center" wrapText="1"/>
    </xf>
    <xf numFmtId="11" fontId="2" fillId="0" borderId="5" xfId="0" applyNumberFormat="1" applyFont="1" applyFill="1" applyBorder="1" applyAlignment="1">
      <alignment horizontal="left" vertical="top" wrapText="1"/>
    </xf>
    <xf numFmtId="0" fontId="14" fillId="0" borderId="5" xfId="0" applyFont="1" applyFill="1" applyBorder="1" applyAlignment="1">
      <alignment horizontal="left" vertical="top" wrapText="1"/>
    </xf>
    <xf numFmtId="0" fontId="0" fillId="0" borderId="0" xfId="0" pivotButton="1"/>
    <xf numFmtId="0" fontId="0" fillId="0" borderId="0" xfId="0" applyAlignment="1">
      <alignment horizontal="left"/>
    </xf>
    <xf numFmtId="0" fontId="2" fillId="0" borderId="7" xfId="0" applyFont="1" applyBorder="1" applyAlignment="1">
      <alignment horizontal="left" vertical="center" wrapText="1"/>
    </xf>
    <xf numFmtId="164" fontId="6" fillId="0" borderId="11" xfId="2" applyNumberFormat="1" applyBorder="1" applyAlignment="1">
      <alignment horizontal="left" vertical="center" wrapText="1"/>
    </xf>
    <xf numFmtId="49" fontId="2" fillId="0" borderId="0" xfId="1" applyNumberFormat="1" applyFont="1" applyBorder="1" applyAlignment="1">
      <alignment horizontal="left" vertical="center" wrapText="1"/>
    </xf>
    <xf numFmtId="0" fontId="2" fillId="0" borderId="11" xfId="0" applyFont="1" applyBorder="1" applyAlignment="1">
      <alignment horizontal="left" vertical="center" wrapText="1"/>
    </xf>
    <xf numFmtId="0" fontId="2" fillId="0" borderId="12" xfId="0" applyFont="1" applyBorder="1" applyAlignment="1">
      <alignment horizontal="left" vertical="center"/>
    </xf>
    <xf numFmtId="0" fontId="6" fillId="0" borderId="12" xfId="2" applyBorder="1" applyAlignment="1">
      <alignment horizontal="left" vertical="center" wrapText="1"/>
    </xf>
    <xf numFmtId="164" fontId="2" fillId="0" borderId="12" xfId="1" applyNumberFormat="1" applyFont="1" applyFill="1" applyBorder="1" applyAlignment="1">
      <alignment horizontal="left" vertical="center" wrapText="1"/>
    </xf>
    <xf numFmtId="1" fontId="2" fillId="0" borderId="7" xfId="0" applyNumberFormat="1" applyFont="1" applyBorder="1" applyAlignment="1">
      <alignment horizontal="center" vertical="center" wrapText="1"/>
    </xf>
    <xf numFmtId="1" fontId="2" fillId="0" borderId="11" xfId="1" applyNumberFormat="1" applyFont="1" applyBorder="1" applyAlignment="1">
      <alignment horizontal="center" vertical="center" wrapText="1"/>
    </xf>
    <xf numFmtId="1" fontId="2" fillId="0" borderId="12" xfId="1" applyNumberFormat="1" applyFont="1" applyBorder="1" applyAlignment="1">
      <alignment horizontal="center" vertical="center" wrapText="1"/>
    </xf>
    <xf numFmtId="1" fontId="2" fillId="0" borderId="11" xfId="0" applyNumberFormat="1" applyFont="1" applyBorder="1" applyAlignment="1">
      <alignment horizontal="center" vertical="center" wrapText="1"/>
    </xf>
    <xf numFmtId="1" fontId="2" fillId="0" borderId="12" xfId="1" applyNumberFormat="1" applyFont="1" applyFill="1" applyBorder="1" applyAlignment="1">
      <alignment horizontal="center" vertical="center" wrapText="1"/>
    </xf>
    <xf numFmtId="1" fontId="2" fillId="0" borderId="0" xfId="1" applyNumberFormat="1" applyFont="1" applyBorder="1" applyAlignment="1">
      <alignment horizontal="center" vertical="center" wrapText="1"/>
    </xf>
    <xf numFmtId="14" fontId="2" fillId="0" borderId="13" xfId="0" applyNumberFormat="1" applyFont="1" applyBorder="1" applyAlignment="1">
      <alignment horizontal="center" vertical="center"/>
    </xf>
    <xf numFmtId="9" fontId="2" fillId="0" borderId="13" xfId="0" applyNumberFormat="1" applyFont="1" applyBorder="1" applyAlignment="1">
      <alignment horizontal="center" vertical="center"/>
    </xf>
    <xf numFmtId="0" fontId="2" fillId="0" borderId="0" xfId="0" applyFont="1" applyBorder="1" applyAlignment="1">
      <alignment horizontal="left" vertical="top" wrapText="1"/>
    </xf>
    <xf numFmtId="0" fontId="0" fillId="0" borderId="0" xfId="0" applyBorder="1" applyAlignment="1">
      <alignment horizontal="center" vertical="center"/>
    </xf>
    <xf numFmtId="0" fontId="0" fillId="0" borderId="0" xfId="0" applyNumberFormat="1"/>
    <xf numFmtId="0" fontId="0" fillId="12" borderId="0" xfId="0" applyFill="1" applyAlignment="1">
      <alignment horizontal="center" vertical="center"/>
    </xf>
    <xf numFmtId="0" fontId="2" fillId="0" borderId="6" xfId="0" applyFont="1" applyBorder="1" applyAlignment="1">
      <alignment horizontal="center" vertical="center"/>
    </xf>
    <xf numFmtId="0" fontId="2" fillId="0" borderId="6" xfId="0" applyFont="1" applyFill="1" applyBorder="1" applyAlignment="1">
      <alignment horizontal="center" vertical="center"/>
    </xf>
    <xf numFmtId="0" fontId="2" fillId="0" borderId="15" xfId="0" applyFont="1" applyFill="1" applyBorder="1" applyAlignment="1">
      <alignment horizontal="center" vertical="center"/>
    </xf>
    <xf numFmtId="0" fontId="2" fillId="0" borderId="5" xfId="0" applyFont="1" applyFill="1" applyBorder="1" applyAlignment="1">
      <alignment vertical="center"/>
    </xf>
    <xf numFmtId="0" fontId="14" fillId="0" borderId="5" xfId="0" applyFont="1" applyFill="1" applyBorder="1" applyAlignment="1">
      <alignment vertical="center"/>
    </xf>
    <xf numFmtId="0" fontId="2" fillId="0" borderId="5" xfId="0" applyFont="1" applyBorder="1" applyAlignment="1">
      <alignment vertical="center"/>
    </xf>
    <xf numFmtId="0" fontId="0" fillId="0" borderId="5" xfId="0" applyBorder="1" applyAlignment="1">
      <alignment vertical="center"/>
    </xf>
    <xf numFmtId="0" fontId="0" fillId="0" borderId="0" xfId="0" applyAlignment="1">
      <alignment vertical="center"/>
    </xf>
    <xf numFmtId="0" fontId="0" fillId="0" borderId="0" xfId="0" applyAlignment="1">
      <alignment horizontal="center"/>
    </xf>
    <xf numFmtId="165" fontId="0" fillId="10" borderId="14" xfId="0" applyNumberFormat="1" applyFont="1" applyFill="1" applyBorder="1"/>
    <xf numFmtId="165" fontId="0" fillId="10" borderId="14" xfId="0" applyNumberFormat="1" applyFont="1" applyFill="1" applyBorder="1" applyAlignment="1">
      <alignment horizontal="center"/>
    </xf>
    <xf numFmtId="165" fontId="0" fillId="0" borderId="14" xfId="0" applyNumberFormat="1" applyFont="1" applyBorder="1"/>
    <xf numFmtId="165" fontId="0" fillId="0" borderId="14" xfId="0" applyNumberFormat="1" applyFont="1" applyBorder="1" applyAlignment="1">
      <alignment horizontal="center"/>
    </xf>
    <xf numFmtId="0" fontId="18" fillId="13" borderId="0" xfId="0" applyFont="1" applyFill="1" applyBorder="1"/>
    <xf numFmtId="0" fontId="0" fillId="14" borderId="0" xfId="0" applyFill="1"/>
    <xf numFmtId="0" fontId="0" fillId="14" borderId="5" xfId="0" applyFill="1" applyBorder="1" applyAlignment="1">
      <alignment horizontal="center"/>
    </xf>
    <xf numFmtId="165" fontId="20" fillId="14" borderId="0" xfId="0" applyNumberFormat="1" applyFont="1" applyFill="1"/>
    <xf numFmtId="0" fontId="5" fillId="14" borderId="16" xfId="0" applyFont="1" applyFill="1" applyBorder="1"/>
    <xf numFmtId="0" fontId="5" fillId="14" borderId="16" xfId="0" applyFont="1" applyFill="1" applyBorder="1" applyAlignment="1">
      <alignment horizontal="center"/>
    </xf>
    <xf numFmtId="0" fontId="22" fillId="0" borderId="0" xfId="0" applyFont="1" applyAlignment="1">
      <alignment horizontal="center" vertical="center"/>
    </xf>
    <xf numFmtId="0" fontId="22" fillId="0" borderId="0" xfId="0" applyFont="1" applyAlignment="1">
      <alignment horizontal="center" vertical="center" wrapText="1"/>
    </xf>
    <xf numFmtId="0" fontId="0" fillId="14" borderId="0" xfId="0" applyFill="1" applyAlignment="1">
      <alignment horizontal="center" vertical="center"/>
    </xf>
    <xf numFmtId="0" fontId="18" fillId="13" borderId="0" xfId="0" applyFont="1" applyFill="1" applyBorder="1" applyAlignment="1">
      <alignment horizontal="center" vertical="center"/>
    </xf>
    <xf numFmtId="165" fontId="0" fillId="10" borderId="5" xfId="0" applyNumberFormat="1" applyFont="1" applyFill="1" applyBorder="1"/>
    <xf numFmtId="165" fontId="0" fillId="0" borderId="5" xfId="0" applyNumberFormat="1" applyFont="1" applyBorder="1"/>
    <xf numFmtId="1" fontId="2" fillId="0" borderId="5" xfId="1" applyNumberFormat="1" applyFont="1" applyBorder="1" applyAlignment="1">
      <alignment horizontal="left" vertical="center"/>
    </xf>
    <xf numFmtId="14" fontId="2" fillId="0" borderId="5" xfId="0" applyNumberFormat="1" applyFont="1" applyBorder="1" applyAlignment="1">
      <alignment horizontal="center" vertical="center" wrapText="1"/>
    </xf>
    <xf numFmtId="0" fontId="2" fillId="0" borderId="0" xfId="0" applyFont="1" applyBorder="1" applyAlignment="1">
      <alignment horizontal="center" vertical="center"/>
    </xf>
    <xf numFmtId="164" fontId="6" fillId="0" borderId="5" xfId="2" applyNumberFormat="1" applyBorder="1" applyAlignment="1">
      <alignment horizontal="left" vertical="center"/>
    </xf>
    <xf numFmtId="165" fontId="0" fillId="10" borderId="0" xfId="0" applyNumberFormat="1" applyFont="1" applyFill="1" applyBorder="1"/>
    <xf numFmtId="165" fontId="0" fillId="10" borderId="0" xfId="0" applyNumberFormat="1" applyFont="1" applyFill="1" applyBorder="1" applyAlignment="1">
      <alignment horizontal="center"/>
    </xf>
    <xf numFmtId="49" fontId="2" fillId="0" borderId="5" xfId="1" applyNumberFormat="1" applyFont="1" applyFill="1" applyBorder="1" applyAlignment="1">
      <alignment horizontal="left" vertical="center"/>
    </xf>
    <xf numFmtId="1" fontId="2" fillId="0" borderId="5" xfId="1" applyNumberFormat="1" applyFont="1" applyFill="1" applyBorder="1" applyAlignment="1">
      <alignment horizontal="left" vertical="center"/>
    </xf>
    <xf numFmtId="0" fontId="2" fillId="9" borderId="5" xfId="0" applyFont="1" applyFill="1" applyBorder="1" applyAlignment="1">
      <alignment horizontal="center" vertical="center"/>
    </xf>
    <xf numFmtId="49" fontId="2" fillId="0" borderId="5" xfId="0" applyNumberFormat="1" applyFont="1" applyBorder="1" applyAlignment="1">
      <alignment horizontal="left" vertical="top" wrapText="1"/>
    </xf>
    <xf numFmtId="0" fontId="10" fillId="0" borderId="5" xfId="2" applyFont="1" applyBorder="1" applyAlignment="1">
      <alignment horizontal="left" vertical="center"/>
    </xf>
    <xf numFmtId="49" fontId="10" fillId="0" borderId="5" xfId="2" applyNumberFormat="1" applyFont="1" applyBorder="1" applyAlignment="1">
      <alignment horizontal="left" vertical="top" wrapText="1"/>
    </xf>
    <xf numFmtId="0" fontId="0" fillId="0" borderId="5" xfId="0" applyBorder="1" applyAlignment="1">
      <alignment horizontal="center"/>
    </xf>
    <xf numFmtId="49" fontId="2" fillId="0" borderId="11" xfId="0" applyNumberFormat="1" applyFont="1" applyFill="1" applyBorder="1" applyAlignment="1">
      <alignment horizontal="left"/>
    </xf>
    <xf numFmtId="3" fontId="2" fillId="0" borderId="5" xfId="0" applyNumberFormat="1" applyFont="1" applyFill="1" applyBorder="1" applyAlignment="1">
      <alignment horizontal="center" vertical="center"/>
    </xf>
    <xf numFmtId="0" fontId="26" fillId="0" borderId="0" xfId="0" applyFont="1"/>
    <xf numFmtId="0" fontId="0" fillId="18" borderId="0" xfId="0" applyFill="1"/>
    <xf numFmtId="0" fontId="21" fillId="0" borderId="0" xfId="0" applyFont="1"/>
    <xf numFmtId="0" fontId="0" fillId="0" borderId="0" xfId="0" applyAlignment="1">
      <alignment horizontal="left" indent="1"/>
    </xf>
    <xf numFmtId="0" fontId="0" fillId="18" borderId="0" xfId="0" applyFill="1" applyAlignment="1">
      <alignment horizontal="center"/>
    </xf>
    <xf numFmtId="16" fontId="0" fillId="17" borderId="0" xfId="0" applyNumberFormat="1" applyFill="1" applyAlignment="1">
      <alignment horizontal="center"/>
    </xf>
    <xf numFmtId="0" fontId="18" fillId="7" borderId="0" xfId="0" applyFont="1" applyFill="1"/>
    <xf numFmtId="0" fontId="18" fillId="7" borderId="0" xfId="0" applyFont="1" applyFill="1" applyAlignment="1">
      <alignment horizontal="center"/>
    </xf>
    <xf numFmtId="0" fontId="18" fillId="16" borderId="0" xfId="0" applyFont="1" applyFill="1"/>
    <xf numFmtId="0" fontId="18" fillId="16" borderId="0" xfId="0" applyFont="1" applyFill="1" applyAlignment="1">
      <alignment horizontal="center"/>
    </xf>
    <xf numFmtId="164" fontId="6" fillId="0" borderId="5" xfId="2" applyNumberFormat="1" applyBorder="1" applyAlignment="1">
      <alignment horizontal="left" vertical="center" wrapText="1"/>
    </xf>
    <xf numFmtId="0" fontId="27" fillId="0" borderId="0" xfId="0" applyFont="1" applyAlignment="1">
      <alignment horizontal="center"/>
    </xf>
    <xf numFmtId="0" fontId="0" fillId="0" borderId="0" xfId="0" applyAlignment="1">
      <alignment horizontal="center" vertical="center"/>
    </xf>
    <xf numFmtId="0" fontId="2" fillId="0" borderId="7" xfId="0" applyFont="1" applyFill="1" applyBorder="1" applyAlignment="1">
      <alignment vertical="center"/>
    </xf>
    <xf numFmtId="0" fontId="0" fillId="0" borderId="11" xfId="0" applyBorder="1" applyAlignment="1">
      <alignment vertical="center"/>
    </xf>
    <xf numFmtId="0" fontId="28" fillId="0" borderId="0" xfId="0" applyFont="1"/>
    <xf numFmtId="0" fontId="2" fillId="0" borderId="5" xfId="0" applyFont="1" applyFill="1" applyBorder="1" applyAlignment="1">
      <alignment vertical="center" wrapText="1"/>
    </xf>
    <xf numFmtId="0" fontId="0" fillId="0" borderId="11" xfId="0" applyBorder="1" applyAlignment="1">
      <alignment horizontal="left" vertical="center"/>
    </xf>
    <xf numFmtId="0" fontId="0" fillId="0" borderId="11" xfId="0" applyBorder="1" applyAlignment="1">
      <alignment horizontal="center" vertical="center"/>
    </xf>
    <xf numFmtId="0" fontId="0" fillId="0" borderId="11" xfId="0" applyBorder="1" applyAlignment="1">
      <alignment horizontal="center" vertical="center" wrapText="1"/>
    </xf>
    <xf numFmtId="0" fontId="0" fillId="0" borderId="11" xfId="0" applyBorder="1"/>
    <xf numFmtId="164" fontId="4" fillId="0" borderId="11" xfId="1" applyNumberFormat="1" applyFont="1" applyBorder="1" applyAlignment="1">
      <alignment horizontal="center" vertical="center" wrapText="1"/>
    </xf>
    <xf numFmtId="0" fontId="0" fillId="0" borderId="11" xfId="0" applyBorder="1" applyAlignment="1">
      <alignment horizontal="left" vertical="top"/>
    </xf>
    <xf numFmtId="49" fontId="0" fillId="0" borderId="11" xfId="0" applyNumberFormat="1" applyBorder="1" applyAlignment="1">
      <alignment horizontal="left" vertical="top" wrapText="1"/>
    </xf>
    <xf numFmtId="0" fontId="0" fillId="0" borderId="11" xfId="0" applyBorder="1" applyAlignment="1">
      <alignment horizontal="left" vertical="center" wrapText="1"/>
    </xf>
    <xf numFmtId="0" fontId="29" fillId="0" borderId="0" xfId="0" applyFont="1" applyAlignment="1">
      <alignment wrapText="1"/>
    </xf>
    <xf numFmtId="0" fontId="29" fillId="0" borderId="11" xfId="0" applyFont="1" applyBorder="1" applyAlignment="1">
      <alignment horizontal="left" vertical="center"/>
    </xf>
    <xf numFmtId="0" fontId="30" fillId="0" borderId="0" xfId="0" applyFont="1" applyAlignment="1">
      <alignment wrapText="1"/>
    </xf>
    <xf numFmtId="165" fontId="0" fillId="0" borderId="14" xfId="0" applyNumberFormat="1" applyFont="1" applyBorder="1" applyAlignment="1">
      <alignment wrapText="1"/>
    </xf>
    <xf numFmtId="0" fontId="31" fillId="0" borderId="0" xfId="0" applyFont="1"/>
    <xf numFmtId="0" fontId="31" fillId="0" borderId="11" xfId="0" applyFont="1" applyBorder="1" applyAlignment="1">
      <alignment horizontal="left" vertical="center"/>
    </xf>
    <xf numFmtId="0" fontId="6" fillId="0" borderId="11" xfId="2" applyBorder="1" applyAlignment="1">
      <alignment horizontal="left" vertical="center"/>
    </xf>
    <xf numFmtId="49" fontId="31" fillId="0" borderId="11" xfId="0" applyNumberFormat="1" applyFont="1" applyBorder="1" applyAlignment="1">
      <alignment horizontal="left" vertical="top" wrapText="1"/>
    </xf>
    <xf numFmtId="165" fontId="0" fillId="9" borderId="5" xfId="0" applyNumberFormat="1" applyFont="1" applyFill="1" applyBorder="1"/>
    <xf numFmtId="165" fontId="0" fillId="19" borderId="5" xfId="0" applyNumberFormat="1" applyFont="1" applyFill="1" applyBorder="1"/>
    <xf numFmtId="165" fontId="0" fillId="3" borderId="5" xfId="0" applyNumberFormat="1" applyFont="1" applyFill="1" applyBorder="1"/>
    <xf numFmtId="165" fontId="0" fillId="20" borderId="5" xfId="0" applyNumberFormat="1" applyFont="1" applyFill="1" applyBorder="1"/>
    <xf numFmtId="165" fontId="0" fillId="0" borderId="5" xfId="0" applyNumberFormat="1" applyFont="1" applyFill="1" applyBorder="1"/>
    <xf numFmtId="49" fontId="28" fillId="0" borderId="11" xfId="0" applyNumberFormat="1" applyFont="1" applyBorder="1" applyAlignment="1">
      <alignment horizontal="left" vertical="top" wrapText="1"/>
    </xf>
    <xf numFmtId="0" fontId="2" fillId="0" borderId="5" xfId="0" applyFont="1" applyBorder="1" applyAlignment="1">
      <alignment horizontal="left" vertical="center" wrapText="1"/>
    </xf>
    <xf numFmtId="0" fontId="0" fillId="0" borderId="0" xfId="0" applyAlignment="1">
      <alignment horizontal="center" vertical="center"/>
    </xf>
    <xf numFmtId="0" fontId="2" fillId="0" borderId="5" xfId="0" applyFont="1" applyBorder="1" applyAlignment="1">
      <alignment horizontal="left" vertical="center" wrapText="1"/>
    </xf>
    <xf numFmtId="0" fontId="21" fillId="15" borderId="0" xfId="0" applyFont="1" applyFill="1" applyAlignment="1">
      <alignment horizontal="center"/>
    </xf>
    <xf numFmtId="0" fontId="5" fillId="15" borderId="17" xfId="0" applyFont="1" applyFill="1" applyBorder="1" applyAlignment="1">
      <alignment horizontal="center"/>
    </xf>
    <xf numFmtId="0" fontId="9" fillId="11" borderId="0" xfId="0" applyFont="1" applyFill="1" applyAlignment="1">
      <alignment horizontal="center" vertical="center"/>
    </xf>
    <xf numFmtId="0" fontId="9" fillId="5" borderId="9" xfId="0" applyFont="1" applyFill="1" applyBorder="1" applyAlignment="1">
      <alignment horizontal="center" vertical="center"/>
    </xf>
    <xf numFmtId="0" fontId="9" fillId="6" borderId="9" xfId="0" applyFont="1" applyFill="1" applyBorder="1" applyAlignment="1">
      <alignment horizontal="center" vertical="center"/>
    </xf>
    <xf numFmtId="0" fontId="9" fillId="3" borderId="9" xfId="0" applyFont="1" applyFill="1" applyBorder="1" applyAlignment="1">
      <alignment horizontal="center" vertical="center"/>
    </xf>
    <xf numFmtId="0" fontId="9" fillId="4" borderId="9" xfId="0" applyFont="1" applyFill="1" applyBorder="1" applyAlignment="1">
      <alignment horizontal="center" vertical="center"/>
    </xf>
    <xf numFmtId="0" fontId="9" fillId="7" borderId="0" xfId="0" applyFont="1" applyFill="1" applyAlignment="1">
      <alignment horizontal="center" vertical="center"/>
    </xf>
    <xf numFmtId="0" fontId="0" fillId="0" borderId="0" xfId="0" applyAlignment="1">
      <alignment horizontal="center" vertical="center"/>
    </xf>
  </cellXfs>
  <cellStyles count="3">
    <cellStyle name="Currency" xfId="1" builtinId="4"/>
    <cellStyle name="Hyperlink" xfId="2" builtinId="8"/>
    <cellStyle name="Normal" xfId="0" builtinId="0"/>
  </cellStyles>
  <dxfs count="76">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numFmt numFmtId="164" formatCode="_(&quot;$&quot;* #,##0_);_(&quot;$&quot;* \(#,##0\);_(&quot;$&quot;* &quot;-&quot;??_);_(@_)"/>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bgColor theme="4"/>
        </patternFill>
      </fill>
    </dxf>
    <dxf>
      <fill>
        <patternFill>
          <bgColor rgb="FF00B050"/>
        </patternFill>
      </fill>
    </dxf>
    <dxf>
      <fill>
        <patternFill>
          <bgColor theme="0" tint="-0.24994659260841701"/>
        </patternFill>
      </fill>
    </dxf>
    <dxf>
      <fill>
        <patternFill>
          <bgColor theme="5"/>
        </patternFill>
      </fill>
    </dxf>
    <dxf>
      <fill>
        <patternFill>
          <bgColor rgb="FFFF0000"/>
        </patternFill>
      </fill>
    </dxf>
    <dxf>
      <fill>
        <patternFill>
          <bgColor theme="0" tint="-0.14996795556505021"/>
        </patternFill>
      </fill>
    </dxf>
    <dxf>
      <fill>
        <patternFill>
          <bgColor theme="4"/>
        </patternFill>
      </fill>
    </dxf>
    <dxf>
      <font>
        <b val="0"/>
        <i val="0"/>
        <strike val="0"/>
        <condense val="0"/>
        <extend val="0"/>
        <outline val="0"/>
        <shadow val="0"/>
        <u val="none"/>
        <vertAlign val="baseline"/>
        <sz val="11"/>
        <color theme="1"/>
        <name val="Calibri"/>
        <family val="2"/>
        <scheme val="minor"/>
      </font>
      <numFmt numFmtId="165"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5" formatCode="0;\-0;;@"/>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5" formatCode="0;\-0;;@"/>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5" formatCode="0;\-0;;@"/>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5" formatCode="0;\-0;;@"/>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5" formatCode="0;\-0;;@"/>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5" formatCode="0;\-0;;@"/>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5" formatCode="0;\-0;;@"/>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5" formatCode="0;\-0;;@"/>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5" formatCode="0;\-0;;@"/>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5" formatCode="0;\-0;;@"/>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5" formatCode="0;\-0;;@"/>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5"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5"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5"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5"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theme="0"/>
        <name val="Calibri"/>
        <family val="2"/>
        <scheme val="minor"/>
      </font>
      <fill>
        <patternFill patternType="solid">
          <fgColor indexed="64"/>
          <bgColor theme="3"/>
        </patternFill>
      </fill>
    </dxf>
    <dxf>
      <font>
        <color rgb="FF006100"/>
      </font>
      <fill>
        <patternFill>
          <bgColor rgb="FFC6EFCE"/>
        </patternFill>
      </fill>
    </dxf>
    <dxf>
      <fill>
        <patternFill>
          <bgColor rgb="FFFF0000"/>
        </patternFill>
      </fill>
    </dxf>
    <dxf>
      <fill>
        <patternFill>
          <bgColor rgb="FFFF0000"/>
        </patternFill>
      </fill>
    </dxf>
    <dxf>
      <fill>
        <patternFill>
          <bgColor rgb="FF00B050"/>
        </patternFill>
      </fill>
    </dxf>
    <dxf>
      <fill>
        <patternFill>
          <bgColor theme="5"/>
        </patternFill>
      </fill>
    </dxf>
    <dxf>
      <fill>
        <patternFill>
          <bgColor theme="0" tint="-0.24994659260841701"/>
        </patternFill>
      </fill>
    </dxf>
    <dxf>
      <fill>
        <patternFill>
          <bgColor rgb="FF0070C0"/>
        </patternFill>
      </fill>
    </dxf>
    <dxf>
      <fill>
        <patternFill>
          <bgColor theme="0" tint="-0.24994659260841701"/>
        </patternFill>
      </fill>
    </dxf>
    <dxf>
      <fill>
        <patternFill>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17/10/relationships/person" Target="persons/person.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[Public Cloud Onboarding Tracker.xlsx]Dashboard!PivotTable25</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Status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a:outerShdw blurRad="254000" sx="102000" sy="102000" algn="ctr" rotWithShape="0">
              <a:prstClr val="black">
                <a:alpha val="20000"/>
              </a:prstClr>
            </a:outerShdw>
          </a:effectLst>
        </c:spPr>
      </c:pivotFmt>
      <c:pivotFmt>
        <c:idx val="2"/>
        <c:spPr>
          <a:solidFill>
            <a:srgbClr val="00B050"/>
          </a:solidFill>
          <a:ln>
            <a:noFill/>
          </a:ln>
          <a:effectLst>
            <a:outerShdw blurRad="254000" sx="102000" sy="102000" algn="ctr" rotWithShape="0">
              <a:prstClr val="black">
                <a:alpha val="20000"/>
              </a:prstClr>
            </a:outerShdw>
          </a:effectLst>
        </c:spPr>
      </c:pivotFmt>
      <c:pivotFmt>
        <c:idx val="3"/>
        <c:spPr>
          <a:solidFill>
            <a:schemeClr val="bg2">
              <a:lumMod val="75000"/>
            </a:schemeClr>
          </a:solidFill>
          <a:ln>
            <a:noFill/>
          </a:ln>
          <a:effectLst>
            <a:outerShdw blurRad="254000" sx="102000" sy="102000" algn="ctr" rotWithShape="0">
              <a:prstClr val="black">
                <a:alpha val="20000"/>
              </a:prstClr>
            </a:outerShdw>
          </a:effectLst>
        </c:spPr>
      </c:pivotFmt>
      <c:pivotFmt>
        <c:idx val="4"/>
        <c:spPr>
          <a:solidFill>
            <a:schemeClr val="accent2"/>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1"/>
          </a:solidFill>
          <a:ln>
            <a:noFill/>
          </a:ln>
          <a:effectLst>
            <a:outerShdw blurRad="254000" sx="102000" sy="102000" algn="ctr" rotWithShape="0">
              <a:prstClr val="black">
                <a:alpha val="20000"/>
              </a:prstClr>
            </a:outerShdw>
          </a:effectLst>
        </c:spPr>
      </c:pivotFmt>
      <c:pivotFmt>
        <c:idx val="9"/>
        <c:spPr>
          <a:solidFill>
            <a:srgbClr val="FF0000"/>
          </a:solidFill>
          <a:ln>
            <a:noFill/>
          </a:ln>
          <a:effectLst>
            <a:outerShdw blurRad="254000" sx="102000" sy="102000" algn="ctr" rotWithShape="0">
              <a:prstClr val="black">
                <a:alpha val="20000"/>
              </a:prstClr>
            </a:outerShdw>
          </a:effectLst>
        </c:spPr>
      </c:pivotFmt>
      <c:pivotFmt>
        <c:idx val="10"/>
        <c:spPr>
          <a:solidFill>
            <a:srgbClr val="00B050"/>
          </a:solidFill>
          <a:ln>
            <a:noFill/>
          </a:ln>
          <a:effectLst>
            <a:outerShdw blurRad="254000" sx="102000" sy="102000" algn="ctr" rotWithShape="0">
              <a:prstClr val="black">
                <a:alpha val="20000"/>
              </a:prstClr>
            </a:outerShdw>
          </a:effectLst>
        </c:spPr>
      </c:pivotFmt>
      <c:pivotFmt>
        <c:idx val="11"/>
        <c:spPr>
          <a:solidFill>
            <a:schemeClr val="bg2">
              <a:lumMod val="75000"/>
            </a:schemeClr>
          </a:solidFill>
          <a:ln>
            <a:noFill/>
          </a:ln>
          <a:effectLst>
            <a:outerShdw blurRad="254000" sx="102000" sy="102000" algn="ctr" rotWithShape="0">
              <a:prstClr val="black">
                <a:alpha val="20000"/>
              </a:prstClr>
            </a:outerShdw>
          </a:effectLst>
        </c:spPr>
      </c:pivotFmt>
      <c:pivotFmt>
        <c:idx val="12"/>
        <c:spPr>
          <a:solidFill>
            <a:schemeClr val="accent2"/>
          </a:solidFill>
          <a:ln>
            <a:noFill/>
          </a:ln>
          <a:effectLst>
            <a:outerShdw blurRad="254000" sx="102000" sy="102000" algn="ctr" rotWithShape="0">
              <a:prstClr val="black">
                <a:alpha val="20000"/>
              </a:prstClr>
            </a:outerShdw>
          </a:effectLst>
        </c:spPr>
      </c:pivotFmt>
    </c:pivotFmts>
    <c:plotArea>
      <c:layout/>
      <c:barChart>
        <c:barDir val="col"/>
        <c:grouping val="clustered"/>
        <c:varyColors val="0"/>
        <c:ser>
          <c:idx val="0"/>
          <c:order val="0"/>
          <c:tx>
            <c:strRef>
              <c:f>Dashboard!$T$4</c:f>
              <c:strCache>
                <c:ptCount val="1"/>
                <c:pt idx="0">
                  <c:v>Total</c:v>
                </c:pt>
              </c:strCache>
            </c:strRef>
          </c:tx>
          <c:spPr>
            <a:solidFill>
              <a:schemeClr val="accent1"/>
            </a:solidFill>
            <a:ln>
              <a:noFill/>
            </a:ln>
            <a:effectLst>
              <a:outerShdw blurRad="254000" sx="102000" sy="102000" algn="ctr" rotWithShape="0">
                <a:prstClr val="black">
                  <a:alpha val="20000"/>
                </a:prstClr>
              </a:outerShdw>
            </a:effectLst>
          </c:spPr>
          <c:invertIfNegative val="0"/>
          <c:dPt>
            <c:idx val="0"/>
            <c:invertIfNegative val="0"/>
            <c:bubble3D val="0"/>
            <c:spPr>
              <a:solidFill>
                <a:srgbClr val="FF000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AD15-4EB5-ABD9-E5AC3D5CC53A}"/>
              </c:ext>
            </c:extLst>
          </c:dPt>
          <c:dPt>
            <c:idx val="1"/>
            <c:invertIfNegative val="0"/>
            <c:bubble3D val="0"/>
            <c:spPr>
              <a:solidFill>
                <a:srgbClr val="00B05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4EC-43DD-93A1-511DA14FE6C8}"/>
              </c:ext>
            </c:extLst>
          </c:dPt>
          <c:dPt>
            <c:idx val="2"/>
            <c:invertIfNegative val="0"/>
            <c:bubble3D val="0"/>
            <c:spPr>
              <a:solidFill>
                <a:schemeClr val="bg2">
                  <a:lumMod val="7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1FD-402A-A905-3F67B8EC44CB}"/>
              </c:ext>
            </c:extLst>
          </c:dPt>
          <c:dPt>
            <c:idx val="3"/>
            <c:invertIfNegative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71FD-402A-A905-3F67B8EC44CB}"/>
              </c:ext>
            </c:extLst>
          </c:dPt>
          <c:dPt>
            <c:idx val="4"/>
            <c:invertIfNegative val="0"/>
            <c:bubble3D val="0"/>
            <c:extLst>
              <c:ext xmlns:c16="http://schemas.microsoft.com/office/drawing/2014/chart" uri="{C3380CC4-5D6E-409C-BE32-E72D297353CC}">
                <c16:uniqueId val="{00000009-54EC-43DD-93A1-511DA14FE6C8}"/>
              </c:ext>
            </c:extLst>
          </c:dPt>
          <c:dPt>
            <c:idx val="5"/>
            <c:invertIfNegative val="0"/>
            <c:bubble3D val="0"/>
            <c:extLst>
              <c:ext xmlns:c16="http://schemas.microsoft.com/office/drawing/2014/chart" uri="{C3380CC4-5D6E-409C-BE32-E72D297353CC}">
                <c16:uniqueId val="{00000003-71FD-402A-A905-3F67B8EC44CB}"/>
              </c:ext>
            </c:extLst>
          </c:dPt>
          <c:dPt>
            <c:idx val="6"/>
            <c:invertIfNegative val="0"/>
            <c:bubble3D val="0"/>
            <c:extLst>
              <c:ext xmlns:c16="http://schemas.microsoft.com/office/drawing/2014/chart" uri="{C3380CC4-5D6E-409C-BE32-E72D297353CC}">
                <c16:uniqueId val="{00000004-71FD-402A-A905-3F67B8EC44C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Dashboard!$S$5:$S$11</c:f>
              <c:strCache>
                <c:ptCount val="6"/>
                <c:pt idx="0">
                  <c:v>Delayed</c:v>
                </c:pt>
                <c:pt idx="1">
                  <c:v>In Progress</c:v>
                </c:pt>
                <c:pt idx="2">
                  <c:v>No Cloud Workloads</c:v>
                </c:pt>
                <c:pt idx="3">
                  <c:v>Not Started</c:v>
                </c:pt>
                <c:pt idx="4">
                  <c:v>Complete</c:v>
                </c:pt>
                <c:pt idx="5">
                  <c:v>#N/A</c:v>
                </c:pt>
              </c:strCache>
            </c:strRef>
          </c:cat>
          <c:val>
            <c:numRef>
              <c:f>Dashboard!$T$5:$T$11</c:f>
              <c:numCache>
                <c:formatCode>General</c:formatCode>
                <c:ptCount val="6"/>
                <c:pt idx="0">
                  <c:v>2</c:v>
                </c:pt>
                <c:pt idx="1">
                  <c:v>18</c:v>
                </c:pt>
                <c:pt idx="2">
                  <c:v>31</c:v>
                </c:pt>
                <c:pt idx="3">
                  <c:v>8</c:v>
                </c:pt>
                <c:pt idx="4">
                  <c:v>12</c:v>
                </c:pt>
                <c:pt idx="5">
                  <c:v>4</c:v>
                </c:pt>
              </c:numCache>
            </c:numRef>
          </c:val>
          <c:extLst>
            <c:ext xmlns:c16="http://schemas.microsoft.com/office/drawing/2014/chart" uri="{C3380CC4-5D6E-409C-BE32-E72D297353CC}">
              <c16:uniqueId val="{00000000-71FD-402A-A905-3F67B8EC44CB}"/>
            </c:ext>
          </c:extLst>
        </c:ser>
        <c:dLbls>
          <c:dLblPos val="outEnd"/>
          <c:showLegendKey val="0"/>
          <c:showVal val="1"/>
          <c:showCatName val="0"/>
          <c:showSerName val="0"/>
          <c:showPercent val="0"/>
          <c:showBubbleSize val="0"/>
        </c:dLbls>
        <c:gapWidth val="150"/>
        <c:axId val="511852208"/>
        <c:axId val="511852864"/>
      </c:barChart>
      <c:catAx>
        <c:axId val="511852208"/>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11852864"/>
        <c:crosses val="autoZero"/>
        <c:auto val="1"/>
        <c:lblAlgn val="ctr"/>
        <c:lblOffset val="100"/>
        <c:noMultiLvlLbl val="0"/>
      </c:catAx>
      <c:valAx>
        <c:axId val="51185286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11852208"/>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[Public Cloud Onboarding Tracker.xlsx]Dashboard!PivotTable36</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Status Priority 1 &amp; 2</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tx1">
                <a:lumMod val="85000"/>
                <a:lumOff val="1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w="9525" cap="flat" cmpd="sng" algn="ctr">
            <a:solidFill>
              <a:schemeClr val="lt1">
                <a:alpha val="50000"/>
              </a:schemeClr>
            </a:solidFill>
            <a:round/>
          </a:ln>
          <a:effectLst/>
        </c:spPr>
      </c:pivotFmt>
      <c:pivotFmt>
        <c:idx val="2"/>
        <c:spPr>
          <a:solidFill>
            <a:srgbClr val="00B050"/>
          </a:solidFill>
          <a:ln w="9525" cap="flat" cmpd="sng" algn="ctr">
            <a:solidFill>
              <a:schemeClr val="lt1">
                <a:alpha val="50000"/>
              </a:schemeClr>
            </a:solidFill>
            <a:round/>
          </a:ln>
          <a:effectLst/>
        </c:spPr>
      </c:pivotFmt>
      <c:pivotFmt>
        <c:idx val="3"/>
        <c:spPr>
          <a:solidFill>
            <a:srgbClr val="0070C0"/>
          </a:solidFill>
          <a:ln w="9525" cap="flat" cmpd="sng" algn="ctr">
            <a:solidFill>
              <a:schemeClr val="lt1">
                <a:alpha val="50000"/>
              </a:schemeClr>
            </a:solidFill>
            <a:round/>
          </a:ln>
          <a:effectLst/>
        </c:spPr>
      </c:pivotFmt>
      <c:pivotFmt>
        <c:idx val="4"/>
        <c:spPr>
          <a:solidFill>
            <a:schemeClr val="bg2">
              <a:lumMod val="75000"/>
            </a:schemeClr>
          </a:solidFill>
          <a:ln w="9525" cap="flat" cmpd="sng" algn="ctr">
            <a:solidFill>
              <a:schemeClr val="lt1">
                <a:alpha val="50000"/>
              </a:schemeClr>
            </a:solidFill>
            <a:round/>
          </a:ln>
          <a:effectLst/>
        </c:spPr>
      </c:pivotFmt>
      <c:pivotFmt>
        <c:idx val="5"/>
        <c:spPr>
          <a:solidFill>
            <a:schemeClr val="tx1"/>
          </a:solidFill>
          <a:ln w="9525" cap="flat" cmpd="sng" algn="ctr">
            <a:solidFill>
              <a:schemeClr val="lt1">
                <a:alpha val="50000"/>
              </a:schemeClr>
            </a:solidFill>
            <a:round/>
          </a:ln>
          <a:effectLst/>
        </c:spPr>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tx1">
                <a:lumMod val="85000"/>
                <a:lumOff val="1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0000"/>
          </a:solidFill>
          <a:ln w="9525" cap="flat" cmpd="sng" algn="ctr">
            <a:solidFill>
              <a:schemeClr val="lt1">
                <a:alpha val="50000"/>
              </a:schemeClr>
            </a:solidFill>
            <a:round/>
          </a:ln>
          <a:effectLst/>
        </c:spPr>
      </c:pivotFmt>
      <c:pivotFmt>
        <c:idx val="8"/>
        <c:spPr>
          <a:solidFill>
            <a:srgbClr val="00B050"/>
          </a:solidFill>
          <a:ln w="9525" cap="flat" cmpd="sng" algn="ctr">
            <a:solidFill>
              <a:schemeClr val="lt1">
                <a:alpha val="50000"/>
              </a:schemeClr>
            </a:solidFill>
            <a:round/>
          </a:ln>
          <a:effectLst/>
        </c:spPr>
      </c:pivotFmt>
      <c:pivotFmt>
        <c:idx val="9"/>
        <c:spPr>
          <a:solidFill>
            <a:srgbClr val="0070C0"/>
          </a:solidFill>
          <a:ln w="9525" cap="flat" cmpd="sng" algn="ctr">
            <a:solidFill>
              <a:schemeClr val="lt1">
                <a:alpha val="50000"/>
              </a:schemeClr>
            </a:solidFill>
            <a:round/>
          </a:ln>
          <a:effectLst/>
        </c:spPr>
      </c:pivotFmt>
      <c:pivotFmt>
        <c:idx val="10"/>
        <c:spPr>
          <a:solidFill>
            <a:schemeClr val="bg2">
              <a:lumMod val="75000"/>
            </a:schemeClr>
          </a:solidFill>
          <a:ln w="9525" cap="flat" cmpd="sng" algn="ctr">
            <a:solidFill>
              <a:schemeClr val="lt1">
                <a:alpha val="50000"/>
              </a:schemeClr>
            </a:solidFill>
            <a:round/>
          </a:ln>
          <a:effectLst/>
        </c:spPr>
      </c:pivotFmt>
    </c:pivotFmts>
    <c:plotArea>
      <c:layout/>
      <c:barChart>
        <c:barDir val="col"/>
        <c:grouping val="clustered"/>
        <c:varyColors val="0"/>
        <c:ser>
          <c:idx val="0"/>
          <c:order val="0"/>
          <c:tx>
            <c:strRef>
              <c:f>Dashboard!$AL$4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spPr>
              <a:solidFill>
                <a:srgbClr val="FF0000"/>
              </a:solidFill>
              <a:ln w="9525" cap="flat" cmpd="sng" algn="ctr">
                <a:solidFill>
                  <a:schemeClr val="lt1">
                    <a:alpha val="50000"/>
                  </a:schemeClr>
                </a:solidFill>
                <a:round/>
              </a:ln>
              <a:effectLst/>
            </c:spPr>
            <c:extLst>
              <c:ext xmlns:c16="http://schemas.microsoft.com/office/drawing/2014/chart" uri="{C3380CC4-5D6E-409C-BE32-E72D297353CC}">
                <c16:uniqueId val="{00000008-1BD3-4332-A51C-C58D33430737}"/>
              </c:ext>
            </c:extLst>
          </c:dPt>
          <c:dPt>
            <c:idx val="1"/>
            <c:invertIfNegative val="0"/>
            <c:bubble3D val="0"/>
            <c:spPr>
              <a:solidFill>
                <a:srgbClr val="00B050"/>
              </a:solidFill>
              <a:ln w="9525" cap="flat" cmpd="sng" algn="ctr">
                <a:solidFill>
                  <a:schemeClr val="lt1">
                    <a:alpha val="50000"/>
                  </a:schemeClr>
                </a:solidFill>
                <a:round/>
              </a:ln>
              <a:effectLst/>
            </c:spPr>
            <c:extLst>
              <c:ext xmlns:c16="http://schemas.microsoft.com/office/drawing/2014/chart" uri="{C3380CC4-5D6E-409C-BE32-E72D297353CC}">
                <c16:uniqueId val="{00000001-66FD-4BB4-AC6A-FE8E812E8AAE}"/>
              </c:ext>
            </c:extLst>
          </c:dPt>
          <c:dPt>
            <c:idx val="2"/>
            <c:invertIfNegative val="0"/>
            <c:bubble3D val="0"/>
            <c:spPr>
              <a:solidFill>
                <a:schemeClr val="bg2">
                  <a:lumMod val="7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2-66FD-4BB4-AC6A-FE8E812E8AAE}"/>
              </c:ext>
            </c:extLst>
          </c:dPt>
          <c:dPt>
            <c:idx val="3"/>
            <c:invertIfNegative val="0"/>
            <c:bubble3D val="0"/>
            <c:extLst>
              <c:ext xmlns:c16="http://schemas.microsoft.com/office/drawing/2014/chart" uri="{C3380CC4-5D6E-409C-BE32-E72D297353CC}">
                <c16:uniqueId val="{00000003-66FD-4BB4-AC6A-FE8E812E8AAE}"/>
              </c:ext>
            </c:extLst>
          </c:dPt>
          <c:dPt>
            <c:idx val="4"/>
            <c:invertIfNegative val="0"/>
            <c:bubble3D val="0"/>
            <c:extLst>
              <c:ext xmlns:c16="http://schemas.microsoft.com/office/drawing/2014/chart" uri="{C3380CC4-5D6E-409C-BE32-E72D297353CC}">
                <c16:uniqueId val="{00000004-66FD-4BB4-AC6A-FE8E812E8AAE}"/>
              </c:ext>
            </c:extLst>
          </c:dPt>
          <c:dLbls>
            <c:spPr>
              <a:solidFill>
                <a:schemeClr val="tx1">
                  <a:lumMod val="85000"/>
                  <a:lumOff val="1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Dashboard!$AK$5:$AK$9</c:f>
              <c:strCache>
                <c:ptCount val="4"/>
                <c:pt idx="0">
                  <c:v>Delayed</c:v>
                </c:pt>
                <c:pt idx="1">
                  <c:v>In Progress</c:v>
                </c:pt>
                <c:pt idx="2">
                  <c:v>No Cloud Workloads</c:v>
                </c:pt>
                <c:pt idx="3">
                  <c:v>Complete</c:v>
                </c:pt>
              </c:strCache>
            </c:strRef>
          </c:cat>
          <c:val>
            <c:numRef>
              <c:f>Dashboard!$AL$5:$AL$9</c:f>
              <c:numCache>
                <c:formatCode>General</c:formatCode>
                <c:ptCount val="4"/>
                <c:pt idx="0">
                  <c:v>2</c:v>
                </c:pt>
                <c:pt idx="1">
                  <c:v>12</c:v>
                </c:pt>
                <c:pt idx="2">
                  <c:v>13</c:v>
                </c:pt>
                <c:pt idx="3">
                  <c:v>3</c:v>
                </c:pt>
              </c:numCache>
            </c:numRef>
          </c:val>
          <c:extLst>
            <c:ext xmlns:c16="http://schemas.microsoft.com/office/drawing/2014/chart" uri="{C3380CC4-5D6E-409C-BE32-E72D297353CC}">
              <c16:uniqueId val="{00000000-66FD-4BB4-AC6A-FE8E812E8AAE}"/>
            </c:ext>
          </c:extLst>
        </c:ser>
        <c:dLbls>
          <c:dLblPos val="inEnd"/>
          <c:showLegendKey val="0"/>
          <c:showVal val="1"/>
          <c:showCatName val="0"/>
          <c:showSerName val="0"/>
          <c:showPercent val="0"/>
          <c:showBubbleSize val="0"/>
        </c:dLbls>
        <c:gapWidth val="65"/>
        <c:axId val="511840072"/>
        <c:axId val="511841056"/>
      </c:barChart>
      <c:catAx>
        <c:axId val="5118400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11841056"/>
        <c:crosses val="autoZero"/>
        <c:auto val="1"/>
        <c:lblAlgn val="ctr"/>
        <c:lblOffset val="100"/>
        <c:noMultiLvlLbl val="0"/>
      </c:catAx>
      <c:valAx>
        <c:axId val="5118410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11840072"/>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15</xdr:col>
      <xdr:colOff>1257300</xdr:colOff>
      <xdr:row>0</xdr:row>
      <xdr:rowOff>120651</xdr:rowOff>
    </xdr:from>
    <xdr:to>
      <xdr:col>15</xdr:col>
      <xdr:colOff>3086100</xdr:colOff>
      <xdr:row>5</xdr:row>
      <xdr:rowOff>171451</xdr:rowOff>
    </xdr:to>
    <mc:AlternateContent xmlns:mc="http://schemas.openxmlformats.org/markup-compatibility/2006" xmlns:sle15="http://schemas.microsoft.com/office/drawing/2012/slicer">
      <mc:Choice Requires="sle15">
        <xdr:graphicFrame macro="">
          <xdr:nvGraphicFramePr>
            <xdr:cNvPr id="3" name="Priority">
              <a:extLst>
                <a:ext uri="{FF2B5EF4-FFF2-40B4-BE49-F238E27FC236}">
                  <a16:creationId xmlns:a16="http://schemas.microsoft.com/office/drawing/2014/main" id="{FFBBB78C-26F4-4E05-885D-BA0F3F241AD6}"/>
                </a:ext>
              </a:extLst>
            </xdr:cNvPr>
            <xdr:cNvGraphicFramePr/>
          </xdr:nvGraphicFramePr>
          <xdr:xfrm>
            <a:off x="0" y="0"/>
            <a:ext cx="0" cy="0"/>
          </xdr:xfrm>
          <a:graphic>
            <a:graphicData uri="http://schemas.microsoft.com/office/drawing/2010/slicer">
              <sle:slicer xmlns:sle="http://schemas.microsoft.com/office/drawing/2010/slicer" name="Priority"/>
            </a:graphicData>
          </a:graphic>
        </xdr:graphicFrame>
      </mc:Choice>
      <mc:Fallback xmlns="">
        <xdr:sp macro="" textlink="">
          <xdr:nvSpPr>
            <xdr:cNvPr id="0" name=""/>
            <xdr:cNvSpPr>
              <a:spLocks noTextEdit="1"/>
            </xdr:cNvSpPr>
          </xdr:nvSpPr>
          <xdr:spPr>
            <a:xfrm>
              <a:off x="17802225" y="85726"/>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527049</xdr:colOff>
      <xdr:row>0</xdr:row>
      <xdr:rowOff>114302</xdr:rowOff>
    </xdr:from>
    <xdr:to>
      <xdr:col>15</xdr:col>
      <xdr:colOff>1098549</xdr:colOff>
      <xdr:row>11</xdr:row>
      <xdr:rowOff>65788</xdr:rowOff>
    </xdr:to>
    <mc:AlternateContent xmlns:mc="http://schemas.openxmlformats.org/markup-compatibility/2006" xmlns:sle15="http://schemas.microsoft.com/office/drawing/2012/slicer">
      <mc:Choice Requires="sle15">
        <xdr:graphicFrame macro="">
          <xdr:nvGraphicFramePr>
            <xdr:cNvPr id="4" name="Overall Status">
              <a:extLst>
                <a:ext uri="{FF2B5EF4-FFF2-40B4-BE49-F238E27FC236}">
                  <a16:creationId xmlns:a16="http://schemas.microsoft.com/office/drawing/2014/main" id="{F966D921-0F9F-40F4-82CC-DE1957EE1BC6}"/>
                </a:ext>
                <a:ext uri="{147F2762-F138-4A5C-976F-8EAC2B608ADB}">
                  <a16:predDERef xmlns:a16="http://schemas.microsoft.com/office/drawing/2014/main" pred="{FFBBB78C-26F4-4E05-885D-BA0F3F241AD6}"/>
                </a:ext>
              </a:extLst>
            </xdr:cNvPr>
            <xdr:cNvGraphicFramePr/>
          </xdr:nvGraphicFramePr>
          <xdr:xfrm>
            <a:off x="0" y="0"/>
            <a:ext cx="0" cy="0"/>
          </xdr:xfrm>
          <a:graphic>
            <a:graphicData uri="http://schemas.microsoft.com/office/drawing/2010/slicer">
              <sle:slicer xmlns:sle="http://schemas.microsoft.com/office/drawing/2010/slicer" name="Overall Status"/>
            </a:graphicData>
          </a:graphic>
        </xdr:graphicFrame>
      </mc:Choice>
      <mc:Fallback xmlns="">
        <xdr:sp macro="" textlink="">
          <xdr:nvSpPr>
            <xdr:cNvPr id="0" name=""/>
            <xdr:cNvSpPr>
              <a:spLocks noTextEdit="1"/>
            </xdr:cNvSpPr>
          </xdr:nvSpPr>
          <xdr:spPr>
            <a:xfrm>
              <a:off x="16087724" y="76202"/>
              <a:ext cx="1647825" cy="223113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xdr:col>
      <xdr:colOff>742950</xdr:colOff>
      <xdr:row>0</xdr:row>
      <xdr:rowOff>38100</xdr:rowOff>
    </xdr:from>
    <xdr:to>
      <xdr:col>4</xdr:col>
      <xdr:colOff>1333500</xdr:colOff>
      <xdr:row>11</xdr:row>
      <xdr:rowOff>76200</xdr:rowOff>
    </xdr:to>
    <xdr:graphicFrame macro="">
      <xdr:nvGraphicFramePr>
        <xdr:cNvPr id="5" name="Chart 7">
          <a:extLst>
            <a:ext uri="{FF2B5EF4-FFF2-40B4-BE49-F238E27FC236}">
              <a16:creationId xmlns:a16="http://schemas.microsoft.com/office/drawing/2014/main" id="{42B9B8F5-82B0-42B3-B8C2-13B79AEDB483}"/>
            </a:ext>
            <a:ext uri="{147F2762-F138-4A5C-976F-8EAC2B608ADB}">
              <a16:predDERef xmlns:a16="http://schemas.microsoft.com/office/drawing/2014/main" pred="{F966D921-0F9F-40F4-82CC-DE1957EE1B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1514475</xdr:colOff>
      <xdr:row>0</xdr:row>
      <xdr:rowOff>28575</xdr:rowOff>
    </xdr:from>
    <xdr:to>
      <xdr:col>9</xdr:col>
      <xdr:colOff>742950</xdr:colOff>
      <xdr:row>11</xdr:row>
      <xdr:rowOff>76200</xdr:rowOff>
    </xdr:to>
    <xdr:graphicFrame macro="">
      <xdr:nvGraphicFramePr>
        <xdr:cNvPr id="9" name="Chart 9">
          <a:extLst>
            <a:ext uri="{FF2B5EF4-FFF2-40B4-BE49-F238E27FC236}">
              <a16:creationId xmlns:a16="http://schemas.microsoft.com/office/drawing/2014/main" id="{B3F4D049-0E4E-492A-AB4D-70F36F4864F6}"/>
            </a:ext>
            <a:ext uri="{147F2762-F138-4A5C-976F-8EAC2B608ADB}">
              <a16:predDERef xmlns:a16="http://schemas.microsoft.com/office/drawing/2014/main" pred="{42B9B8F5-82B0-42B3-B8C2-13B79AEDB4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namedSheetViews/namedSheetView1.xml><?xml version="1.0" encoding="utf-8"?>
<namedSheetViews xmlns="http://schemas.microsoft.com/office/spreadsheetml/2019/namedsheetviews" xmlns:x="http://schemas.openxmlformats.org/spreadsheetml/2006/main">
  <namedSheetView name="Ann's View" id="{C98CEF8C-3F79-435F-90FD-33A697C84C17}">
    <nsvFilter filterId="{A7C0F494-DB22-AB41-A344-C3B5E233C478}" ref="A2:AN83" tableId="2"/>
  </namedSheetView>
  <namedSheetView name="View1" id="{16C3E3C5-329E-419A-8ED7-579DB18EA2D1}"/>
  <namedSheetView name="View2" id="{56C3AAFA-05EA-4E57-9020-146E30FC3D44}">
    <nsvFilter filterId="{A7C0F494-DB22-AB41-A344-C3B5E233C478}" ref="A2:AN83" tableId="2">
      <columnFilter colId="4" id="{486276FB-4850-4CF4-A073-008548B47AB1}">
        <filter colId="4">
          <x:filters>
            <x:filter val="Ann Gerity"/>
          </x:filters>
        </filter>
      </columnFilter>
    </nsvFilter>
  </namedSheetView>
</namedSheetViews>
</file>

<file path=xl/persons/person.xml><?xml version="1.0" encoding="utf-8"?>
<personList xmlns="http://schemas.microsoft.com/office/spreadsheetml/2018/threadedcomments" xmlns:x="http://schemas.openxmlformats.org/spreadsheetml/2006/main">
  <person displayName="Williamson, Jeffrey" id="{7DBC4E14-BDA6-406D-8906-12656B3D897C}" userId="S::jeffrey_williamson@optum.com::52dc848b-42b8-474e-841c-c93ffed64ee9"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116.360314930556" createdVersion="6" refreshedVersion="6" minRefreshableVersion="3" recordCount="75" xr:uid="{19B1431B-F322-4E9E-8C34-5621636F8AA0}">
  <cacheSource type="worksheet">
    <worksheetSource name="DashboardData"/>
  </cacheSource>
  <cacheFields count="16">
    <cacheField name="Entity Name" numFmtId="165">
      <sharedItems count="78">
        <s v="Advisory Board Company"/>
        <s v="Alere Health"/>
        <s v="American Health Network"/>
        <s v="ApertureCVO"/>
        <s v="AppleCare Medical Group"/>
        <s v="Avella Specialty Pharmacy"/>
        <s v="Banmedica Chile Clinics"/>
        <s v="Banmedica Chile Isapre"/>
        <s v="Banmedica Colombia Clinics"/>
        <s v="Banmedica Colombia Colmedica"/>
        <s v="Banmedica Peru Clinics"/>
        <s v="DaVita Medical Group"/>
        <s v="Diplomat Specialty Pharmacy - CastiaRx"/>
        <s v="Diplomat Specialty Pharmacy - Envoy Health"/>
        <s v="Diplomat Specialty Pharmacy (DSP)"/>
        <s v="Equian - AWS"/>
        <s v="Equian - Azure"/>
        <s v="Equian - Google"/>
        <s v="Executive Health Resources "/>
        <s v="Genoa Healthcare - AWS"/>
        <s v="Genoa Healthcare - Azure"/>
        <s v="Genoa Telepsychiatry - AWS"/>
        <s v="Genoa Telepsychiatry - Google"/>
        <s v="hCentive"/>
        <s v="HealthMarkets"/>
        <s v="HealthSCOPE"/>
        <s v="Humedica"/>
        <s v="Insipiris - AA"/>
        <s v="Lewin"/>
        <s v="Logistics Health, Inc. "/>
        <s v="Lusiadas Saude"/>
        <s v="MARCH Vision Care"/>
        <s v="MedExpress "/>
        <s v="MedSynergies"/>
        <s v="Moment Health"/>
        <s v="Monarch"/>
        <s v="N. American Medical Management (CA)"/>
        <s v="National MedTrans"/>
        <s v="New West Physicians"/>
        <s v="Optum Brazil"/>
        <s v="Optum Workers’ Comp"/>
        <s v="OptumCare NV - 4C Medical Group"/>
        <s v="OptumCare NV - Radiation Oncology of NV (USONV)"/>
        <s v="OptumCare NV - Southwest Medical Associates"/>
        <s v="OrthoNet "/>
        <s v="PatientLikeMe"/>
        <s v="Peoples Health"/>
        <s v="PlusOne "/>
        <s v="POMCO Group"/>
        <s v="ProHEALTH Care (NY)"/>
        <s v="ProHealth Physicians (CT)"/>
        <s v="Quality Software Services, Inc."/>
        <s v="QualityMetric"/>
        <s v="Radiation Oncology Center of NV"/>
        <s v="Rally Health"/>
        <s v="Reliant Medical Group"/>
        <s v="Rocky Mountain Health Plan"/>
        <s v="UHG R&amp;D - AWS"/>
        <s v="UHG R&amp;D - Azure"/>
        <s v="UHG R&amp;D - Google"/>
        <s v="Southwest Medical Associates"/>
        <s v="Student Resources"/>
        <s v="Surgical Care Affiliates - AWS"/>
        <s v="Surgical Care Affiliates - Azure"/>
        <s v="TEC - Northwest Physicians Network"/>
        <s v="TEC - The Everett Clinic"/>
        <s v="TEC - The Polyclinic"/>
        <s v="UHG Brazil (AMIL)"/>
        <s v="UnitedHealthcare Nevada Market"/>
        <s v="USHEALTH Group"/>
        <s v="USMD Health System"/>
        <s v="Vivify Health - AWS"/>
        <s v="Vivify Health - Azure"/>
        <s v="WellMed"/>
        <s v="Westmed Practice Partners"/>
        <s v="Savvysherpa - Google" u="1"/>
        <s v="Savvysherpa - AWS" u="1"/>
        <s v="Savvysherpa - Azure" u="1"/>
      </sharedItems>
    </cacheField>
    <cacheField name="LOB" numFmtId="165">
      <sharedItems containsBlank="1"/>
    </cacheField>
    <cacheField name="Priority" numFmtId="165">
      <sharedItems containsMixedTypes="1" containsNumber="1" containsInteger="1" minValue="0" maxValue="2" count="4">
        <n v="0"/>
        <n v="2"/>
        <e v="#N/A"/>
        <n v="1"/>
      </sharedItems>
    </cacheField>
    <cacheField name="Provider" numFmtId="165">
      <sharedItems containsMixedTypes="1" containsNumber="1" containsInteger="1" minValue="0" maxValue="0" count="6">
        <s v="AWS"/>
        <n v="0"/>
        <e v="#N/A"/>
        <s v="Azure"/>
        <s v="Google"/>
        <s v="AWS "/>
      </sharedItems>
    </cacheField>
    <cacheField name="Overall Status" numFmtId="165">
      <sharedItems containsMixedTypes="1" containsNumber="1" containsInteger="1" minValue="0" maxValue="0" count="7">
        <s v="In Progress"/>
        <s v="No Cloud Workloads"/>
        <e v="#N/A"/>
        <s v="Not Started"/>
        <s v="Complete"/>
        <s v="Delayed"/>
        <n v="0" u="1"/>
      </sharedItems>
    </cacheField>
    <cacheField name="Validation" numFmtId="165">
      <sharedItems containsMixedTypes="1" containsNumber="1" containsInteger="1" minValue="0" maxValue="0" count="4">
        <s v="Complete"/>
        <e v="#N/A"/>
        <s v="Not Started"/>
        <n v="0" u="1"/>
      </sharedItems>
    </cacheField>
    <cacheField name="Presentation" numFmtId="165">
      <sharedItems containsMixedTypes="1" containsNumber="1" containsInteger="1" minValue="0" maxValue="0" count="5">
        <s v="Complete"/>
        <n v="0"/>
        <e v="#N/A"/>
        <s v="Delayed"/>
        <s v="In Progress"/>
      </sharedItems>
    </cacheField>
    <cacheField name="Questionnaire" numFmtId="165">
      <sharedItems containsMixedTypes="1" containsNumber="1" containsInteger="1" minValue="0" maxValue="0" count="4">
        <s v="Complete"/>
        <n v="0"/>
        <e v="#N/A"/>
        <s v="In Progress"/>
      </sharedItems>
    </cacheField>
    <cacheField name="ASKID/GL" numFmtId="165">
      <sharedItems containsMixedTypes="1" containsNumber="1" containsInteger="1" minValue="0" maxValue="0" count="4">
        <s v="Complete"/>
        <n v="0"/>
        <e v="#N/A"/>
        <s v="In Progress"/>
      </sharedItems>
    </cacheField>
    <cacheField name="Migration" numFmtId="165">
      <sharedItems containsMixedTypes="1" containsNumber="1" containsInteger="1" minValue="0" maxValue="0" count="5">
        <s v="In Progress"/>
        <n v="0"/>
        <e v="#N/A"/>
        <s v="Complete"/>
        <s v="Validating"/>
      </sharedItems>
    </cacheField>
    <cacheField name="LaunchPad" numFmtId="165">
      <sharedItems containsMixedTypes="1" containsNumber="1" containsInteger="1" minValue="0" maxValue="0"/>
    </cacheField>
    <cacheField name="Remediation" numFmtId="165">
      <sharedItems containsMixedTypes="1" containsNumber="1" containsInteger="1" minValue="0" maxValue="0"/>
    </cacheField>
    <cacheField name="EIS Endorsement" numFmtId="165">
      <sharedItems containsMixedTypes="1" containsNumber="1" containsInteger="1" minValue="0" maxValue="0"/>
    </cacheField>
    <cacheField name="O365 Migration" numFmtId="165">
      <sharedItems containsMixedTypes="1" containsNumber="1" containsInteger="1" minValue="0" maxValue="0"/>
    </cacheField>
    <cacheField name="Decommission" numFmtId="165">
      <sharedItems containsMixedTypes="1" containsNumber="1" containsInteger="1" minValue="0" maxValue="0"/>
    </cacheField>
    <cacheField name="Notes" numFmtId="165">
      <sharedItems containsMixedTypes="1"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
  <r>
    <x v="0"/>
    <s v="OptumInsight"/>
    <x v="0"/>
    <x v="0"/>
    <x v="0"/>
    <x v="0"/>
    <x v="0"/>
    <x v="0"/>
    <x v="0"/>
    <x v="0"/>
    <n v="0"/>
    <n v="0"/>
    <n v="0"/>
    <n v="0"/>
    <n v="0"/>
    <n v="0"/>
  </r>
  <r>
    <x v="1"/>
    <s v="UHC Global"/>
    <x v="0"/>
    <x v="1"/>
    <x v="1"/>
    <x v="0"/>
    <x v="1"/>
    <x v="1"/>
    <x v="1"/>
    <x v="1"/>
    <n v="0"/>
    <n v="0"/>
    <n v="0"/>
    <n v="0"/>
    <n v="0"/>
    <n v="0"/>
  </r>
  <r>
    <x v="2"/>
    <s v="OptumHealth - Care Delivery"/>
    <x v="1"/>
    <x v="1"/>
    <x v="1"/>
    <x v="0"/>
    <x v="1"/>
    <x v="1"/>
    <x v="1"/>
    <x v="1"/>
    <n v="0"/>
    <n v="0"/>
    <n v="0"/>
    <s v="In Progress"/>
    <n v="0"/>
    <n v="0"/>
  </r>
  <r>
    <x v="3"/>
    <s v="OptumHealth - Care Delivery"/>
    <x v="2"/>
    <x v="2"/>
    <x v="2"/>
    <x v="1"/>
    <x v="2"/>
    <x v="2"/>
    <x v="2"/>
    <x v="2"/>
    <e v="#N/A"/>
    <e v="#N/A"/>
    <e v="#N/A"/>
    <e v="#N/A"/>
    <e v="#N/A"/>
    <e v="#N/A"/>
  </r>
  <r>
    <x v="4"/>
    <s v="OptumHealth - Care Delivery"/>
    <x v="1"/>
    <x v="1"/>
    <x v="1"/>
    <x v="0"/>
    <x v="1"/>
    <x v="1"/>
    <x v="1"/>
    <x v="1"/>
    <n v="0"/>
    <n v="0"/>
    <n v="0"/>
    <s v="In Progress"/>
    <n v="0"/>
    <n v="0"/>
  </r>
  <r>
    <x v="5"/>
    <s v="Optum Rx"/>
    <x v="0"/>
    <x v="1"/>
    <x v="1"/>
    <x v="0"/>
    <x v="1"/>
    <x v="1"/>
    <x v="1"/>
    <x v="1"/>
    <n v="0"/>
    <n v="0"/>
    <n v="0"/>
    <n v="0"/>
    <n v="0"/>
    <n v="0"/>
  </r>
  <r>
    <x v="6"/>
    <s v="UHC _x000a_Global"/>
    <x v="0"/>
    <x v="1"/>
    <x v="3"/>
    <x v="2"/>
    <x v="1"/>
    <x v="1"/>
    <x v="1"/>
    <x v="1"/>
    <n v="0"/>
    <n v="0"/>
    <n v="0"/>
    <n v="0"/>
    <n v="0"/>
    <n v="0"/>
  </r>
  <r>
    <x v="7"/>
    <s v="UHC _x000a_Global"/>
    <x v="0"/>
    <x v="1"/>
    <x v="3"/>
    <x v="2"/>
    <x v="1"/>
    <x v="1"/>
    <x v="1"/>
    <x v="1"/>
    <n v="0"/>
    <n v="0"/>
    <n v="0"/>
    <n v="0"/>
    <n v="0"/>
    <n v="0"/>
  </r>
  <r>
    <x v="8"/>
    <s v="UHC _x000a_Global"/>
    <x v="0"/>
    <x v="1"/>
    <x v="3"/>
    <x v="2"/>
    <x v="1"/>
    <x v="1"/>
    <x v="1"/>
    <x v="1"/>
    <n v="0"/>
    <n v="0"/>
    <n v="0"/>
    <n v="0"/>
    <n v="0"/>
    <n v="0"/>
  </r>
  <r>
    <x v="9"/>
    <s v="UHC _x000a_Global"/>
    <x v="0"/>
    <x v="1"/>
    <x v="3"/>
    <x v="2"/>
    <x v="1"/>
    <x v="1"/>
    <x v="1"/>
    <x v="1"/>
    <n v="0"/>
    <n v="0"/>
    <n v="0"/>
    <n v="0"/>
    <n v="0"/>
    <n v="0"/>
  </r>
  <r>
    <x v="10"/>
    <s v="UHC _x000a_Global"/>
    <x v="0"/>
    <x v="1"/>
    <x v="3"/>
    <x v="2"/>
    <x v="1"/>
    <x v="1"/>
    <x v="1"/>
    <x v="1"/>
    <n v="0"/>
    <n v="0"/>
    <n v="0"/>
    <n v="0"/>
    <n v="0"/>
    <n v="0"/>
  </r>
  <r>
    <x v="11"/>
    <s v="OptumHealth - Care Delivery"/>
    <x v="1"/>
    <x v="3"/>
    <x v="4"/>
    <x v="0"/>
    <x v="0"/>
    <x v="0"/>
    <x v="0"/>
    <x v="3"/>
    <s v="Complete"/>
    <s v="Complete"/>
    <n v="0"/>
    <s v="Complete"/>
    <s v="Complete"/>
    <s v="Complete"/>
  </r>
  <r>
    <x v="12"/>
    <s v="Optum Rx"/>
    <x v="3"/>
    <x v="0"/>
    <x v="0"/>
    <x v="0"/>
    <x v="0"/>
    <x v="0"/>
    <x v="0"/>
    <x v="0"/>
    <n v="0"/>
    <n v="0"/>
    <n v="0"/>
    <s v="Not in Scope"/>
    <n v="0"/>
    <s v="9/18 - meeting scheduled for 9/23 to start ISA process"/>
  </r>
  <r>
    <x v="13"/>
    <s v="Optum Rx"/>
    <x v="3"/>
    <x v="3"/>
    <x v="0"/>
    <x v="0"/>
    <x v="0"/>
    <x v="0"/>
    <x v="0"/>
    <x v="0"/>
    <n v="0"/>
    <n v="0"/>
    <n v="0"/>
    <s v="Not in Scope"/>
    <n v="0"/>
    <s v="9/18 - awaiting security work to free up resources"/>
  </r>
  <r>
    <x v="14"/>
    <s v="Optum Rx"/>
    <x v="3"/>
    <x v="0"/>
    <x v="0"/>
    <x v="0"/>
    <x v="0"/>
    <x v="0"/>
    <x v="0"/>
    <x v="0"/>
    <n v="0"/>
    <n v="0"/>
    <n v="0"/>
    <s v="Not in Scope"/>
    <n v="0"/>
    <s v="9/18 - awaiting security work to free up resources"/>
  </r>
  <r>
    <x v="15"/>
    <s v="OptumInsight"/>
    <x v="3"/>
    <x v="0"/>
    <x v="0"/>
    <x v="0"/>
    <x v="0"/>
    <x v="0"/>
    <x v="0"/>
    <x v="0"/>
    <n v="0"/>
    <n v="0"/>
    <n v="0"/>
    <s v="Not in Scope"/>
    <n v="0"/>
    <s v="9/18 - awaiting security work to free up resources"/>
  </r>
  <r>
    <x v="16"/>
    <s v="OptumInsight"/>
    <x v="3"/>
    <x v="3"/>
    <x v="0"/>
    <x v="0"/>
    <x v="0"/>
    <x v="0"/>
    <x v="0"/>
    <x v="0"/>
    <n v="0"/>
    <n v="0"/>
    <n v="0"/>
    <s v="Not in Scope"/>
    <n v="0"/>
    <s v="9/18 - awaiting security work to free up resources"/>
  </r>
  <r>
    <x v="17"/>
    <s v="OptumInsight"/>
    <x v="3"/>
    <x v="4"/>
    <x v="0"/>
    <x v="0"/>
    <x v="0"/>
    <x v="0"/>
    <x v="0"/>
    <x v="0"/>
    <n v="0"/>
    <n v="0"/>
    <n v="0"/>
    <s v="Not in Scope"/>
    <n v="0"/>
    <s v="9/18 - Awaiting follow-up to ClearData discussions"/>
  </r>
  <r>
    <x v="18"/>
    <s v="OptumInsight"/>
    <x v="0"/>
    <x v="1"/>
    <x v="4"/>
    <x v="0"/>
    <x v="0"/>
    <x v="0"/>
    <x v="0"/>
    <x v="3"/>
    <s v="Complete"/>
    <s v="Complete"/>
    <n v="0"/>
    <n v="0"/>
    <n v="0"/>
    <s v="9/18 - Awaiing follow-up to ClearData discussions"/>
  </r>
  <r>
    <x v="19"/>
    <s v="Optum Rx"/>
    <x v="3"/>
    <x v="0"/>
    <x v="5"/>
    <x v="0"/>
    <x v="3"/>
    <x v="1"/>
    <x v="1"/>
    <x v="1"/>
    <n v="0"/>
    <n v="0"/>
    <n v="0"/>
    <n v="0"/>
    <n v="0"/>
    <s v="9/18 - Awaiting meeting to schedule to review Cloud process"/>
  </r>
  <r>
    <x v="20"/>
    <s v="Optum Rx"/>
    <x v="3"/>
    <x v="3"/>
    <x v="5"/>
    <x v="0"/>
    <x v="3"/>
    <x v="1"/>
    <x v="1"/>
    <x v="1"/>
    <n v="0"/>
    <n v="0"/>
    <n v="0"/>
    <n v="0"/>
    <n v="0"/>
    <s v="9/18 - Discuss approach with HCC team"/>
  </r>
  <r>
    <x v="21"/>
    <s v="OptumHealth"/>
    <x v="0"/>
    <x v="0"/>
    <x v="4"/>
    <x v="0"/>
    <x v="0"/>
    <x v="0"/>
    <x v="0"/>
    <x v="0"/>
    <n v="0"/>
    <n v="0"/>
    <n v="0"/>
    <n v="0"/>
    <n v="0"/>
    <s v="9/21 - Meeting with Tedd Mendes to walk through process for Cloud discovery"/>
  </r>
  <r>
    <x v="22"/>
    <s v="OptumHealth"/>
    <x v="0"/>
    <x v="4"/>
    <x v="4"/>
    <x v="0"/>
    <x v="0"/>
    <x v="0"/>
    <x v="0"/>
    <x v="0"/>
    <n v="0"/>
    <n v="0"/>
    <n v="0"/>
    <n v="0"/>
    <n v="0"/>
    <s v="9/21 - Meeting with Tedd Mendes to walk through process for Cloud discovery"/>
  </r>
  <r>
    <x v="23"/>
    <s v="OptumInsight"/>
    <x v="0"/>
    <x v="0"/>
    <x v="4"/>
    <x v="0"/>
    <x v="0"/>
    <x v="0"/>
    <x v="0"/>
    <x v="3"/>
    <s v="Complete"/>
    <s v="Complete"/>
    <n v="0"/>
    <n v="0"/>
    <n v="0"/>
    <s v="9/21 - Meeting with Tedd Mendes to walk through process for Cloud discovery"/>
  </r>
  <r>
    <x v="24"/>
    <s v="UHC _x000a_E&amp;I"/>
    <x v="0"/>
    <x v="0"/>
    <x v="0"/>
    <x v="0"/>
    <x v="0"/>
    <x v="0"/>
    <x v="3"/>
    <x v="1"/>
    <n v="0"/>
    <n v="0"/>
    <n v="0"/>
    <n v="0"/>
    <n v="0"/>
    <s v="9/21 - Meeting with Tedd Mendes to walk through process for Cloud discovery"/>
  </r>
  <r>
    <x v="25"/>
    <s v="UHC _x000a_E&amp;I"/>
    <x v="0"/>
    <x v="0"/>
    <x v="1"/>
    <x v="0"/>
    <x v="1"/>
    <x v="1"/>
    <x v="1"/>
    <x v="1"/>
    <n v="0"/>
    <n v="0"/>
    <n v="0"/>
    <n v="0"/>
    <n v="0"/>
    <s v="9/18 - Awaiting meeting to schedule to review Cloud process"/>
  </r>
  <r>
    <x v="26"/>
    <s v="OptumInsight"/>
    <x v="0"/>
    <x v="5"/>
    <x v="4"/>
    <x v="0"/>
    <x v="0"/>
    <x v="0"/>
    <x v="0"/>
    <x v="4"/>
    <n v="0"/>
    <n v="0"/>
    <n v="0"/>
    <n v="0"/>
    <n v="0"/>
    <n v="0"/>
  </r>
  <r>
    <x v="27"/>
    <s v="OptumInsight"/>
    <x v="2"/>
    <x v="2"/>
    <x v="2"/>
    <x v="1"/>
    <x v="2"/>
    <x v="2"/>
    <x v="2"/>
    <x v="2"/>
    <e v="#N/A"/>
    <e v="#N/A"/>
    <e v="#N/A"/>
    <e v="#N/A"/>
    <e v="#N/A"/>
    <e v="#N/A"/>
  </r>
  <r>
    <x v="28"/>
    <s v="OptumInsight"/>
    <x v="0"/>
    <x v="3"/>
    <x v="1"/>
    <x v="0"/>
    <x v="1"/>
    <x v="1"/>
    <x v="1"/>
    <x v="1"/>
    <n v="0"/>
    <n v="0"/>
    <n v="0"/>
    <n v="0"/>
    <n v="0"/>
    <n v="0"/>
  </r>
  <r>
    <x v="29"/>
    <s v="OptumInsight"/>
    <x v="0"/>
    <x v="1"/>
    <x v="1"/>
    <x v="0"/>
    <x v="1"/>
    <x v="1"/>
    <x v="1"/>
    <x v="1"/>
    <n v="0"/>
    <n v="0"/>
    <n v="0"/>
    <n v="0"/>
    <n v="0"/>
    <n v="0"/>
  </r>
  <r>
    <x v="30"/>
    <s v="UHC _x000a_Global"/>
    <x v="0"/>
    <x v="1"/>
    <x v="3"/>
    <x v="2"/>
    <x v="1"/>
    <x v="1"/>
    <x v="1"/>
    <x v="1"/>
    <n v="0"/>
    <n v="0"/>
    <n v="0"/>
    <n v="0"/>
    <n v="0"/>
    <n v="0"/>
  </r>
  <r>
    <x v="31"/>
    <s v="UHC _x000a_E&amp;I"/>
    <x v="0"/>
    <x v="1"/>
    <x v="1"/>
    <x v="0"/>
    <x v="1"/>
    <x v="1"/>
    <x v="1"/>
    <x v="1"/>
    <n v="0"/>
    <n v="0"/>
    <n v="0"/>
    <n v="0"/>
    <n v="0"/>
    <n v="0"/>
  </r>
  <r>
    <x v="32"/>
    <s v="OptumHealth - Care Delivery"/>
    <x v="1"/>
    <x v="0"/>
    <x v="0"/>
    <x v="0"/>
    <x v="0"/>
    <x v="0"/>
    <x v="0"/>
    <x v="0"/>
    <n v="0"/>
    <n v="0"/>
    <n v="0"/>
    <s v="In Progress"/>
    <n v="0"/>
    <s v="10/1 - Awaiting AWS to confirm they are not meeting hosting accounts for one account. expecting response next week"/>
  </r>
  <r>
    <x v="33"/>
    <s v="OptumInsight"/>
    <x v="0"/>
    <x v="1"/>
    <x v="1"/>
    <x v="0"/>
    <x v="1"/>
    <x v="1"/>
    <x v="1"/>
    <x v="1"/>
    <n v="0"/>
    <n v="0"/>
    <n v="0"/>
    <n v="0"/>
    <n v="0"/>
    <n v="0"/>
  </r>
  <r>
    <x v="34"/>
    <s v="OptumInsight"/>
    <x v="2"/>
    <x v="2"/>
    <x v="2"/>
    <x v="1"/>
    <x v="2"/>
    <x v="2"/>
    <x v="2"/>
    <x v="2"/>
    <e v="#N/A"/>
    <e v="#N/A"/>
    <e v="#N/A"/>
    <e v="#N/A"/>
    <e v="#N/A"/>
    <e v="#N/A"/>
  </r>
  <r>
    <x v="35"/>
    <s v="OptumHealth - Care Delivery"/>
    <x v="1"/>
    <x v="3"/>
    <x v="4"/>
    <x v="0"/>
    <x v="0"/>
    <x v="0"/>
    <x v="0"/>
    <x v="3"/>
    <s v="Complete"/>
    <n v="0"/>
    <n v="0"/>
    <s v="In Progress"/>
    <n v="0"/>
    <n v="0"/>
  </r>
  <r>
    <x v="36"/>
    <s v="OptumHealth - Care Delivery"/>
    <x v="1"/>
    <x v="1"/>
    <x v="1"/>
    <x v="0"/>
    <x v="1"/>
    <x v="1"/>
    <x v="1"/>
    <x v="1"/>
    <n v="0"/>
    <n v="0"/>
    <n v="0"/>
    <n v="0"/>
    <n v="0"/>
    <n v="0"/>
  </r>
  <r>
    <x v="37"/>
    <s v="UHC _x000a_E&amp;I"/>
    <x v="0"/>
    <x v="0"/>
    <x v="4"/>
    <x v="0"/>
    <x v="0"/>
    <x v="0"/>
    <x v="0"/>
    <x v="3"/>
    <s v="Complete"/>
    <s v="Complete"/>
    <n v="0"/>
    <n v="0"/>
    <n v="0"/>
    <n v="0"/>
  </r>
  <r>
    <x v="38"/>
    <s v="OptumHealth - Care Delivery"/>
    <x v="1"/>
    <x v="3"/>
    <x v="4"/>
    <x v="0"/>
    <x v="0"/>
    <x v="0"/>
    <x v="0"/>
    <x v="3"/>
    <s v="Complete"/>
    <s v="Complete"/>
    <n v="0"/>
    <s v="Complete"/>
    <n v="0"/>
    <n v="0"/>
  </r>
  <r>
    <x v="39"/>
    <s v="Optum International"/>
    <x v="0"/>
    <x v="1"/>
    <x v="3"/>
    <x v="2"/>
    <x v="1"/>
    <x v="1"/>
    <x v="1"/>
    <x v="1"/>
    <n v="0"/>
    <n v="0"/>
    <n v="0"/>
    <n v="0"/>
    <n v="0"/>
    <n v="0"/>
  </r>
  <r>
    <x v="40"/>
    <s v="Optum Rx"/>
    <x v="0"/>
    <x v="1"/>
    <x v="1"/>
    <x v="0"/>
    <x v="1"/>
    <x v="1"/>
    <x v="1"/>
    <x v="1"/>
    <n v="0"/>
    <n v="0"/>
    <n v="0"/>
    <n v="0"/>
    <n v="0"/>
    <n v="0"/>
  </r>
  <r>
    <x v="41"/>
    <s v="OptumHealth - Care Delivery"/>
    <x v="1"/>
    <x v="1"/>
    <x v="1"/>
    <x v="0"/>
    <x v="1"/>
    <x v="1"/>
    <x v="1"/>
    <x v="1"/>
    <n v="0"/>
    <n v="0"/>
    <n v="0"/>
    <n v="0"/>
    <n v="0"/>
    <n v="0"/>
  </r>
  <r>
    <x v="42"/>
    <s v="OptumHealth - Care Delivery"/>
    <x v="1"/>
    <x v="1"/>
    <x v="1"/>
    <x v="0"/>
    <x v="1"/>
    <x v="1"/>
    <x v="1"/>
    <x v="1"/>
    <n v="0"/>
    <n v="0"/>
    <n v="0"/>
    <n v="0"/>
    <n v="0"/>
    <n v="0"/>
  </r>
  <r>
    <x v="43"/>
    <s v="OptumHealth - Care Delivery"/>
    <x v="1"/>
    <x v="1"/>
    <x v="1"/>
    <x v="0"/>
    <x v="1"/>
    <x v="1"/>
    <x v="1"/>
    <x v="1"/>
    <n v="0"/>
    <n v="0"/>
    <n v="0"/>
    <n v="0"/>
    <n v="0"/>
    <n v="0"/>
  </r>
  <r>
    <x v="44"/>
    <s v="Optum Consumer Solutions"/>
    <x v="0"/>
    <x v="1"/>
    <x v="1"/>
    <x v="0"/>
    <x v="1"/>
    <x v="1"/>
    <x v="1"/>
    <x v="1"/>
    <n v="0"/>
    <n v="0"/>
    <n v="0"/>
    <n v="0"/>
    <n v="0"/>
    <n v="0"/>
  </r>
  <r>
    <x v="45"/>
    <s v="Optum Consumer Solutions"/>
    <x v="2"/>
    <x v="2"/>
    <x v="2"/>
    <x v="1"/>
    <x v="2"/>
    <x v="2"/>
    <x v="2"/>
    <x v="2"/>
    <e v="#N/A"/>
    <e v="#N/A"/>
    <e v="#N/A"/>
    <e v="#N/A"/>
    <e v="#N/A"/>
    <e v="#N/A"/>
  </r>
  <r>
    <x v="46"/>
    <s v="UHC _x000a_M&amp;R"/>
    <x v="0"/>
    <x v="1"/>
    <x v="1"/>
    <x v="0"/>
    <x v="1"/>
    <x v="1"/>
    <x v="1"/>
    <x v="1"/>
    <n v="0"/>
    <n v="0"/>
    <n v="0"/>
    <n v="0"/>
    <n v="0"/>
    <n v="0"/>
  </r>
  <r>
    <x v="47"/>
    <s v="Optum Consumer Solutions"/>
    <x v="0"/>
    <x v="1"/>
    <x v="1"/>
    <x v="0"/>
    <x v="1"/>
    <x v="1"/>
    <x v="1"/>
    <x v="1"/>
    <n v="0"/>
    <n v="0"/>
    <n v="0"/>
    <n v="0"/>
    <n v="0"/>
    <n v="0"/>
  </r>
  <r>
    <x v="48"/>
    <s v="UHC _x000a_E&amp;I"/>
    <x v="0"/>
    <x v="1"/>
    <x v="1"/>
    <x v="0"/>
    <x v="1"/>
    <x v="1"/>
    <x v="1"/>
    <x v="1"/>
    <n v="0"/>
    <n v="0"/>
    <n v="0"/>
    <n v="0"/>
    <n v="0"/>
    <n v="0"/>
  </r>
  <r>
    <x v="49"/>
    <s v="OptumHealth - Care Delivery"/>
    <x v="1"/>
    <x v="1"/>
    <x v="1"/>
    <x v="0"/>
    <x v="1"/>
    <x v="1"/>
    <x v="1"/>
    <x v="1"/>
    <n v="0"/>
    <n v="0"/>
    <n v="0"/>
    <s v="Not Started"/>
    <n v="0"/>
    <n v="0"/>
  </r>
  <r>
    <x v="50"/>
    <s v="OptumHealth - Care Delivery"/>
    <x v="1"/>
    <x v="1"/>
    <x v="1"/>
    <x v="0"/>
    <x v="1"/>
    <x v="1"/>
    <x v="1"/>
    <x v="1"/>
    <n v="0"/>
    <n v="0"/>
    <n v="0"/>
    <s v="In Progress"/>
    <n v="0"/>
    <n v="0"/>
  </r>
  <r>
    <x v="51"/>
    <m/>
    <x v="0"/>
    <x v="1"/>
    <x v="0"/>
    <x v="0"/>
    <x v="1"/>
    <x v="1"/>
    <x v="1"/>
    <x v="1"/>
    <n v="0"/>
    <n v="0"/>
    <n v="0"/>
    <n v="0"/>
    <n v="0"/>
    <n v="0"/>
  </r>
  <r>
    <x v="52"/>
    <s v="OptumInsight"/>
    <x v="0"/>
    <x v="1"/>
    <x v="1"/>
    <x v="0"/>
    <x v="1"/>
    <x v="1"/>
    <x v="1"/>
    <x v="1"/>
    <n v="0"/>
    <n v="0"/>
    <n v="0"/>
    <n v="0"/>
    <n v="0"/>
    <n v="0"/>
  </r>
  <r>
    <x v="53"/>
    <s v="OptumHealth - Care Delivery"/>
    <x v="0"/>
    <x v="1"/>
    <x v="1"/>
    <x v="0"/>
    <x v="1"/>
    <x v="1"/>
    <x v="1"/>
    <x v="1"/>
    <n v="0"/>
    <n v="0"/>
    <n v="0"/>
    <s v="Not Started"/>
    <n v="0"/>
    <n v="0"/>
  </r>
  <r>
    <x v="54"/>
    <s v="Optum Consumer Solutions"/>
    <x v="3"/>
    <x v="0"/>
    <x v="0"/>
    <x v="0"/>
    <x v="4"/>
    <x v="1"/>
    <x v="1"/>
    <x v="1"/>
    <n v="0"/>
    <n v="0"/>
    <n v="0"/>
    <s v="Not in Scope"/>
    <n v="0"/>
    <s v="9/22 -  Will start discovery the week of 9/28 due to PTO and competing priorities"/>
  </r>
  <r>
    <x v="55"/>
    <s v="OptumHealth - Care Delivery"/>
    <x v="1"/>
    <x v="1"/>
    <x v="1"/>
    <x v="0"/>
    <x v="1"/>
    <x v="1"/>
    <x v="1"/>
    <x v="1"/>
    <n v="0"/>
    <n v="0"/>
    <n v="0"/>
    <s v="Not Started"/>
    <n v="0"/>
    <s v="9/21 - Meeting with Tedd Mendes to walk through process for Cloud discovery"/>
  </r>
  <r>
    <x v="56"/>
    <s v="UHC _x000a_C&amp;S"/>
    <x v="0"/>
    <x v="3"/>
    <x v="4"/>
    <x v="0"/>
    <x v="0"/>
    <x v="0"/>
    <x v="0"/>
    <x v="3"/>
    <s v="Complete"/>
    <s v="Complete"/>
    <n v="0"/>
    <n v="0"/>
    <n v="0"/>
    <s v="9/21 - Meeting with Tedd Mendes to walk through process for Cloud discovery"/>
  </r>
  <r>
    <x v="57"/>
    <s v="UHG _x000a_Corporate"/>
    <x v="3"/>
    <x v="0"/>
    <x v="0"/>
    <x v="0"/>
    <x v="4"/>
    <x v="1"/>
    <x v="1"/>
    <x v="1"/>
    <n v="0"/>
    <n v="0"/>
    <n v="0"/>
    <s v="Not in Scope"/>
    <n v="0"/>
    <s v="9/21 - Meeting with Tedd Mendes to walk through process for Cloud discovery"/>
  </r>
  <r>
    <x v="58"/>
    <s v="UHC _x000a_Global"/>
    <x v="3"/>
    <x v="3"/>
    <x v="0"/>
    <x v="0"/>
    <x v="4"/>
    <x v="1"/>
    <x v="1"/>
    <x v="1"/>
    <n v="0"/>
    <n v="0"/>
    <n v="0"/>
    <s v="Not in Scope"/>
    <n v="0"/>
    <s v="9/21 - Meeting with Tedd Mendes to walk through process for Cloud discovery"/>
  </r>
  <r>
    <x v="59"/>
    <s v="UHC _x000a_Global"/>
    <x v="3"/>
    <x v="4"/>
    <x v="0"/>
    <x v="0"/>
    <x v="4"/>
    <x v="1"/>
    <x v="1"/>
    <x v="1"/>
    <n v="0"/>
    <n v="0"/>
    <n v="0"/>
    <s v="Not in Scope"/>
    <n v="0"/>
    <s v="9/21 - Meeting with Tedd Mendes to walk through process for Cloud discovery"/>
  </r>
  <r>
    <x v="60"/>
    <s v="UHC _x000a_C&amp;S"/>
    <x v="0"/>
    <x v="1"/>
    <x v="1"/>
    <x v="0"/>
    <x v="1"/>
    <x v="1"/>
    <x v="1"/>
    <x v="1"/>
    <n v="0"/>
    <n v="0"/>
    <n v="0"/>
    <s v="Not in Scope"/>
    <n v="0"/>
    <s v="9/21 - Meeting with Tedd Mendes to walk through process for Cloud discovery"/>
  </r>
  <r>
    <x v="61"/>
    <s v="UHC _x000a_C&amp;S"/>
    <x v="0"/>
    <x v="1"/>
    <x v="1"/>
    <x v="0"/>
    <x v="1"/>
    <x v="1"/>
    <x v="1"/>
    <x v="1"/>
    <n v="0"/>
    <n v="0"/>
    <n v="0"/>
    <n v="0"/>
    <n v="0"/>
    <s v="9/21 - Meeting with Tedd Mendes to walk through process for Cloud discovery"/>
  </r>
  <r>
    <x v="62"/>
    <s v="UHC _x000a_C&amp;S"/>
    <x v="0"/>
    <x v="0"/>
    <x v="0"/>
    <x v="0"/>
    <x v="0"/>
    <x v="0"/>
    <x v="0"/>
    <x v="0"/>
    <n v="0"/>
    <n v="0"/>
    <n v="0"/>
    <n v="0"/>
    <n v="0"/>
    <n v="0"/>
  </r>
  <r>
    <x v="63"/>
    <s v="UHC _x000a_C&amp;S"/>
    <x v="0"/>
    <x v="3"/>
    <x v="0"/>
    <x v="0"/>
    <x v="0"/>
    <x v="0"/>
    <x v="0"/>
    <x v="0"/>
    <n v="0"/>
    <n v="0"/>
    <n v="0"/>
    <n v="0"/>
    <n v="0"/>
    <n v="0"/>
  </r>
  <r>
    <x v="64"/>
    <s v="UHC _x000a_C&amp;S"/>
    <x v="3"/>
    <x v="3"/>
    <x v="0"/>
    <x v="0"/>
    <x v="0"/>
    <x v="0"/>
    <x v="0"/>
    <x v="0"/>
    <n v="0"/>
    <n v="0"/>
    <n v="0"/>
    <s v="Not Started"/>
    <n v="0"/>
    <s v="9/18 - meeting scheduled for 9/23 to start ISA process"/>
  </r>
  <r>
    <x v="65"/>
    <s v="UHC _x000a_C&amp;S"/>
    <x v="3"/>
    <x v="3"/>
    <x v="1"/>
    <x v="0"/>
    <x v="0"/>
    <x v="1"/>
    <x v="1"/>
    <x v="1"/>
    <n v="0"/>
    <n v="0"/>
    <n v="0"/>
    <s v="Not Started"/>
    <n v="0"/>
    <n v="0"/>
  </r>
  <r>
    <x v="66"/>
    <s v="UHC _x000a_C&amp;S"/>
    <x v="3"/>
    <x v="1"/>
    <x v="1"/>
    <x v="0"/>
    <x v="1"/>
    <x v="1"/>
    <x v="1"/>
    <x v="1"/>
    <n v="0"/>
    <n v="0"/>
    <n v="0"/>
    <s v="Not Started"/>
    <n v="0"/>
    <n v="0"/>
  </r>
  <r>
    <x v="67"/>
    <s v="UHC _x000a_C&amp;S"/>
    <x v="0"/>
    <x v="1"/>
    <x v="3"/>
    <x v="2"/>
    <x v="1"/>
    <x v="1"/>
    <x v="1"/>
    <x v="1"/>
    <n v="0"/>
    <n v="0"/>
    <n v="0"/>
    <n v="0"/>
    <n v="0"/>
    <n v="0"/>
  </r>
  <r>
    <x v="68"/>
    <s v="UHC _x000a_E&amp;I"/>
    <x v="0"/>
    <x v="1"/>
    <x v="1"/>
    <x v="0"/>
    <x v="1"/>
    <x v="1"/>
    <x v="1"/>
    <x v="1"/>
    <n v="0"/>
    <n v="0"/>
    <n v="0"/>
    <n v="0"/>
    <n v="0"/>
    <n v="0"/>
  </r>
  <r>
    <x v="69"/>
    <s v="UHC _x000a_E&amp;I"/>
    <x v="0"/>
    <x v="3"/>
    <x v="0"/>
    <x v="0"/>
    <x v="4"/>
    <x v="3"/>
    <x v="1"/>
    <x v="1"/>
    <n v="0"/>
    <n v="0"/>
    <n v="0"/>
    <s v="Not Started"/>
    <n v="0"/>
    <n v="0"/>
  </r>
  <r>
    <x v="70"/>
    <s v="OptumHealth - Care Delivery"/>
    <x v="1"/>
    <x v="1"/>
    <x v="1"/>
    <x v="0"/>
    <x v="1"/>
    <x v="1"/>
    <x v="1"/>
    <x v="1"/>
    <n v="0"/>
    <n v="0"/>
    <n v="0"/>
    <s v="Complete"/>
    <n v="0"/>
    <n v="0"/>
  </r>
  <r>
    <x v="71"/>
    <s v="OptumInsight"/>
    <x v="0"/>
    <x v="0"/>
    <x v="4"/>
    <x v="0"/>
    <x v="0"/>
    <x v="0"/>
    <x v="0"/>
    <x v="3"/>
    <s v="Complete"/>
    <s v="Complete"/>
    <n v="0"/>
    <n v="0"/>
    <n v="0"/>
    <n v="0"/>
  </r>
  <r>
    <x v="72"/>
    <s v="OptumInsight"/>
    <x v="0"/>
    <x v="3"/>
    <x v="4"/>
    <x v="0"/>
    <x v="0"/>
    <x v="0"/>
    <x v="0"/>
    <x v="3"/>
    <s v="Complete"/>
    <n v="0"/>
    <n v="0"/>
    <n v="0"/>
    <n v="0"/>
    <n v="0"/>
  </r>
  <r>
    <x v="73"/>
    <s v="OptumHealth - Care Delivery"/>
    <x v="1"/>
    <x v="1"/>
    <x v="1"/>
    <x v="0"/>
    <x v="1"/>
    <x v="1"/>
    <x v="1"/>
    <x v="1"/>
    <n v="0"/>
    <n v="0"/>
    <n v="0"/>
    <s v="In Progress"/>
    <n v="0"/>
    <n v="0"/>
  </r>
  <r>
    <x v="74"/>
    <s v="OptumInsight"/>
    <x v="0"/>
    <x v="1"/>
    <x v="1"/>
    <x v="0"/>
    <x v="1"/>
    <x v="1"/>
    <x v="1"/>
    <x v="1"/>
    <n v="0"/>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54B375-FD8E-4EF1-9349-42DFAAC7D571}" name="PivotTable25" cacheId="859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S4:T11" firstHeaderRow="1" firstDataRow="1" firstDataCol="1"/>
  <pivotFields count="16">
    <pivotField showAll="0"/>
    <pivotField showAll="0"/>
    <pivotField numFmtId="165" multipleItemSelectionAllowed="1" showAll="0"/>
    <pivotField showAll="0"/>
    <pivotField axis="axisRow" dataField="1" showAll="0">
      <items count="8">
        <item m="1" x="6"/>
        <item x="5"/>
        <item x="0"/>
        <item x="1"/>
        <item x="3"/>
        <item x="4"/>
        <item x="2"/>
        <item t="default"/>
      </items>
    </pivotField>
    <pivotField showAll="0"/>
    <pivotField showAll="0"/>
    <pivotField showAll="0"/>
    <pivotField showAll="0"/>
    <pivotField showAll="0"/>
    <pivotField showAll="0"/>
    <pivotField numFmtId="165" showAll="0"/>
    <pivotField numFmtId="165" showAll="0"/>
    <pivotField showAll="0"/>
    <pivotField numFmtId="165" showAll="0"/>
    <pivotField showAll="0"/>
  </pivotFields>
  <rowFields count="1">
    <field x="4"/>
  </rowFields>
  <rowItems count="7">
    <i>
      <x v="1"/>
    </i>
    <i>
      <x v="2"/>
    </i>
    <i>
      <x v="3"/>
    </i>
    <i>
      <x v="4"/>
    </i>
    <i>
      <x v="5"/>
    </i>
    <i>
      <x v="6"/>
    </i>
    <i t="grand">
      <x/>
    </i>
  </rowItems>
  <colItems count="1">
    <i/>
  </colItems>
  <dataFields count="1">
    <dataField name="Count of Overall Status" fld="4" subtotal="count" baseField="0" baseItem="0"/>
  </dataFields>
  <chartFormats count="1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4" count="1" selected="0">
            <x v="1"/>
          </reference>
        </references>
      </pivotArea>
    </chartFormat>
    <chartFormat chart="9" format="2">
      <pivotArea type="data" outline="0" fieldPosition="0">
        <references count="2">
          <reference field="4294967294" count="1" selected="0">
            <x v="0"/>
          </reference>
          <reference field="4" count="1" selected="0">
            <x v="2"/>
          </reference>
        </references>
      </pivotArea>
    </chartFormat>
    <chartFormat chart="9" format="3">
      <pivotArea type="data" outline="0" fieldPosition="0">
        <references count="2">
          <reference field="4294967294" count="1" selected="0">
            <x v="0"/>
          </reference>
          <reference field="4" count="1" selected="0">
            <x v="3"/>
          </reference>
        </references>
      </pivotArea>
    </chartFormat>
    <chartFormat chart="9" format="4">
      <pivotArea type="data" outline="0" fieldPosition="0">
        <references count="2">
          <reference field="4294967294" count="1" selected="0">
            <x v="0"/>
          </reference>
          <reference field="4" count="1" selected="0">
            <x v="4"/>
          </reference>
        </references>
      </pivotArea>
    </chartFormat>
    <chartFormat chart="9" format="6">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09E259-71EE-4F75-AF80-DEA400CADB2D}" name="PivotTable30" cacheId="859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E4:AF8" firstHeaderRow="1" firstDataRow="1" firstDataCol="1" rowPageCount="1" colPageCount="1"/>
  <pivotFields count="16">
    <pivotField showAll="0"/>
    <pivotField showAll="0"/>
    <pivotField numFmtId="165" showAll="0"/>
    <pivotField showAll="0"/>
    <pivotField axis="axisPage" multipleItemSelectionAllowed="1" showAll="0">
      <items count="8">
        <item h="1" m="1" x="6"/>
        <item x="5"/>
        <item x="0"/>
        <item h="1" x="1"/>
        <item h="1" x="3"/>
        <item h="1" x="4"/>
        <item h="1" x="2"/>
        <item t="default"/>
      </items>
    </pivotField>
    <pivotField showAll="0"/>
    <pivotField showAll="0"/>
    <pivotField showAll="0"/>
    <pivotField axis="axisRow" dataField="1" showAll="0">
      <items count="5">
        <item x="1"/>
        <item x="0"/>
        <item x="2"/>
        <item x="3"/>
        <item t="default"/>
      </items>
    </pivotField>
    <pivotField showAll="0"/>
    <pivotField showAll="0"/>
    <pivotField numFmtId="165" showAll="0"/>
    <pivotField numFmtId="165" showAll="0"/>
    <pivotField showAll="0"/>
    <pivotField numFmtId="165" showAll="0"/>
    <pivotField showAll="0"/>
  </pivotFields>
  <rowFields count="1">
    <field x="8"/>
  </rowFields>
  <rowItems count="4">
    <i>
      <x/>
    </i>
    <i>
      <x v="1"/>
    </i>
    <i>
      <x v="3"/>
    </i>
    <i t="grand">
      <x/>
    </i>
  </rowItems>
  <colItems count="1">
    <i/>
  </colItems>
  <pageFields count="1">
    <pageField fld="4" hier="-1"/>
  </pageFields>
  <dataFields count="1">
    <dataField name="Count of ASKID/GL"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B2771E-C485-4176-A8E5-F09602031965}" name="PivotTable29" cacheId="859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B4:AC8" firstHeaderRow="1" firstDataRow="1" firstDataCol="1" rowPageCount="1" colPageCount="1"/>
  <pivotFields count="16">
    <pivotField showAll="0"/>
    <pivotField showAll="0"/>
    <pivotField numFmtId="165" showAll="0"/>
    <pivotField showAll="0"/>
    <pivotField axis="axisPage" multipleItemSelectionAllowed="1" showAll="0">
      <items count="8">
        <item h="1" m="1" x="6"/>
        <item x="5"/>
        <item x="0"/>
        <item h="1" x="1"/>
        <item h="1" x="3"/>
        <item h="1" x="4"/>
        <item h="1" x="2"/>
        <item t="default"/>
      </items>
    </pivotField>
    <pivotField showAll="0"/>
    <pivotField showAll="0"/>
    <pivotField axis="axisRow" dataField="1" showAll="0">
      <items count="5">
        <item x="1"/>
        <item x="0"/>
        <item x="3"/>
        <item x="2"/>
        <item t="default"/>
      </items>
    </pivotField>
    <pivotField showAll="0"/>
    <pivotField showAll="0"/>
    <pivotField showAll="0"/>
    <pivotField numFmtId="165" showAll="0"/>
    <pivotField numFmtId="165" showAll="0"/>
    <pivotField showAll="0"/>
    <pivotField numFmtId="165" showAll="0"/>
    <pivotField showAll="0"/>
  </pivotFields>
  <rowFields count="1">
    <field x="7"/>
  </rowFields>
  <rowItems count="4">
    <i>
      <x/>
    </i>
    <i>
      <x v="1"/>
    </i>
    <i>
      <x v="2"/>
    </i>
    <i t="grand">
      <x/>
    </i>
  </rowItems>
  <colItems count="1">
    <i/>
  </colItems>
  <pageFields count="1">
    <pageField fld="4" hier="-1"/>
  </pageFields>
  <dataFields count="1">
    <dataField name="Count of Questionnaire"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0695CB-7103-4B71-804E-FE818498C3D6}" name="PivotTable31" cacheId="859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H4:AI7" firstHeaderRow="1" firstDataRow="1" firstDataCol="1" rowPageCount="1" colPageCount="1"/>
  <pivotFields count="16">
    <pivotField showAll="0"/>
    <pivotField showAll="0"/>
    <pivotField numFmtId="165" showAll="0"/>
    <pivotField showAll="0"/>
    <pivotField axis="axisPage" multipleItemSelectionAllowed="1" showAll="0">
      <items count="8">
        <item h="1" m="1" x="6"/>
        <item x="5"/>
        <item x="0"/>
        <item h="1" x="1"/>
        <item h="1" x="3"/>
        <item h="1" x="4"/>
        <item h="1" x="2"/>
        <item t="default"/>
      </items>
    </pivotField>
    <pivotField showAll="0"/>
    <pivotField showAll="0"/>
    <pivotField showAll="0"/>
    <pivotField showAll="0"/>
    <pivotField axis="axisRow" dataField="1" showAll="0">
      <items count="6">
        <item x="1"/>
        <item x="3"/>
        <item x="0"/>
        <item x="4"/>
        <item x="2"/>
        <item t="default"/>
      </items>
    </pivotField>
    <pivotField showAll="0"/>
    <pivotField numFmtId="165" showAll="0"/>
    <pivotField numFmtId="165" showAll="0"/>
    <pivotField showAll="0"/>
    <pivotField numFmtId="165" showAll="0"/>
    <pivotField showAll="0"/>
  </pivotFields>
  <rowFields count="1">
    <field x="9"/>
  </rowFields>
  <rowItems count="3">
    <i>
      <x/>
    </i>
    <i>
      <x v="2"/>
    </i>
    <i t="grand">
      <x/>
    </i>
  </rowItems>
  <colItems count="1">
    <i/>
  </colItems>
  <pageFields count="1">
    <pageField fld="4" hier="-1"/>
  </pageFields>
  <dataFields count="1">
    <dataField name="Count of Migration"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410813F-6822-4792-AD6D-0FD45ECD1402}" name="PivotTable1" cacheId="859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N4:AO9" firstHeaderRow="1" firstDataRow="1" firstDataCol="1" rowPageCount="1" colPageCount="1"/>
  <pivotFields count="16">
    <pivotField showAll="0"/>
    <pivotField showAll="0"/>
    <pivotField numFmtId="165" showAll="0"/>
    <pivotField axis="axisRow" dataField="1" showAll="0">
      <items count="7">
        <item x="1"/>
        <item x="0"/>
        <item x="5"/>
        <item x="3"/>
        <item x="4"/>
        <item x="2"/>
        <item t="default"/>
      </items>
    </pivotField>
    <pivotField axis="axisPage" multipleItemSelectionAllowed="1" showAll="0">
      <items count="8">
        <item h="1" m="1" x="6"/>
        <item x="5"/>
        <item x="0"/>
        <item h="1" x="1"/>
        <item x="3"/>
        <item h="1" x="4"/>
        <item h="1" x="2"/>
        <item t="default"/>
      </items>
    </pivotField>
    <pivotField showAll="0"/>
    <pivotField showAll="0"/>
    <pivotField showAll="0"/>
    <pivotField showAll="0"/>
    <pivotField showAll="0"/>
    <pivotField showAll="0"/>
    <pivotField showAll="0"/>
    <pivotField numFmtId="165" showAll="0"/>
    <pivotField showAll="0"/>
    <pivotField numFmtId="165" showAll="0"/>
    <pivotField showAll="0"/>
  </pivotFields>
  <rowFields count="1">
    <field x="3"/>
  </rowFields>
  <rowItems count="5">
    <i>
      <x/>
    </i>
    <i>
      <x v="1"/>
    </i>
    <i>
      <x v="3"/>
    </i>
    <i>
      <x v="4"/>
    </i>
    <i t="grand">
      <x/>
    </i>
  </rowItems>
  <colItems count="1">
    <i/>
  </colItems>
  <pageFields count="1">
    <pageField fld="4" hier="-1"/>
  </pageFields>
  <dataFields count="1">
    <dataField name="Count of Provider"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6E14A44-FD80-4C9F-AC84-5A25C7C4A36C}" name="PivotTable36" cacheId="859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K4:AL9" firstHeaderRow="1" firstDataRow="1" firstDataCol="1" rowPageCount="1" colPageCount="1"/>
  <pivotFields count="16">
    <pivotField showAll="0"/>
    <pivotField showAll="0"/>
    <pivotField axis="axisPage" numFmtId="165" multipleItemSelectionAllowed="1" showAll="0">
      <items count="5">
        <item h="1" x="0"/>
        <item x="3"/>
        <item x="1"/>
        <item h="1" x="2"/>
        <item t="default"/>
      </items>
    </pivotField>
    <pivotField showAll="0"/>
    <pivotField axis="axisRow" dataField="1" showAll="0">
      <items count="8">
        <item m="1" x="6"/>
        <item x="5"/>
        <item x="0"/>
        <item x="1"/>
        <item x="3"/>
        <item x="4"/>
        <item x="2"/>
        <item t="default"/>
      </items>
    </pivotField>
    <pivotField showAll="0"/>
    <pivotField showAll="0"/>
    <pivotField showAll="0"/>
    <pivotField showAll="0"/>
    <pivotField showAll="0"/>
    <pivotField showAll="0"/>
    <pivotField numFmtId="165" showAll="0"/>
    <pivotField numFmtId="165" showAll="0"/>
    <pivotField showAll="0"/>
    <pivotField numFmtId="165" showAll="0"/>
    <pivotField showAll="0"/>
  </pivotFields>
  <rowFields count="1">
    <field x="4"/>
  </rowFields>
  <rowItems count="5">
    <i>
      <x v="1"/>
    </i>
    <i>
      <x v="2"/>
    </i>
    <i>
      <x v="3"/>
    </i>
    <i>
      <x v="5"/>
    </i>
    <i t="grand">
      <x/>
    </i>
  </rowItems>
  <colItems count="1">
    <i/>
  </colItems>
  <pageFields count="1">
    <pageField fld="2" hier="-1"/>
  </pageFields>
  <dataFields count="1">
    <dataField name="Count of Overall Status" fld="4"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1"/>
          </reference>
        </references>
      </pivotArea>
    </chartFormat>
    <chartFormat chart="0" format="2">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0" format="5">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68B28BA-AB3E-4D5D-B952-C73EC8E0FE4D}" name="PivotTable27" cacheId="859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V4:W6" firstHeaderRow="1" firstDataRow="1" firstDataCol="1" rowPageCount="1" colPageCount="1"/>
  <pivotFields count="16">
    <pivotField showAll="0"/>
    <pivotField showAll="0"/>
    <pivotField numFmtId="165" showAll="0"/>
    <pivotField showAll="0"/>
    <pivotField axis="axisPage" multipleItemSelectionAllowed="1" showAll="0">
      <items count="8">
        <item h="1" m="1" x="6"/>
        <item x="5"/>
        <item x="0"/>
        <item h="1" x="1"/>
        <item h="1" x="3"/>
        <item h="1" x="4"/>
        <item h="1" x="2"/>
        <item t="default"/>
      </items>
    </pivotField>
    <pivotField axis="axisRow" dataField="1" showAll="0">
      <items count="5">
        <item m="1" x="3"/>
        <item x="0"/>
        <item x="2"/>
        <item x="1"/>
        <item t="default"/>
      </items>
    </pivotField>
    <pivotField showAll="0"/>
    <pivotField showAll="0"/>
    <pivotField showAll="0"/>
    <pivotField showAll="0"/>
    <pivotField showAll="0"/>
    <pivotField numFmtId="165" showAll="0"/>
    <pivotField numFmtId="165" showAll="0"/>
    <pivotField showAll="0"/>
    <pivotField numFmtId="165" showAll="0"/>
    <pivotField showAll="0"/>
  </pivotFields>
  <rowFields count="1">
    <field x="5"/>
  </rowFields>
  <rowItems count="2">
    <i>
      <x v="1"/>
    </i>
    <i t="grand">
      <x/>
    </i>
  </rowItems>
  <colItems count="1">
    <i/>
  </colItems>
  <pageFields count="1">
    <pageField fld="4" hier="-1"/>
  </pageFields>
  <dataFields count="1">
    <dataField name="Count of Validation"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BCE3BB0-D060-4FF5-8A61-6F0B9870257C}" name="PivotTable28" cacheId="859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Y4:Z9" firstHeaderRow="1" firstDataRow="1" firstDataCol="1" rowPageCount="1" colPageCount="1"/>
  <pivotFields count="16">
    <pivotField showAll="0"/>
    <pivotField showAll="0"/>
    <pivotField numFmtId="165" showAll="0"/>
    <pivotField showAll="0"/>
    <pivotField axis="axisPage" multipleItemSelectionAllowed="1" showAll="0">
      <items count="8">
        <item h="1" m="1" x="6"/>
        <item x="5"/>
        <item x="0"/>
        <item h="1" x="1"/>
        <item h="1" x="3"/>
        <item h="1" x="4"/>
        <item h="1" x="2"/>
        <item t="default"/>
      </items>
    </pivotField>
    <pivotField showAll="0"/>
    <pivotField axis="axisRow" dataField="1" showAll="0">
      <items count="6">
        <item x="1"/>
        <item x="0"/>
        <item x="3"/>
        <item x="4"/>
        <item x="2"/>
        <item t="default"/>
      </items>
    </pivotField>
    <pivotField showAll="0"/>
    <pivotField showAll="0"/>
    <pivotField showAll="0"/>
    <pivotField showAll="0"/>
    <pivotField numFmtId="165" showAll="0"/>
    <pivotField numFmtId="165" showAll="0"/>
    <pivotField showAll="0"/>
    <pivotField numFmtId="165" showAll="0"/>
    <pivotField showAll="0"/>
  </pivotFields>
  <rowFields count="1">
    <field x="6"/>
  </rowFields>
  <rowItems count="5">
    <i>
      <x/>
    </i>
    <i>
      <x v="1"/>
    </i>
    <i>
      <x v="2"/>
    </i>
    <i>
      <x v="3"/>
    </i>
    <i t="grand">
      <x/>
    </i>
  </rowItems>
  <colItems count="1">
    <i/>
  </colItems>
  <pageFields count="1">
    <pageField fld="4" hier="-1"/>
  </pageFields>
  <dataFields count="1">
    <dataField name="Count of Presentation"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DC5C668-064E-40C1-B57B-EB624E8C0EEB}" name="PivotTable2" cacheId="859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Q4:AQ5" firstHeaderRow="1" firstDataRow="1" firstDataCol="0" rowPageCount="1" colPageCount="1"/>
  <pivotFields count="16">
    <pivotField axis="axisPage" dataField="1" multipleItemSelectionAllowed="1" showAll="0">
      <items count="79">
        <item x="0"/>
        <item x="1"/>
        <item x="2"/>
        <item x="3"/>
        <item x="4"/>
        <item x="5"/>
        <item x="6"/>
        <item x="7"/>
        <item x="8"/>
        <item x="9"/>
        <item x="10"/>
        <item x="11"/>
        <item x="12"/>
        <item x="13"/>
        <item x="14"/>
        <item x="15"/>
        <item h="1" x="16"/>
        <item h="1" x="17"/>
        <item x="18"/>
        <item x="19"/>
        <item h="1" x="20"/>
        <item x="21"/>
        <item h="1"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m="1" x="76"/>
        <item h="1" m="1" x="77"/>
        <item h="1" m="1" x="75"/>
        <item x="60"/>
        <item x="61"/>
        <item x="62"/>
        <item h="1" x="63"/>
        <item x="64"/>
        <item x="65"/>
        <item x="66"/>
        <item x="67"/>
        <item x="68"/>
        <item x="69"/>
        <item x="70"/>
        <item x="71"/>
        <item h="1" x="72"/>
        <item x="73"/>
        <item x="74"/>
        <item h="1" x="57"/>
        <item h="1" x="58"/>
        <item h="1" x="59"/>
        <item t="default"/>
      </items>
    </pivotField>
    <pivotField showAll="0"/>
    <pivotField numFmtId="165" showAll="0"/>
    <pivotField showAll="0"/>
    <pivotField showAll="0"/>
    <pivotField showAll="0"/>
    <pivotField showAll="0"/>
    <pivotField showAll="0"/>
    <pivotField showAll="0"/>
    <pivotField showAll="0"/>
    <pivotField showAll="0"/>
    <pivotField showAll="0"/>
    <pivotField numFmtId="165" showAll="0"/>
    <pivotField showAll="0"/>
    <pivotField numFmtId="165" showAll="0"/>
    <pivotField showAll="0"/>
  </pivotFields>
  <rowItems count="1">
    <i/>
  </rowItems>
  <colItems count="1">
    <i/>
  </colItems>
  <pageFields count="1">
    <pageField fld="0" hier="-1"/>
  </pageFields>
  <dataFields count="1">
    <dataField name="Count of Entity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ority" xr10:uid="{40F31E32-0857-4C0E-B5EA-128DBF0586DB}" sourceName="Priority">
  <extLst>
    <x:ext xmlns:x15="http://schemas.microsoft.com/office/spreadsheetml/2010/11/main" uri="{2F2917AC-EB37-4324-AD4E-5DD8C200BD13}">
      <x15:tableSlicerCache tableId="4" column="4"/>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verall_Status" xr10:uid="{2882C5CE-CE48-4BBA-9A17-E180DA9117D2}" sourceName="Overall Status">
  <extLst>
    <x:ext xmlns:x15="http://schemas.microsoft.com/office/spreadsheetml/2010/11/main" uri="{2F2917AC-EB37-4324-AD4E-5DD8C200BD13}">
      <x15:tableSlicerCache tableId="4"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ority" xr10:uid="{656105F4-0F20-49F1-9CC0-6D235C0B59A8}" cache="Slicer_Priority" caption="Priority" rowHeight="241300"/>
  <slicer name="Overall Status" xr10:uid="{B7703FC4-108A-45BD-841B-A3E9838B16DE}" cache="Slicer_Overall_Status" caption="Overall Statu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C2494B3-FA65-4363-B858-49D74D8A8783}" name="DashboardData" displayName="DashboardData" ref="A13:P88" totalsRowShown="0" headerRowDxfId="66" dataDxfId="65" tableBorderDxfId="64">
  <autoFilter ref="A13:P88" xr:uid="{DC2A78A3-0F8C-4BF6-9511-B273D56DA9C1}">
    <filterColumn colId="4">
      <filters>
        <filter val="In Progress"/>
      </filters>
    </filterColumn>
  </autoFilter>
  <tableColumns count="16">
    <tableColumn id="1" xr3:uid="{7B5BD4F0-7091-4181-BABB-400F32D50EAE}" name="Entity Name" dataDxfId="63"/>
    <tableColumn id="3" xr3:uid="{757FC37A-0F25-4635-8268-B1F71448C0FF}" name="LOB" dataDxfId="62">
      <calculatedColumnFormula>VLOOKUP(A14,Tracker[],3)</calculatedColumnFormula>
    </tableColumn>
    <tableColumn id="4" xr3:uid="{D62ADF98-CBC7-4B9E-B892-0B0FFE29F4C9}" name="Priority" dataDxfId="61">
      <calculatedColumnFormula>VLOOKUP(A14,Tracker[],8,FALSE)</calculatedColumnFormula>
    </tableColumn>
    <tableColumn id="5" xr3:uid="{50B5B902-0A44-45B2-8016-590B76CA0654}" name="Provider" dataDxfId="60">
      <calculatedColumnFormula>VLOOKUP(A14,Tracker[],19,FALSE)</calculatedColumnFormula>
    </tableColumn>
    <tableColumn id="6" xr3:uid="{40952F93-BFA0-493A-984E-0532032EF346}" name="Overall Status" dataDxfId="59">
      <calculatedColumnFormula>VLOOKUP(A14,Tracker[],28,FALSE)</calculatedColumnFormula>
    </tableColumn>
    <tableColumn id="7" xr3:uid="{1602A0F0-186F-4DE3-95CE-E92A9E3CA475}" name="Validation" dataDxfId="58">
      <calculatedColumnFormula>VLOOKUP(A14,Tracker[],29,FALSE)</calculatedColumnFormula>
    </tableColumn>
    <tableColumn id="8" xr3:uid="{739C4142-0511-41D0-968C-48A653393549}" name="Presentation" dataDxfId="57">
      <calculatedColumnFormula>VLOOKUP(A14,Tracker[],30,FALSE)</calculatedColumnFormula>
    </tableColumn>
    <tableColumn id="9" xr3:uid="{0CCC4901-9B91-4C1A-B475-F2236F1914AE}" name="Questionnaire" dataDxfId="56">
      <calculatedColumnFormula>VLOOKUP(A14,Tracker[],31,FALSE)</calculatedColumnFormula>
    </tableColumn>
    <tableColumn id="10" xr3:uid="{5740875C-D50D-4282-B5EE-2914B1DA36CA}" name="ASKID/GL" dataDxfId="55">
      <calculatedColumnFormula>VLOOKUP(A14,Tracker[],32,FALSE)</calculatedColumnFormula>
    </tableColumn>
    <tableColumn id="11" xr3:uid="{EFF12B9D-D857-4101-BE87-866C253F30EA}" name="Migration" dataDxfId="54">
      <calculatedColumnFormula>VLOOKUP(A14,Tracker[],33,FALSE)</calculatedColumnFormula>
    </tableColumn>
    <tableColumn id="12" xr3:uid="{D9DEE2C2-0537-4050-8256-3107E812994A}" name="LaunchPad" dataDxfId="53">
      <calculatedColumnFormula>VLOOKUP(A14,Tracker[],34,FALSE)</calculatedColumnFormula>
    </tableColumn>
    <tableColumn id="13" xr3:uid="{F0431A49-DF2A-494D-8308-108FB14FB6D3}" name="Remediation" dataDxfId="52">
      <calculatedColumnFormula>VLOOKUP(A14,Tracker[],35,FALSE)</calculatedColumnFormula>
    </tableColumn>
    <tableColumn id="2" xr3:uid="{C7093120-D123-402E-925D-7A6F64250FFF}" name="EIS Endorsement" dataDxfId="51">
      <calculatedColumnFormula>VLOOKUP(A14,Tracker[],36,FALSE)</calculatedColumnFormula>
    </tableColumn>
    <tableColumn id="14" xr3:uid="{9EC1F413-E65E-4BD4-AD5E-C0591F13BD2A}" name="O365 Migration" dataDxfId="50">
      <calculatedColumnFormula>VLOOKUP(A14,Tracker[],37,FALSE)</calculatedColumnFormula>
    </tableColumn>
    <tableColumn id="15" xr3:uid="{A2E04472-6DDB-4CC6-A1DD-5EAC3657D811}" name="Decommission" dataDxfId="49">
      <calculatedColumnFormula>VLOOKUP(A14,Tracker[],38,FALSE)</calculatedColumnFormula>
    </tableColumn>
    <tableColumn id="16" xr3:uid="{2D006415-42FF-48C4-B7B2-D6A1BF95CFA4}" name="Notes" dataDxfId="48">
      <calculatedColumnFormula>VLOOKUP(A14,Tracker[],38,FALSE)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E5CB651-04FF-4CEE-B397-EB163B2D0914}" name="Tracker" displayName="Tracker" ref="A2:AN83" totalsRowShown="0" tableBorderDxfId="40">
  <autoFilter ref="A2:AN83" xr:uid="{A7C0F494-DB22-AB41-A344-C3B5E233C478}"/>
  <tableColumns count="40">
    <tableColumn id="1" xr3:uid="{3214704F-46D8-47F3-BE5C-2CE6B59B4DB1}" name="Entity Name" dataDxfId="39"/>
    <tableColumn id="2" xr3:uid="{54C500A1-D211-46AA-AA92-05E4C6E73EBD}" name="Segment" dataDxfId="38"/>
    <tableColumn id="3" xr3:uid="{32AEA5F0-1457-4D05-90E6-48C7F78CA68D}" name="LOB" dataDxfId="37"/>
    <tableColumn id="4" xr3:uid="{193711BB-A536-4278-82AD-C4CD522BF4AD}" name="CRIS LOB Executive" dataDxfId="36"/>
    <tableColumn id="5" xr3:uid="{486276FB-4850-4CF4-A073-008548B47AB1}" name="CRIS _x000a_Engagement Manager" dataDxfId="35"/>
    <tableColumn id="6" xr3:uid="{4CC51825-3E05-429C-B704-AABA7EFF75BE}" name="CRIS _x000a_Integration Program Lead" dataDxfId="34"/>
    <tableColumn id="7" xr3:uid="{4ACC473D-5799-4C03-9D36-2EE4870B744D}" name="Key Contacts" dataDxfId="33"/>
    <tableColumn id="8" xr3:uid="{D01997AF-6A2B-405A-B2C8-F6FA9BEFAACE}" name="Priority" dataDxfId="32"/>
    <tableColumn id="9" xr3:uid="{8B0D859F-B705-4A39-9589-6E17CDE6DC11}" name="Discovey Required" dataDxfId="31"/>
    <tableColumn id="10" xr3:uid="{0DE445C7-3E2C-41D2-96F9-2E6D95F71A1A}" name="CRIS Discovery_x000a_Start Date" dataDxfId="30"/>
    <tableColumn id="11" xr3:uid="{B3BFA11B-53DE-4030-899F-F2A7450260D7}" name="CRIS Discovery_x000a_End Date" dataDxfId="29"/>
    <tableColumn id="12" xr3:uid="{9C0FE3FB-77B8-4B10-9495-5E5AF68A96CA}" name="CRIS Discovery_x000a_% Complete" dataDxfId="28"/>
    <tableColumn id="13" xr3:uid="{39812560-35B2-4735-87D2-03C9C037BFAF}" name="Cloud Overview (Deck)" dataDxfId="27"/>
    <tableColumn id="14" xr3:uid="{808E7F8D-85F8-40F4-81EB-CD27868E616A}" name="ASKID/GL Status" dataDxfId="26"/>
    <tableColumn id="15" xr3:uid="{0E1FAD50-6F1F-497C-A913-E223B057B869}" name="HCC Ready" dataDxfId="25"/>
    <tableColumn id="16" xr3:uid="{E0DACF9B-5711-4B3A-A964-79D179E7935D}" name="LaunchPad 2" dataDxfId="24"/>
    <tableColumn id="17" xr3:uid="{EA24EBC4-BB5F-47EB-A049-C12D93CA9D1E}" name="Remediation 2" dataDxfId="23"/>
    <tableColumn id="18" xr3:uid="{3CD2C0E8-161C-4FDE-9B94-5ED8420C6EB1}" name="Public Cloud (Y/N)" dataDxfId="22"/>
    <tableColumn id="19" xr3:uid="{D11D350A-4BA5-45EF-89DC-59EB96052CBB}" name="Public Cloud Vendor(s)" dataDxfId="21"/>
    <tableColumn id="20" xr3:uid="{5F5D73D6-72F0-4ADB-9410-56AD7F27A5A9}" name="UHG MSA / ISA Status " dataDxfId="20"/>
    <tableColumn id="21" xr3:uid="{689029A7-7459-484D-964C-13272979043A}" name="ASK ID / GL Code" dataDxfId="19"/>
    <tableColumn id="22" xr3:uid="{7E752019-0610-48E3-9C3D-F261169E8716}" name="Avg Monthly Spend" dataDxfId="18" dataCellStyle="Currency"/>
    <tableColumn id="23" xr3:uid="{B651E26E-39B2-4D18-9167-B09DFBE23B83}" name="3rd Party Vendor (Y/N)" dataDxfId="17"/>
    <tableColumn id="24" xr3:uid="{8BBC1807-2DCC-4627-9D15-F750248E2B4E}" name="3rd Party Comments" dataDxfId="16"/>
    <tableColumn id="25" xr3:uid="{F8C1C4F8-FD6B-453A-8065-FF291CBBD0B5}" name="Accounts" dataDxfId="15"/>
    <tableColumn id="26" xr3:uid="{DFA7A088-7968-4236-8730-C4EA08D85A44}" name="Comments" dataDxfId="14"/>
    <tableColumn id="27" xr3:uid="{116764A3-2A90-4113-AF1C-40CFB0CC3BDF}" name="Done/Removed" dataDxfId="13"/>
    <tableColumn id="28" xr3:uid="{5B94EF30-EEB7-43E6-8307-F9F0F9E67C84}" name="Overall Status" dataDxfId="12"/>
    <tableColumn id="29" xr3:uid="{FA8D2206-67BC-4C36-BC9E-93ACE4906322}" name="Validation" dataDxfId="11"/>
    <tableColumn id="30" xr3:uid="{3EB098D6-F71A-43F2-93D3-59663B581F95}" name="Presentation" dataDxfId="10"/>
    <tableColumn id="31" xr3:uid="{9B3B11D2-05C5-4BE7-94BF-4430225D5997}" name="Questionnaire" dataDxfId="9"/>
    <tableColumn id="32" xr3:uid="{E8B91C8E-9929-4D66-9804-21ACBBB6D72C}" name="ASKID/GL" dataDxfId="8"/>
    <tableColumn id="33" xr3:uid="{1841F0AA-CECD-4E62-B61F-6499C6EAC837}" name="Migration" dataDxfId="7"/>
    <tableColumn id="34" xr3:uid="{A1F3DDD6-6459-418D-8AC3-0972EB77F36B}" name="LaunchPad" dataDxfId="6"/>
    <tableColumn id="35" xr3:uid="{7B6D2539-B82B-4374-8944-610EDACBE308}" name="Remediation" dataDxfId="5"/>
    <tableColumn id="39" xr3:uid="{E0D9C8D0-DC33-4728-B792-1D07AB871DEA}" name="EIS Endorsement" dataDxfId="4"/>
    <tableColumn id="36" xr3:uid="{16DEAAC5-A043-42A5-B205-9007686CB22B}" name="O365 Migration" dataDxfId="3"/>
    <tableColumn id="37" xr3:uid="{4195C7D3-683E-45B4-AC6B-D74E0E0D6146}" name="Decommission" dataDxfId="2"/>
    <tableColumn id="38" xr3:uid="{DCB35915-B9E8-4760-8A18-4C4F652ACA66}" name="Dashboard Notes" dataDxfId="1"/>
    <tableColumn id="40" xr3:uid="{CB8D622D-8CAC-4AAD-9A87-3E595500A971}" name="Column1"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 dT="2020-07-06T20:09:23.54" personId="{7DBC4E14-BDA6-406D-8906-12656B3D897C}" id="{34F69A09-4622-4E5A-9B91-FD8461E7569A}">
    <text>Set priority in numeric asending order with 1 being highest priority</text>
  </threadedComment>
  <threadedComment ref="M2" dT="2020-07-13T21:04:37.72" personId="{7DBC4E14-BDA6-406D-8906-12656B3D897C}" id="{958F579B-7DC3-4297-AF1D-31ECFF294F1B}">
    <text>Not Started
Scheduled w/ Date
Complete w/ Date (HCC, EIS, CRIS)</text>
  </threadedComment>
  <threadedComment ref="N2" dT="2020-07-22T18:17:29.25" personId="{7DBC4E14-BDA6-406D-8906-12656B3D897C}" id="{DDDB4E54-A5F8-4117-8B1D-6266945B82F4}">
    <text>ASKID In Process
Awaiting GL assign
Complete w/ Date</text>
  </threadedComment>
  <threadedComment ref="Y2" dT="2020-06-29T21:18:17.47" personId="{7DBC4E14-BDA6-406D-8906-12656B3D897C}" id="{542D39A9-2254-4799-A866-564DC2EDEE6C}">
    <text>Record account numbers, approx month cost and how the account is used (dev, stage, prod, etc)</text>
  </threadedComment>
</ThreadedComment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table" Target="../tables/tabl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itnica,%20Adi%20%3cadi.sitnica@medexpress.com%3e,%20Metheny,%20Mike%20%20[From%20MedExpress]%20%3cmmetheny@medexpress.com%3e,%20Heizler,%20Mark%20%3cmark.heizler@medexpress.com" TargetMode="External"/><Relationship Id="rId7" Type="http://schemas.openxmlformats.org/officeDocument/2006/relationships/printerSettings" Target="../printerSettings/printerSettings2.bin"/><Relationship Id="rId12" Type="http://schemas.microsoft.com/office/2019/04/relationships/namedSheetView" Target="../namedSheetViews/namedSheetView1.xml"/><Relationship Id="rId2" Type="http://schemas.openxmlformats.org/officeDocument/2006/relationships/hyperlink" Target="mailto:Willcox,%20James%20%3cJames.Willcox@scasurgery.com%3e%0aBodden,%20Mark%20E%20[From%20SCA]%0a%3cMark.Bodden@scasurgery.com%3e%0aAjay.Kambhampati@scasurgery.com" TargetMode="External"/><Relationship Id="rId1" Type="http://schemas.openxmlformats.org/officeDocument/2006/relationships/hyperlink" Target="mailto:Chris.Hofflin@healthcarepartners.com" TargetMode="External"/><Relationship Id="rId6" Type="http://schemas.openxmlformats.org/officeDocument/2006/relationships/hyperlink" Target="mailto:ben@8thdaysoftware.com" TargetMode="External"/><Relationship Id="rId11" Type="http://schemas.microsoft.com/office/2017/10/relationships/threadedComment" Target="../threadedComments/threadedComment1.xml"/><Relationship Id="rId5" Type="http://schemas.openxmlformats.org/officeDocument/2006/relationships/hyperlink" Target="mailto:amazon@diplomat.is%20%3camazon@diplomat.is" TargetMode="External"/><Relationship Id="rId10" Type="http://schemas.openxmlformats.org/officeDocument/2006/relationships/comments" Target="../comments1.xml"/><Relationship Id="rId4" Type="http://schemas.openxmlformats.org/officeDocument/2006/relationships/hyperlink" Target="mailto:alan@clinovations.com%20%3calan@clinovations.com" TargetMode="External"/><Relationship Id="rId9"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22321-180F-48ED-A53F-27A14B536569}">
  <dimension ref="A1:J95"/>
  <sheetViews>
    <sheetView topLeftCell="A61" workbookViewId="0">
      <pane xSplit="1" topLeftCell="K1" activePane="topRight" state="frozen"/>
      <selection pane="topRight" activeCell="K3" sqref="K3"/>
    </sheetView>
  </sheetViews>
  <sheetFormatPr defaultColWidth="9.140625" defaultRowHeight="15"/>
  <cols>
    <col min="1" max="1" width="32.140625" style="22" bestFit="1" customWidth="1"/>
    <col min="2" max="2" width="32.42578125" style="15" customWidth="1"/>
    <col min="3" max="3" width="21.7109375" style="15" customWidth="1"/>
    <col min="4" max="4" width="21.42578125" style="15" customWidth="1"/>
    <col min="5" max="5" width="14.85546875" style="15" customWidth="1"/>
    <col min="6" max="6" width="31.140625" style="15" customWidth="1"/>
    <col min="7" max="7" width="26.140625" style="15" customWidth="1"/>
    <col min="8" max="8" width="51.85546875" style="15" customWidth="1"/>
    <col min="9" max="9" width="45" style="15" customWidth="1"/>
    <col min="10" max="16384" width="9.140625" style="15"/>
  </cols>
  <sheetData>
    <row r="1" spans="1:10" ht="25.5">
      <c r="A1" s="27" t="s">
        <v>0</v>
      </c>
      <c r="B1" s="27" t="s">
        <v>1</v>
      </c>
      <c r="C1" s="27" t="s">
        <v>2</v>
      </c>
      <c r="D1" s="27" t="s">
        <v>3</v>
      </c>
      <c r="E1" s="27" t="s">
        <v>4</v>
      </c>
      <c r="F1" s="27" t="s">
        <v>5</v>
      </c>
      <c r="G1" s="27" t="s">
        <v>6</v>
      </c>
      <c r="H1" s="27" t="s">
        <v>7</v>
      </c>
      <c r="I1" s="27" t="s">
        <v>8</v>
      </c>
      <c r="J1" s="32"/>
    </row>
    <row r="2" spans="1:10" s="24" customFormat="1">
      <c r="A2" s="21" t="s">
        <v>9</v>
      </c>
      <c r="B2" s="28"/>
      <c r="C2" s="28"/>
      <c r="D2" s="28"/>
      <c r="E2" s="28"/>
      <c r="F2" s="28"/>
      <c r="G2" s="28"/>
      <c r="H2" s="28"/>
      <c r="I2" s="28"/>
      <c r="J2" s="23"/>
    </row>
    <row r="3" spans="1:10" s="24" customFormat="1" ht="45">
      <c r="A3" s="223" t="s">
        <v>10</v>
      </c>
      <c r="B3" s="29" t="s">
        <v>11</v>
      </c>
      <c r="C3" s="29"/>
      <c r="D3" s="29"/>
      <c r="E3" s="29" t="s">
        <v>12</v>
      </c>
      <c r="F3" s="29" t="s">
        <v>13</v>
      </c>
      <c r="G3" s="28"/>
      <c r="H3" s="28"/>
      <c r="I3" s="28"/>
      <c r="J3" s="23"/>
    </row>
    <row r="4" spans="1:10" ht="30">
      <c r="A4" s="223"/>
      <c r="B4" s="29"/>
      <c r="C4" s="29"/>
      <c r="D4" s="29"/>
      <c r="E4" s="29"/>
      <c r="F4" s="29" t="s">
        <v>14</v>
      </c>
      <c r="G4" s="28"/>
      <c r="H4" s="28"/>
      <c r="I4" s="28"/>
      <c r="J4" s="23"/>
    </row>
    <row r="5" spans="1:10" ht="45">
      <c r="A5" s="223"/>
      <c r="B5" s="29" t="s">
        <v>15</v>
      </c>
      <c r="C5" s="29" t="s">
        <v>16</v>
      </c>
      <c r="D5" s="29"/>
      <c r="E5" s="29" t="s">
        <v>12</v>
      </c>
      <c r="F5" s="29" t="s">
        <v>17</v>
      </c>
      <c r="G5" s="29"/>
      <c r="H5" s="29" t="s">
        <v>18</v>
      </c>
      <c r="I5" s="29"/>
    </row>
    <row r="6" spans="1:10" ht="45">
      <c r="A6" s="223"/>
      <c r="B6" s="29" t="s">
        <v>19</v>
      </c>
      <c r="C6" s="29"/>
      <c r="D6" s="29"/>
      <c r="E6" s="29" t="s">
        <v>12</v>
      </c>
      <c r="F6" s="29" t="s">
        <v>20</v>
      </c>
      <c r="G6" s="29"/>
      <c r="H6" s="29"/>
      <c r="I6" s="29"/>
    </row>
    <row r="7" spans="1:10" ht="45">
      <c r="A7" s="221" t="s">
        <v>21</v>
      </c>
      <c r="B7" s="29" t="s">
        <v>22</v>
      </c>
      <c r="C7" s="29"/>
      <c r="D7" s="29"/>
      <c r="E7" s="29" t="s">
        <v>12</v>
      </c>
      <c r="F7" s="29"/>
      <c r="G7" s="29"/>
      <c r="H7" s="29"/>
      <c r="I7" s="29"/>
    </row>
    <row r="8" spans="1:10" ht="45">
      <c r="A8" s="221" t="s">
        <v>23</v>
      </c>
      <c r="B8" s="29" t="s">
        <v>24</v>
      </c>
      <c r="C8" s="29"/>
      <c r="D8" s="29"/>
      <c r="E8" s="29" t="s">
        <v>12</v>
      </c>
      <c r="F8" s="29"/>
      <c r="G8" s="29"/>
      <c r="H8" s="29" t="s">
        <v>25</v>
      </c>
      <c r="I8" s="29"/>
    </row>
    <row r="9" spans="1:10">
      <c r="A9" s="221" t="s">
        <v>26</v>
      </c>
      <c r="B9" s="29"/>
      <c r="C9" s="29"/>
      <c r="D9" s="29"/>
      <c r="E9" s="29"/>
      <c r="F9" s="29"/>
      <c r="G9" s="29"/>
      <c r="H9" s="29"/>
      <c r="I9" s="29"/>
    </row>
    <row r="10" spans="1:10">
      <c r="A10" s="221" t="s">
        <v>27</v>
      </c>
      <c r="B10" s="29"/>
      <c r="C10" s="29"/>
      <c r="D10" s="29"/>
      <c r="E10" s="29"/>
      <c r="F10" s="29"/>
      <c r="G10" s="29"/>
      <c r="H10" s="29"/>
      <c r="I10" s="29"/>
    </row>
    <row r="11" spans="1:10" ht="30">
      <c r="A11" s="221" t="s">
        <v>28</v>
      </c>
      <c r="B11" s="29" t="s">
        <v>29</v>
      </c>
      <c r="C11" s="29" t="s">
        <v>16</v>
      </c>
      <c r="D11" s="29"/>
      <c r="E11" s="29" t="s">
        <v>30</v>
      </c>
      <c r="F11" s="29" t="s">
        <v>31</v>
      </c>
      <c r="G11" s="29"/>
      <c r="H11" s="29"/>
      <c r="I11" s="29"/>
    </row>
    <row r="12" spans="1:10">
      <c r="A12" s="221" t="s">
        <v>32</v>
      </c>
      <c r="B12" s="29"/>
      <c r="C12" s="29"/>
      <c r="D12" s="29"/>
      <c r="E12" s="29"/>
      <c r="F12" s="29"/>
      <c r="G12" s="29"/>
      <c r="H12" s="29"/>
      <c r="I12" s="29"/>
    </row>
    <row r="13" spans="1:10">
      <c r="A13" s="221" t="s">
        <v>33</v>
      </c>
      <c r="B13" s="29"/>
      <c r="C13" s="29"/>
      <c r="D13" s="29"/>
      <c r="E13" s="29"/>
      <c r="F13" s="29"/>
      <c r="G13" s="29"/>
      <c r="H13" s="29"/>
      <c r="I13" s="29"/>
    </row>
    <row r="14" spans="1:10">
      <c r="A14" s="221" t="s">
        <v>34</v>
      </c>
      <c r="B14" s="29"/>
      <c r="C14" s="29"/>
      <c r="D14" s="29"/>
      <c r="E14" s="29"/>
      <c r="F14" s="29"/>
      <c r="G14" s="29"/>
      <c r="H14" s="29"/>
      <c r="I14" s="29"/>
    </row>
    <row r="15" spans="1:10">
      <c r="A15" s="221" t="s">
        <v>35</v>
      </c>
      <c r="B15" s="29"/>
      <c r="C15" s="29"/>
      <c r="D15" s="29"/>
      <c r="E15" s="29"/>
      <c r="F15" s="29"/>
      <c r="G15" s="29"/>
      <c r="H15" s="29"/>
      <c r="I15" s="29"/>
    </row>
    <row r="16" spans="1:10" ht="45">
      <c r="A16" s="221" t="s">
        <v>36</v>
      </c>
      <c r="B16" s="29" t="s">
        <v>37</v>
      </c>
      <c r="C16" s="29" t="s">
        <v>38</v>
      </c>
      <c r="D16" s="29"/>
      <c r="E16" s="29" t="s">
        <v>30</v>
      </c>
      <c r="F16" s="29" t="s">
        <v>39</v>
      </c>
      <c r="G16" s="29" t="s">
        <v>40</v>
      </c>
      <c r="H16" s="29" t="s">
        <v>41</v>
      </c>
      <c r="I16" s="29"/>
    </row>
    <row r="17" spans="1:9">
      <c r="A17" s="221" t="s">
        <v>42</v>
      </c>
      <c r="B17" s="29"/>
      <c r="C17" s="29"/>
      <c r="D17" s="29"/>
      <c r="E17" s="29"/>
      <c r="F17" s="29"/>
      <c r="G17" s="29"/>
      <c r="H17" s="29"/>
      <c r="I17" s="29"/>
    </row>
    <row r="18" spans="1:9" ht="45">
      <c r="A18" s="223" t="s">
        <v>43</v>
      </c>
      <c r="B18" s="29" t="s">
        <v>44</v>
      </c>
      <c r="C18" s="29"/>
      <c r="D18" s="29"/>
      <c r="E18" s="29" t="s">
        <v>45</v>
      </c>
      <c r="F18" s="29" t="s">
        <v>46</v>
      </c>
      <c r="G18" s="29"/>
      <c r="H18" s="29" t="s">
        <v>47</v>
      </c>
      <c r="I18" s="29"/>
    </row>
    <row r="19" spans="1:9" ht="105">
      <c r="A19" s="223"/>
      <c r="B19" s="29" t="s">
        <v>48</v>
      </c>
      <c r="C19" s="29"/>
      <c r="D19" s="29">
        <v>2232</v>
      </c>
      <c r="E19" s="29" t="s">
        <v>45</v>
      </c>
      <c r="F19" s="29" t="s">
        <v>49</v>
      </c>
      <c r="G19" s="29" t="s">
        <v>50</v>
      </c>
      <c r="H19" s="29" t="s">
        <v>51</v>
      </c>
      <c r="I19" s="29"/>
    </row>
    <row r="20" spans="1:9">
      <c r="A20" s="221" t="s">
        <v>52</v>
      </c>
      <c r="B20" s="29"/>
      <c r="C20" s="29"/>
      <c r="D20" s="29"/>
      <c r="E20" s="29"/>
      <c r="F20" s="29"/>
      <c r="G20" s="29"/>
      <c r="H20" s="29"/>
      <c r="I20" s="29"/>
    </row>
    <row r="21" spans="1:9" ht="75">
      <c r="A21" s="223" t="s">
        <v>53</v>
      </c>
      <c r="B21" s="29" t="s">
        <v>54</v>
      </c>
      <c r="C21" s="29"/>
      <c r="D21" s="29"/>
      <c r="E21" s="29" t="s">
        <v>55</v>
      </c>
      <c r="F21" s="29"/>
      <c r="G21" s="29"/>
      <c r="H21" s="29"/>
      <c r="I21" s="29"/>
    </row>
    <row r="22" spans="1:9" ht="75">
      <c r="A22" s="223"/>
      <c r="B22" s="29" t="s">
        <v>56</v>
      </c>
      <c r="C22" s="29"/>
      <c r="D22" s="29"/>
      <c r="E22" s="29" t="s">
        <v>55</v>
      </c>
      <c r="F22" s="29"/>
      <c r="G22" s="29"/>
      <c r="H22" s="29"/>
      <c r="I22" s="29"/>
    </row>
    <row r="23" spans="1:9">
      <c r="A23" s="21" t="s">
        <v>57</v>
      </c>
      <c r="B23" s="29"/>
      <c r="C23" s="29"/>
      <c r="D23" s="29"/>
      <c r="E23" s="29"/>
      <c r="F23" s="29"/>
      <c r="G23" s="29"/>
      <c r="H23" s="29"/>
      <c r="I23" s="29"/>
    </row>
    <row r="24" spans="1:9">
      <c r="A24" s="221" t="s">
        <v>58</v>
      </c>
      <c r="B24" s="29"/>
      <c r="C24" s="29"/>
      <c r="D24" s="29"/>
      <c r="E24" s="29"/>
      <c r="F24" s="29"/>
      <c r="G24" s="29"/>
      <c r="H24" s="29"/>
      <c r="I24" s="29"/>
    </row>
    <row r="25" spans="1:9" ht="60">
      <c r="A25" s="223" t="s">
        <v>59</v>
      </c>
      <c r="B25" s="29" t="s">
        <v>60</v>
      </c>
      <c r="C25" s="29"/>
      <c r="D25" s="29"/>
      <c r="E25" s="29" t="s">
        <v>61</v>
      </c>
      <c r="F25" s="29"/>
      <c r="G25" s="29"/>
      <c r="H25" s="29"/>
      <c r="I25" s="29"/>
    </row>
    <row r="26" spans="1:9" ht="60">
      <c r="A26" s="223"/>
      <c r="B26" s="29" t="s">
        <v>62</v>
      </c>
      <c r="C26" s="29"/>
      <c r="D26" s="29"/>
      <c r="E26" s="29" t="s">
        <v>61</v>
      </c>
      <c r="F26" s="29"/>
      <c r="G26" s="29"/>
      <c r="H26" s="29"/>
      <c r="I26" s="29"/>
    </row>
    <row r="27" spans="1:9">
      <c r="A27" s="221" t="s">
        <v>63</v>
      </c>
      <c r="B27" s="29"/>
      <c r="C27" s="29"/>
      <c r="D27" s="29"/>
      <c r="E27" s="29"/>
      <c r="F27" s="29"/>
      <c r="G27" s="29"/>
      <c r="H27" s="29"/>
      <c r="I27" s="29"/>
    </row>
    <row r="28" spans="1:9">
      <c r="A28" s="221" t="s">
        <v>64</v>
      </c>
      <c r="B28" s="29"/>
      <c r="C28" s="29"/>
      <c r="D28" s="29"/>
      <c r="E28" s="29"/>
      <c r="F28" s="29"/>
      <c r="G28" s="29"/>
      <c r="H28" s="29"/>
      <c r="I28" s="29"/>
    </row>
    <row r="29" spans="1:9">
      <c r="A29" s="221" t="s">
        <v>65</v>
      </c>
      <c r="B29" s="29"/>
      <c r="C29" s="29"/>
      <c r="D29" s="29"/>
      <c r="E29" s="29"/>
      <c r="F29" s="29"/>
      <c r="G29" s="29"/>
      <c r="H29" s="29"/>
      <c r="I29" s="29"/>
    </row>
    <row r="30" spans="1:9" ht="45">
      <c r="A30" s="221" t="s">
        <v>66</v>
      </c>
      <c r="B30" s="29" t="s">
        <v>67</v>
      </c>
      <c r="C30" s="29"/>
      <c r="D30" s="29"/>
      <c r="E30" s="29" t="s">
        <v>45</v>
      </c>
      <c r="F30" s="29"/>
      <c r="G30" s="29"/>
      <c r="H30" s="29"/>
      <c r="I30" s="29"/>
    </row>
    <row r="31" spans="1:9">
      <c r="A31" s="221" t="s">
        <v>68</v>
      </c>
      <c r="B31" s="29"/>
      <c r="C31" s="29"/>
      <c r="D31" s="29"/>
      <c r="E31" s="29"/>
      <c r="F31" s="29"/>
      <c r="G31" s="29"/>
      <c r="H31" s="29"/>
      <c r="I31" s="29"/>
    </row>
    <row r="32" spans="1:9">
      <c r="A32" s="221" t="s">
        <v>69</v>
      </c>
      <c r="B32" s="29"/>
      <c r="C32" s="29"/>
      <c r="D32" s="29"/>
      <c r="E32" s="29"/>
      <c r="F32" s="29"/>
      <c r="G32" s="29"/>
      <c r="H32" s="29"/>
      <c r="I32" s="29"/>
    </row>
    <row r="33" spans="1:9">
      <c r="A33" s="221" t="s">
        <v>70</v>
      </c>
      <c r="B33" s="29"/>
      <c r="C33" s="29"/>
      <c r="D33" s="29"/>
      <c r="E33" s="29"/>
      <c r="F33" s="29"/>
      <c r="G33" s="29"/>
      <c r="H33" s="29"/>
      <c r="I33" s="29"/>
    </row>
    <row r="34" spans="1:9">
      <c r="A34" s="221" t="s">
        <v>71</v>
      </c>
      <c r="B34" s="29"/>
      <c r="C34" s="29"/>
      <c r="D34" s="29"/>
      <c r="E34" s="29"/>
      <c r="F34" s="29"/>
      <c r="G34" s="29"/>
      <c r="H34" s="29"/>
      <c r="I34" s="29"/>
    </row>
    <row r="35" spans="1:9">
      <c r="A35" s="221" t="s">
        <v>72</v>
      </c>
      <c r="B35" s="29"/>
      <c r="C35" s="29"/>
      <c r="D35" s="29"/>
      <c r="E35" s="29"/>
      <c r="F35" s="29"/>
      <c r="G35" s="29"/>
      <c r="H35" s="29"/>
      <c r="I35" s="29"/>
    </row>
    <row r="36" spans="1:9">
      <c r="A36" s="221" t="s">
        <v>73</v>
      </c>
      <c r="B36" s="29"/>
      <c r="C36" s="29"/>
      <c r="D36" s="29"/>
      <c r="E36" s="29"/>
      <c r="F36" s="29"/>
      <c r="G36" s="29"/>
      <c r="H36" s="29"/>
      <c r="I36" s="29"/>
    </row>
    <row r="37" spans="1:9">
      <c r="A37" s="221" t="s">
        <v>74</v>
      </c>
      <c r="B37" s="29"/>
      <c r="C37" s="29"/>
      <c r="D37" s="29"/>
      <c r="E37" s="29"/>
      <c r="F37" s="29"/>
      <c r="G37" s="29"/>
      <c r="H37" s="29"/>
      <c r="I37" s="29"/>
    </row>
    <row r="38" spans="1:9">
      <c r="A38" s="221" t="s">
        <v>75</v>
      </c>
      <c r="B38" s="29"/>
      <c r="C38" s="29"/>
      <c r="D38" s="29"/>
      <c r="E38" s="29"/>
      <c r="F38" s="29"/>
      <c r="G38" s="29"/>
      <c r="H38" s="29"/>
      <c r="I38" s="29"/>
    </row>
    <row r="39" spans="1:9">
      <c r="A39" s="221" t="s">
        <v>76</v>
      </c>
      <c r="B39" s="29"/>
      <c r="C39" s="29"/>
      <c r="D39" s="29"/>
      <c r="E39" s="29"/>
      <c r="F39" s="29"/>
      <c r="G39" s="29"/>
      <c r="H39" s="29"/>
      <c r="I39" s="29"/>
    </row>
    <row r="40" spans="1:9">
      <c r="A40" s="221" t="s">
        <v>77</v>
      </c>
      <c r="B40" s="29"/>
      <c r="C40" s="29"/>
      <c r="D40" s="29"/>
      <c r="E40" s="29"/>
      <c r="F40" s="29"/>
      <c r="G40" s="29"/>
      <c r="H40" s="29"/>
      <c r="I40" s="29"/>
    </row>
    <row r="41" spans="1:9">
      <c r="A41" s="221" t="s">
        <v>78</v>
      </c>
      <c r="B41" s="29"/>
      <c r="C41" s="29"/>
      <c r="D41" s="29"/>
      <c r="E41" s="29"/>
      <c r="F41" s="29"/>
      <c r="G41" s="29"/>
      <c r="H41" s="29"/>
      <c r="I41" s="29"/>
    </row>
    <row r="42" spans="1:9">
      <c r="A42" s="221" t="s">
        <v>79</v>
      </c>
      <c r="B42" s="29"/>
      <c r="C42" s="29"/>
      <c r="D42" s="29"/>
      <c r="E42" s="29"/>
      <c r="F42" s="29"/>
      <c r="G42" s="29"/>
      <c r="H42" s="29"/>
      <c r="I42" s="29"/>
    </row>
    <row r="43" spans="1:9" ht="60">
      <c r="A43" s="221" t="s">
        <v>80</v>
      </c>
      <c r="B43" s="29" t="s">
        <v>81</v>
      </c>
      <c r="C43" s="29"/>
      <c r="D43" s="29"/>
      <c r="E43" s="29" t="s">
        <v>61</v>
      </c>
      <c r="F43" s="29" t="s">
        <v>82</v>
      </c>
      <c r="G43" s="29"/>
      <c r="H43" s="29"/>
      <c r="I43" s="29"/>
    </row>
    <row r="44" spans="1:9">
      <c r="A44" s="221" t="s">
        <v>83</v>
      </c>
      <c r="B44" s="29"/>
      <c r="C44" s="29"/>
      <c r="D44" s="29"/>
      <c r="E44" s="29"/>
      <c r="F44" s="29"/>
      <c r="G44" s="29"/>
      <c r="H44" s="29"/>
      <c r="I44" s="29"/>
    </row>
    <row r="45" spans="1:9" ht="30">
      <c r="A45" s="221" t="s">
        <v>84</v>
      </c>
      <c r="B45" s="29" t="s">
        <v>85</v>
      </c>
      <c r="C45" s="29"/>
      <c r="D45" s="29"/>
      <c r="E45" s="29" t="s">
        <v>86</v>
      </c>
      <c r="F45" s="29"/>
      <c r="G45" s="29"/>
      <c r="H45" s="29"/>
      <c r="I45" s="29"/>
    </row>
    <row r="46" spans="1:9">
      <c r="A46" s="221" t="s">
        <v>87</v>
      </c>
      <c r="B46" s="29"/>
      <c r="C46" s="29"/>
      <c r="D46" s="29"/>
      <c r="E46" s="29"/>
      <c r="F46" s="29"/>
      <c r="G46" s="29"/>
      <c r="H46" s="29"/>
      <c r="I46" s="29"/>
    </row>
    <row r="47" spans="1:9" ht="30">
      <c r="A47" s="221" t="s">
        <v>88</v>
      </c>
      <c r="B47" s="29" t="s">
        <v>89</v>
      </c>
      <c r="C47" s="29"/>
      <c r="D47" s="29"/>
      <c r="E47" s="29" t="s">
        <v>30</v>
      </c>
      <c r="F47" s="29"/>
      <c r="G47" s="29"/>
      <c r="H47" s="29"/>
      <c r="I47" s="29"/>
    </row>
    <row r="48" spans="1:9">
      <c r="A48" s="221" t="s">
        <v>90</v>
      </c>
      <c r="B48" s="29"/>
      <c r="C48" s="29"/>
      <c r="D48" s="29"/>
      <c r="E48" s="29"/>
      <c r="F48" s="29"/>
      <c r="G48" s="29"/>
      <c r="H48" s="29"/>
      <c r="I48" s="29"/>
    </row>
    <row r="49" spans="1:9">
      <c r="A49" s="221" t="s">
        <v>91</v>
      </c>
      <c r="B49" s="29"/>
      <c r="C49" s="29"/>
      <c r="D49" s="29"/>
      <c r="E49" s="29"/>
      <c r="F49" s="29"/>
      <c r="G49" s="29"/>
      <c r="H49" s="29"/>
      <c r="I49" s="29"/>
    </row>
    <row r="50" spans="1:9">
      <c r="A50" s="221" t="s">
        <v>92</v>
      </c>
      <c r="B50" s="29"/>
      <c r="C50" s="29"/>
      <c r="D50" s="29"/>
      <c r="E50" s="29"/>
      <c r="F50" s="29"/>
      <c r="G50" s="29"/>
      <c r="H50" s="29"/>
      <c r="I50" s="29"/>
    </row>
    <row r="51" spans="1:9">
      <c r="A51" s="221" t="s">
        <v>93</v>
      </c>
      <c r="B51" s="29"/>
      <c r="C51" s="29"/>
      <c r="D51" s="29"/>
      <c r="E51" s="29"/>
      <c r="F51" s="29"/>
      <c r="G51" s="29"/>
      <c r="H51" s="29"/>
      <c r="I51" s="29"/>
    </row>
    <row r="52" spans="1:9">
      <c r="A52" s="221" t="s">
        <v>94</v>
      </c>
      <c r="B52" s="29"/>
      <c r="C52" s="29"/>
      <c r="D52" s="29"/>
      <c r="E52" s="29"/>
      <c r="F52" s="29"/>
      <c r="G52" s="29"/>
      <c r="H52" s="29"/>
      <c r="I52" s="29"/>
    </row>
    <row r="53" spans="1:9">
      <c r="A53" s="221" t="s">
        <v>95</v>
      </c>
      <c r="B53" s="29"/>
      <c r="C53" s="29"/>
      <c r="D53" s="29"/>
      <c r="E53" s="29"/>
      <c r="F53" s="29"/>
      <c r="G53" s="29"/>
      <c r="H53" s="29"/>
      <c r="I53" s="29"/>
    </row>
    <row r="54" spans="1:9">
      <c r="A54" s="221" t="s">
        <v>96</v>
      </c>
      <c r="B54" s="29"/>
      <c r="C54" s="29"/>
      <c r="D54" s="29"/>
      <c r="E54" s="29"/>
      <c r="F54" s="29"/>
      <c r="G54" s="29"/>
      <c r="H54" s="29"/>
      <c r="I54" s="29"/>
    </row>
    <row r="55" spans="1:9">
      <c r="A55" s="221" t="s">
        <v>97</v>
      </c>
      <c r="B55" s="29"/>
      <c r="C55" s="29"/>
      <c r="D55" s="29"/>
      <c r="E55" s="29"/>
      <c r="F55" s="29"/>
      <c r="G55" s="29"/>
      <c r="H55" s="29"/>
      <c r="I55" s="29"/>
    </row>
    <row r="56" spans="1:9">
      <c r="A56" s="221" t="s">
        <v>98</v>
      </c>
      <c r="B56" s="29"/>
      <c r="C56" s="29"/>
      <c r="D56" s="29"/>
      <c r="E56" s="29"/>
      <c r="F56" s="29"/>
      <c r="G56" s="29"/>
      <c r="H56" s="29"/>
      <c r="I56" s="29"/>
    </row>
    <row r="57" spans="1:9" ht="30">
      <c r="A57" s="223" t="s">
        <v>99</v>
      </c>
      <c r="B57" s="29" t="s">
        <v>100</v>
      </c>
      <c r="C57" s="29"/>
      <c r="D57" s="29"/>
      <c r="E57" s="29"/>
      <c r="F57" s="29"/>
      <c r="G57" s="29"/>
      <c r="H57" s="29"/>
      <c r="I57" s="29"/>
    </row>
    <row r="58" spans="1:9" ht="30">
      <c r="A58" s="223"/>
      <c r="B58" s="29" t="s">
        <v>101</v>
      </c>
      <c r="C58" s="29"/>
      <c r="D58" s="29"/>
      <c r="E58" s="29"/>
      <c r="F58" s="29"/>
      <c r="G58" s="29"/>
      <c r="H58" s="29"/>
      <c r="I58" s="29"/>
    </row>
    <row r="59" spans="1:9" ht="30">
      <c r="A59" s="223"/>
      <c r="B59" s="29" t="s">
        <v>102</v>
      </c>
      <c r="C59" s="29"/>
      <c r="D59" s="29"/>
      <c r="E59" s="29" t="s">
        <v>30</v>
      </c>
      <c r="F59" s="29" t="s">
        <v>103</v>
      </c>
      <c r="G59" s="29"/>
      <c r="H59" s="29"/>
      <c r="I59" s="29"/>
    </row>
    <row r="60" spans="1:9" ht="60">
      <c r="A60" s="221" t="s">
        <v>104</v>
      </c>
      <c r="B60" s="29" t="s">
        <v>105</v>
      </c>
      <c r="C60" s="29"/>
      <c r="D60" s="29">
        <v>1711</v>
      </c>
      <c r="E60" s="29" t="s">
        <v>106</v>
      </c>
      <c r="F60" s="29"/>
      <c r="G60" s="29"/>
      <c r="H60" s="29"/>
      <c r="I60" s="29"/>
    </row>
    <row r="61" spans="1:9">
      <c r="A61" s="221" t="s">
        <v>107</v>
      </c>
      <c r="B61" s="29"/>
      <c r="C61" s="29"/>
      <c r="D61" s="29"/>
      <c r="E61" s="29"/>
      <c r="F61" s="29"/>
      <c r="G61" s="29"/>
      <c r="H61" s="29"/>
      <c r="I61" s="29"/>
    </row>
    <row r="62" spans="1:9">
      <c r="A62" s="221" t="s">
        <v>108</v>
      </c>
      <c r="B62" s="29"/>
      <c r="C62" s="29"/>
      <c r="D62" s="29"/>
      <c r="E62" s="29"/>
      <c r="F62" s="29"/>
      <c r="G62" s="29"/>
      <c r="H62" s="29"/>
      <c r="I62" s="29"/>
    </row>
    <row r="63" spans="1:9">
      <c r="A63" s="221" t="s">
        <v>109</v>
      </c>
      <c r="B63" s="29"/>
      <c r="C63" s="29"/>
      <c r="D63" s="29"/>
      <c r="E63" s="29"/>
      <c r="F63" s="29"/>
      <c r="G63" s="29"/>
      <c r="H63" s="29"/>
      <c r="I63" s="29"/>
    </row>
    <row r="64" spans="1:9">
      <c r="A64" s="221" t="s">
        <v>110</v>
      </c>
      <c r="B64" s="29"/>
      <c r="C64" s="29"/>
      <c r="D64" s="29"/>
      <c r="E64" s="29"/>
      <c r="F64" s="29"/>
      <c r="G64" s="29"/>
      <c r="H64" s="29"/>
      <c r="I64" s="29"/>
    </row>
    <row r="65" spans="1:9">
      <c r="A65" s="221" t="s">
        <v>111</v>
      </c>
      <c r="B65" s="29"/>
      <c r="C65" s="29"/>
      <c r="D65" s="29"/>
      <c r="E65" s="29"/>
      <c r="F65" s="29"/>
      <c r="G65" s="29"/>
      <c r="H65" s="29"/>
      <c r="I65" s="29"/>
    </row>
    <row r="66" spans="1:9">
      <c r="A66" s="221" t="s">
        <v>112</v>
      </c>
      <c r="B66" s="29"/>
      <c r="C66" s="29"/>
      <c r="D66" s="29"/>
      <c r="E66" s="29"/>
      <c r="F66" s="29"/>
      <c r="G66" s="29"/>
      <c r="H66" s="29"/>
      <c r="I66" s="29"/>
    </row>
    <row r="67" spans="1:9" ht="30">
      <c r="A67" s="223" t="s">
        <v>113</v>
      </c>
      <c r="B67" s="29" t="s">
        <v>114</v>
      </c>
      <c r="C67" s="29"/>
      <c r="D67" s="29"/>
      <c r="E67" s="29" t="s">
        <v>30</v>
      </c>
      <c r="F67" s="29"/>
      <c r="G67" s="29"/>
      <c r="H67" s="29"/>
      <c r="I67" s="29"/>
    </row>
    <row r="68" spans="1:9" ht="30">
      <c r="A68" s="223"/>
      <c r="B68" s="29" t="s">
        <v>115</v>
      </c>
      <c r="C68" s="29"/>
      <c r="D68" s="29"/>
      <c r="E68" s="29" t="s">
        <v>30</v>
      </c>
      <c r="F68" s="29"/>
      <c r="G68" s="29"/>
      <c r="H68" s="29"/>
      <c r="I68" s="29"/>
    </row>
    <row r="69" spans="1:9" ht="30">
      <c r="A69" s="223"/>
      <c r="B69" s="29" t="s">
        <v>116</v>
      </c>
      <c r="C69" s="29"/>
      <c r="D69" s="29"/>
      <c r="E69" s="29" t="s">
        <v>30</v>
      </c>
      <c r="F69" s="29"/>
      <c r="G69" s="29"/>
      <c r="H69" s="29"/>
      <c r="I69" s="29"/>
    </row>
    <row r="70" spans="1:9" ht="30">
      <c r="A70" s="223"/>
      <c r="B70" s="29" t="s">
        <v>117</v>
      </c>
      <c r="C70" s="29"/>
      <c r="D70" s="29"/>
      <c r="E70" s="29" t="s">
        <v>30</v>
      </c>
      <c r="F70" s="29"/>
      <c r="G70" s="29"/>
      <c r="H70" s="29"/>
      <c r="I70" s="29"/>
    </row>
    <row r="71" spans="1:9" ht="45">
      <c r="A71" s="221" t="s">
        <v>118</v>
      </c>
      <c r="B71" s="29" t="s">
        <v>119</v>
      </c>
      <c r="C71" s="29"/>
      <c r="D71" s="29"/>
      <c r="E71" s="29" t="s">
        <v>45</v>
      </c>
      <c r="F71" s="29" t="s">
        <v>120</v>
      </c>
      <c r="G71" s="29"/>
      <c r="H71" s="29"/>
      <c r="I71" s="29"/>
    </row>
    <row r="72" spans="1:9">
      <c r="A72" s="221"/>
      <c r="B72" s="29"/>
      <c r="C72" s="29"/>
      <c r="D72" s="29"/>
      <c r="E72" s="29"/>
      <c r="F72" s="29"/>
      <c r="G72" s="29"/>
      <c r="H72" s="29"/>
      <c r="I72" s="29"/>
    </row>
    <row r="73" spans="1:9">
      <c r="A73" s="30"/>
      <c r="B73" s="29"/>
      <c r="C73" s="29"/>
      <c r="D73" s="29"/>
      <c r="E73" s="29"/>
      <c r="F73" s="29"/>
      <c r="G73" s="29"/>
      <c r="H73" s="29"/>
      <c r="I73" s="29"/>
    </row>
    <row r="74" spans="1:9">
      <c r="A74" s="31" t="s">
        <v>121</v>
      </c>
      <c r="B74" s="29"/>
      <c r="C74" s="29"/>
      <c r="D74" s="29"/>
      <c r="E74" s="29"/>
      <c r="F74" s="29"/>
      <c r="G74" s="29"/>
      <c r="H74" s="29"/>
      <c r="I74" s="29"/>
    </row>
    <row r="75" spans="1:9">
      <c r="A75" s="30" t="s">
        <v>122</v>
      </c>
      <c r="B75" s="29"/>
      <c r="C75" s="29"/>
      <c r="D75" s="29"/>
      <c r="E75" s="29"/>
      <c r="F75" s="29"/>
      <c r="G75" s="29"/>
      <c r="H75" s="29"/>
      <c r="I75" s="29"/>
    </row>
    <row r="76" spans="1:9">
      <c r="A76" s="30" t="s">
        <v>123</v>
      </c>
      <c r="B76" s="29"/>
      <c r="C76" s="29"/>
      <c r="D76" s="29"/>
      <c r="E76" s="29"/>
      <c r="F76" s="29"/>
      <c r="G76" s="29"/>
      <c r="H76" s="29"/>
      <c r="I76" s="29"/>
    </row>
    <row r="77" spans="1:9">
      <c r="A77" s="30" t="s">
        <v>124</v>
      </c>
      <c r="B77" s="29"/>
      <c r="C77" s="29"/>
      <c r="D77" s="29"/>
      <c r="E77" s="29"/>
      <c r="F77" s="29"/>
      <c r="G77" s="29"/>
      <c r="H77" s="29"/>
      <c r="I77" s="29"/>
    </row>
    <row r="78" spans="1:9">
      <c r="A78" s="30" t="s">
        <v>125</v>
      </c>
      <c r="B78" s="29"/>
      <c r="C78" s="29"/>
      <c r="D78" s="29"/>
      <c r="E78" s="29"/>
      <c r="F78" s="29"/>
      <c r="G78" s="29"/>
      <c r="H78" s="29"/>
      <c r="I78" s="29"/>
    </row>
    <row r="79" spans="1:9">
      <c r="A79" s="30"/>
      <c r="B79" s="29"/>
      <c r="C79" s="29"/>
      <c r="D79" s="29"/>
      <c r="E79" s="29"/>
      <c r="F79" s="29"/>
      <c r="G79" s="29"/>
      <c r="H79" s="29"/>
      <c r="I79" s="29"/>
    </row>
    <row r="80" spans="1:9" ht="60">
      <c r="A80" s="29" t="s">
        <v>126</v>
      </c>
      <c r="B80" s="29" t="s">
        <v>127</v>
      </c>
      <c r="C80" s="29" t="s">
        <v>128</v>
      </c>
      <c r="D80" s="29"/>
      <c r="E80" s="29" t="s">
        <v>129</v>
      </c>
      <c r="F80" s="29"/>
      <c r="G80" s="29"/>
      <c r="H80" s="29"/>
      <c r="I80" s="29"/>
    </row>
    <row r="81" spans="1:9" ht="60">
      <c r="A81" s="29" t="s">
        <v>130</v>
      </c>
      <c r="B81" s="29" t="s">
        <v>131</v>
      </c>
      <c r="C81" s="29" t="s">
        <v>128</v>
      </c>
      <c r="D81" s="29"/>
      <c r="E81" s="29" t="s">
        <v>129</v>
      </c>
      <c r="F81" s="29" t="s">
        <v>132</v>
      </c>
      <c r="G81" s="29"/>
      <c r="H81" s="29"/>
      <c r="I81" s="29"/>
    </row>
    <row r="82" spans="1:9">
      <c r="A82" s="29"/>
      <c r="B82" s="29"/>
      <c r="C82" s="29"/>
      <c r="D82" s="29"/>
      <c r="E82" s="29"/>
      <c r="F82" s="29"/>
      <c r="G82" s="29"/>
      <c r="H82" s="29"/>
      <c r="I82" s="29"/>
    </row>
    <row r="83" spans="1:9" ht="30">
      <c r="A83" s="29" t="s">
        <v>133</v>
      </c>
      <c r="B83" s="29" t="s">
        <v>134</v>
      </c>
      <c r="C83" s="29"/>
      <c r="D83" s="29"/>
      <c r="E83" s="29" t="s">
        <v>135</v>
      </c>
      <c r="F83" s="29" t="s">
        <v>136</v>
      </c>
      <c r="G83" s="29"/>
      <c r="H83" s="29"/>
      <c r="I83" s="29"/>
    </row>
    <row r="84" spans="1:9" ht="60">
      <c r="A84" s="29" t="s">
        <v>137</v>
      </c>
      <c r="B84" s="29" t="s">
        <v>138</v>
      </c>
      <c r="C84" s="29" t="s">
        <v>128</v>
      </c>
      <c r="D84" s="29"/>
      <c r="E84" s="29" t="s">
        <v>129</v>
      </c>
      <c r="F84" s="29" t="s">
        <v>139</v>
      </c>
      <c r="G84" s="29"/>
      <c r="H84" s="29"/>
      <c r="I84" s="29"/>
    </row>
    <row r="85" spans="1:9" ht="30">
      <c r="A85" s="29" t="s">
        <v>140</v>
      </c>
      <c r="B85" s="29" t="s">
        <v>141</v>
      </c>
      <c r="C85" s="29"/>
      <c r="D85" s="29"/>
      <c r="E85" s="29" t="s">
        <v>135</v>
      </c>
      <c r="F85" s="29" t="s">
        <v>142</v>
      </c>
      <c r="G85" s="29"/>
      <c r="H85" s="29"/>
      <c r="I85" s="29"/>
    </row>
    <row r="86" spans="1:9" ht="30">
      <c r="A86" s="29" t="s">
        <v>143</v>
      </c>
      <c r="B86" s="29" t="s">
        <v>144</v>
      </c>
      <c r="C86" s="29"/>
      <c r="D86" s="29"/>
      <c r="E86" s="29" t="s">
        <v>135</v>
      </c>
      <c r="F86" s="29" t="s">
        <v>145</v>
      </c>
      <c r="G86" s="29"/>
      <c r="H86" s="29"/>
      <c r="I86" s="29"/>
    </row>
    <row r="87" spans="1:9" ht="30">
      <c r="A87" s="29" t="s">
        <v>146</v>
      </c>
      <c r="B87" s="29" t="s">
        <v>147</v>
      </c>
      <c r="C87" s="29"/>
      <c r="D87" s="29"/>
      <c r="E87" s="29" t="s">
        <v>135</v>
      </c>
      <c r="F87" s="29" t="s">
        <v>148</v>
      </c>
      <c r="G87" s="29"/>
      <c r="H87" s="29"/>
      <c r="I87" s="29"/>
    </row>
    <row r="88" spans="1:9">
      <c r="A88" s="29"/>
      <c r="B88" s="29"/>
      <c r="C88" s="29"/>
      <c r="D88" s="29"/>
      <c r="E88" s="29"/>
      <c r="F88" s="29"/>
      <c r="G88" s="29"/>
      <c r="H88" s="29"/>
      <c r="I88" s="29"/>
    </row>
    <row r="89" spans="1:9" ht="30">
      <c r="A89" s="29" t="s">
        <v>149</v>
      </c>
      <c r="B89" s="29" t="s">
        <v>150</v>
      </c>
      <c r="C89" s="29"/>
      <c r="D89" s="29"/>
      <c r="E89" s="29" t="s">
        <v>135</v>
      </c>
      <c r="F89" s="29"/>
      <c r="G89" s="29"/>
      <c r="H89" s="29"/>
      <c r="I89" s="29"/>
    </row>
    <row r="90" spans="1:9" ht="30">
      <c r="A90" s="29" t="s">
        <v>149</v>
      </c>
      <c r="B90" s="29" t="s">
        <v>151</v>
      </c>
      <c r="C90" s="29"/>
      <c r="D90" s="29"/>
      <c r="E90" s="29" t="s">
        <v>135</v>
      </c>
      <c r="F90" s="29"/>
      <c r="G90" s="29"/>
      <c r="H90" s="29"/>
      <c r="I90" s="29"/>
    </row>
    <row r="91" spans="1:9" ht="60">
      <c r="A91" s="29" t="s">
        <v>152</v>
      </c>
      <c r="B91" s="29" t="s">
        <v>153</v>
      </c>
      <c r="C91" s="29" t="s">
        <v>128</v>
      </c>
      <c r="D91" s="29"/>
      <c r="E91" s="29" t="s">
        <v>129</v>
      </c>
      <c r="F91" s="29"/>
      <c r="G91" s="29"/>
      <c r="H91" s="29"/>
      <c r="I91" s="29"/>
    </row>
    <row r="92" spans="1:9">
      <c r="A92" s="15"/>
    </row>
    <row r="93" spans="1:9">
      <c r="A93" s="15"/>
    </row>
    <row r="94" spans="1:9">
      <c r="A94" s="15"/>
    </row>
    <row r="95" spans="1:9">
      <c r="A95" s="15"/>
    </row>
  </sheetData>
  <mergeCells count="6">
    <mergeCell ref="A18:A19"/>
    <mergeCell ref="A21:A22"/>
    <mergeCell ref="A25:A26"/>
    <mergeCell ref="A3:A6"/>
    <mergeCell ref="A67:A70"/>
    <mergeCell ref="A57:A5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A7E62-A120-437C-B1C8-4BAB315673F3}">
  <dimension ref="A1:AR88"/>
  <sheetViews>
    <sheetView showGridLines="0" tabSelected="1" workbookViewId="0">
      <pane xSplit="1" ySplit="13" topLeftCell="B14" activePane="bottomRight" state="frozen"/>
      <selection pane="bottomRight" activeCell="C83" sqref="C83"/>
      <selection pane="bottomLeft" activeCell="A14" sqref="A14"/>
      <selection pane="topRight" activeCell="B1" sqref="B1"/>
    </sheetView>
  </sheetViews>
  <sheetFormatPr defaultColWidth="8.85546875" defaultRowHeight="15"/>
  <cols>
    <col min="1" max="1" width="36" customWidth="1"/>
    <col min="2" max="2" width="28.7109375" customWidth="1"/>
    <col min="3" max="3" width="12.85546875" style="150" customWidth="1"/>
    <col min="4" max="4" width="16.42578125" customWidth="1"/>
    <col min="5" max="5" width="23.28515625" customWidth="1"/>
    <col min="6" max="6" width="13.42578125" customWidth="1"/>
    <col min="7" max="7" width="14.42578125" customWidth="1"/>
    <col min="8" max="8" width="15.85546875" customWidth="1"/>
    <col min="9" max="9" width="13.28515625" customWidth="1"/>
    <col min="10" max="10" width="14.42578125" customWidth="1"/>
    <col min="11" max="11" width="14.28515625" customWidth="1"/>
    <col min="12" max="13" width="14.42578125" customWidth="1"/>
    <col min="14" max="14" width="16.7109375" customWidth="1"/>
    <col min="15" max="15" width="16.140625" customWidth="1"/>
    <col min="16" max="16" width="88.7109375" customWidth="1"/>
    <col min="17" max="17" width="10" bestFit="1" customWidth="1"/>
    <col min="18" max="18" width="9.140625" bestFit="1" customWidth="1"/>
    <col min="19" max="19" width="19.42578125" bestFit="1" customWidth="1"/>
    <col min="20" max="20" width="21.85546875" bestFit="1" customWidth="1"/>
    <col min="21" max="21" width="2.7109375" customWidth="1"/>
    <col min="22" max="22" width="14.140625" bestFit="1" customWidth="1"/>
    <col min="23" max="23" width="18.85546875" bestFit="1" customWidth="1"/>
    <col min="24" max="24" width="3.28515625" customWidth="1"/>
    <col min="25" max="25" width="14.140625" bestFit="1" customWidth="1"/>
    <col min="26" max="26" width="20.85546875" bestFit="1" customWidth="1"/>
    <col min="27" max="27" width="4.7109375" customWidth="1"/>
    <col min="28" max="28" width="14.140625" bestFit="1" customWidth="1"/>
    <col min="29" max="29" width="22.28515625" bestFit="1" customWidth="1"/>
    <col min="30" max="30" width="2.85546875" customWidth="1"/>
    <col min="31" max="31" width="14.140625" bestFit="1" customWidth="1"/>
    <col min="32" max="32" width="18.85546875" bestFit="1" customWidth="1"/>
    <col min="33" max="33" width="4" customWidth="1"/>
    <col min="34" max="34" width="14.140625" bestFit="1" customWidth="1"/>
    <col min="35" max="35" width="18.85546875" bestFit="1" customWidth="1"/>
    <col min="36" max="36" width="4.140625" customWidth="1"/>
    <col min="37" max="37" width="19.42578125" bestFit="1" customWidth="1"/>
    <col min="38" max="38" width="21.85546875" bestFit="1" customWidth="1"/>
    <col min="39" max="39" width="3" customWidth="1"/>
    <col min="40" max="40" width="14.140625" bestFit="1" customWidth="1"/>
    <col min="41" max="41" width="18.85546875" bestFit="1" customWidth="1"/>
    <col min="42" max="42" width="9" customWidth="1"/>
    <col min="43" max="43" width="20.28515625" bestFit="1" customWidth="1"/>
    <col min="44" max="44" width="18.85546875" bestFit="1" customWidth="1"/>
    <col min="45" max="47" width="22.140625" bestFit="1" customWidth="1"/>
    <col min="48" max="48" width="23.42578125" bestFit="1" customWidth="1"/>
    <col min="49" max="49" width="25.85546875" bestFit="1" customWidth="1"/>
    <col min="50" max="50" width="27.140625" bestFit="1" customWidth="1"/>
    <col min="51" max="51" width="22.7109375" bestFit="1" customWidth="1"/>
    <col min="52" max="52" width="12" bestFit="1" customWidth="1"/>
    <col min="53" max="53" width="28.28515625" bestFit="1" customWidth="1"/>
    <col min="54" max="54" width="17.7109375" bestFit="1" customWidth="1"/>
    <col min="55" max="55" width="21.140625" bestFit="1" customWidth="1"/>
    <col min="56" max="56" width="16.42578125" bestFit="1" customWidth="1"/>
    <col min="57" max="57" width="13.28515625" bestFit="1" customWidth="1"/>
    <col min="58" max="58" width="17" bestFit="1" customWidth="1"/>
    <col min="59" max="59" width="31.42578125" bestFit="1" customWidth="1"/>
    <col min="60" max="60" width="15.85546875" bestFit="1" customWidth="1"/>
    <col min="61" max="61" width="16.28515625" bestFit="1" customWidth="1"/>
    <col min="62" max="62" width="20" bestFit="1" customWidth="1"/>
    <col min="63" max="63" width="12.42578125" bestFit="1" customWidth="1"/>
    <col min="64" max="64" width="9.42578125" bestFit="1" customWidth="1"/>
    <col min="65" max="65" width="25.42578125" bestFit="1" customWidth="1"/>
    <col min="66" max="66" width="11.28515625" bestFit="1" customWidth="1"/>
  </cols>
  <sheetData>
    <row r="1" spans="1:44" ht="21">
      <c r="A1" s="161" t="s">
        <v>154</v>
      </c>
      <c r="K1" s="224" t="s">
        <v>155</v>
      </c>
      <c r="L1" s="224"/>
      <c r="M1" s="224"/>
      <c r="S1" t="s">
        <v>156</v>
      </c>
      <c r="V1" t="s">
        <v>157</v>
      </c>
      <c r="Y1" t="s">
        <v>157</v>
      </c>
      <c r="AB1" t="s">
        <v>157</v>
      </c>
      <c r="AE1" t="s">
        <v>157</v>
      </c>
      <c r="AH1" t="s">
        <v>157</v>
      </c>
      <c r="AK1" t="s">
        <v>158</v>
      </c>
      <c r="AN1" t="s">
        <v>159</v>
      </c>
    </row>
    <row r="2" spans="1:44" ht="21">
      <c r="A2" s="162" t="s">
        <v>160</v>
      </c>
      <c r="K2" s="156"/>
      <c r="L2" s="163" t="s">
        <v>161</v>
      </c>
      <c r="M2" s="163" t="s">
        <v>162</v>
      </c>
      <c r="V2" s="121" t="s">
        <v>156</v>
      </c>
      <c r="W2" t="s">
        <v>163</v>
      </c>
      <c r="Y2" s="121" t="s">
        <v>156</v>
      </c>
      <c r="Z2" t="s">
        <v>163</v>
      </c>
      <c r="AB2" s="121" t="s">
        <v>156</v>
      </c>
      <c r="AC2" t="s">
        <v>163</v>
      </c>
      <c r="AE2" s="121" t="s">
        <v>156</v>
      </c>
      <c r="AF2" t="s">
        <v>163</v>
      </c>
      <c r="AH2" s="121" t="s">
        <v>156</v>
      </c>
      <c r="AI2" t="s">
        <v>163</v>
      </c>
      <c r="AK2" s="121" t="s">
        <v>164</v>
      </c>
      <c r="AL2" t="s">
        <v>163</v>
      </c>
      <c r="AN2" s="121" t="s">
        <v>156</v>
      </c>
      <c r="AO2" t="s">
        <v>163</v>
      </c>
      <c r="AQ2" s="121" t="s">
        <v>0</v>
      </c>
      <c r="AR2" t="s">
        <v>163</v>
      </c>
    </row>
    <row r="3" spans="1:44" ht="18" customHeight="1">
      <c r="A3" s="162" t="s">
        <v>165</v>
      </c>
      <c r="K3" s="156" t="s">
        <v>166</v>
      </c>
      <c r="L3" s="157">
        <f>IFERROR(VLOOKUP("In Progress",V5:W6, 2, FALSE),0)</f>
        <v>0</v>
      </c>
      <c r="M3" s="157">
        <f>IFERROR(VLOOKUP("Delayed",V5:W6, 2, FALSE),0)</f>
        <v>0</v>
      </c>
    </row>
    <row r="4" spans="1:44">
      <c r="K4" s="156" t="s">
        <v>167</v>
      </c>
      <c r="L4" s="157">
        <f>IFERROR(VLOOKUP("In Progress",Y5:Z8, 2, FALSE),0)</f>
        <v>5</v>
      </c>
      <c r="M4" s="157">
        <v>5</v>
      </c>
      <c r="S4" s="121" t="s">
        <v>168</v>
      </c>
      <c r="T4" t="s">
        <v>169</v>
      </c>
      <c r="V4" s="121" t="s">
        <v>168</v>
      </c>
      <c r="W4" t="s">
        <v>170</v>
      </c>
      <c r="Y4" s="121" t="s">
        <v>168</v>
      </c>
      <c r="Z4" t="s">
        <v>171</v>
      </c>
      <c r="AB4" s="121" t="s">
        <v>168</v>
      </c>
      <c r="AC4" t="s">
        <v>172</v>
      </c>
      <c r="AE4" s="121" t="s">
        <v>168</v>
      </c>
      <c r="AF4" t="s">
        <v>173</v>
      </c>
      <c r="AH4" s="121" t="s">
        <v>168</v>
      </c>
      <c r="AI4" t="s">
        <v>174</v>
      </c>
      <c r="AK4" s="121" t="s">
        <v>168</v>
      </c>
      <c r="AL4" t="s">
        <v>169</v>
      </c>
      <c r="AN4" s="121" t="s">
        <v>168</v>
      </c>
      <c r="AO4" t="s">
        <v>175</v>
      </c>
      <c r="AQ4" t="s">
        <v>176</v>
      </c>
    </row>
    <row r="5" spans="1:44">
      <c r="K5" s="158" t="s">
        <v>177</v>
      </c>
      <c r="L5" s="157">
        <v>3</v>
      </c>
      <c r="M5" s="157">
        <f>IFERROR(VLOOKUP("Delayed",AB5:AC8, 2, FALSE),0)</f>
        <v>0</v>
      </c>
      <c r="S5" s="122" t="s">
        <v>162</v>
      </c>
      <c r="T5" s="140">
        <v>2</v>
      </c>
      <c r="V5" s="122" t="s">
        <v>178</v>
      </c>
      <c r="W5" s="140">
        <v>20</v>
      </c>
      <c r="Y5" s="122">
        <v>0</v>
      </c>
      <c r="Z5" s="140">
        <v>1</v>
      </c>
      <c r="AB5" s="122">
        <v>0</v>
      </c>
      <c r="AC5" s="140">
        <v>7</v>
      </c>
      <c r="AE5" s="122">
        <v>0</v>
      </c>
      <c r="AF5" s="140">
        <v>8</v>
      </c>
      <c r="AH5" s="122">
        <v>0</v>
      </c>
      <c r="AI5" s="140">
        <v>9</v>
      </c>
      <c r="AK5" s="122" t="s">
        <v>162</v>
      </c>
      <c r="AL5" s="140">
        <v>2</v>
      </c>
      <c r="AN5" s="122">
        <v>0</v>
      </c>
      <c r="AO5" s="140">
        <v>9</v>
      </c>
      <c r="AQ5" s="140">
        <v>66</v>
      </c>
    </row>
    <row r="6" spans="1:44">
      <c r="K6" s="156" t="s">
        <v>179</v>
      </c>
      <c r="L6" s="157">
        <f>IFERROR(VLOOKUP("In Progress",AE5:AF6, 2, FALSE),0)</f>
        <v>0</v>
      </c>
      <c r="M6" s="157">
        <f>IFERROR(VLOOKUP("Delayed",AE5:AF6, 2, FALSE),0)</f>
        <v>0</v>
      </c>
      <c r="S6" s="122" t="s">
        <v>161</v>
      </c>
      <c r="T6" s="140">
        <v>18</v>
      </c>
      <c r="V6" s="122" t="s">
        <v>180</v>
      </c>
      <c r="W6" s="140">
        <v>20</v>
      </c>
      <c r="Y6" s="122" t="s">
        <v>178</v>
      </c>
      <c r="Z6" s="140">
        <v>12</v>
      </c>
      <c r="AB6" s="122" t="s">
        <v>178</v>
      </c>
      <c r="AC6" s="140">
        <v>12</v>
      </c>
      <c r="AE6" s="122" t="s">
        <v>178</v>
      </c>
      <c r="AF6" s="140">
        <v>11</v>
      </c>
      <c r="AH6" s="122" t="s">
        <v>161</v>
      </c>
      <c r="AI6" s="140">
        <v>11</v>
      </c>
      <c r="AK6" s="122" t="s">
        <v>161</v>
      </c>
      <c r="AL6" s="140">
        <v>12</v>
      </c>
      <c r="AN6" s="122" t="s">
        <v>181</v>
      </c>
      <c r="AO6" s="140">
        <v>10</v>
      </c>
    </row>
    <row r="7" spans="1:44">
      <c r="K7" s="156" t="s">
        <v>182</v>
      </c>
      <c r="L7" s="157">
        <v>1</v>
      </c>
      <c r="M7" s="157">
        <v>3</v>
      </c>
      <c r="S7" s="122" t="s">
        <v>183</v>
      </c>
      <c r="T7" s="140">
        <v>31</v>
      </c>
      <c r="Y7" s="122" t="s">
        <v>162</v>
      </c>
      <c r="Z7" s="140">
        <v>2</v>
      </c>
      <c r="AB7" s="122" t="s">
        <v>161</v>
      </c>
      <c r="AC7" s="140">
        <v>1</v>
      </c>
      <c r="AE7" s="122" t="s">
        <v>161</v>
      </c>
      <c r="AF7" s="140">
        <v>1</v>
      </c>
      <c r="AH7" s="122" t="s">
        <v>180</v>
      </c>
      <c r="AI7" s="140">
        <v>20</v>
      </c>
      <c r="AK7" s="122" t="s">
        <v>183</v>
      </c>
      <c r="AL7" s="140">
        <v>13</v>
      </c>
      <c r="AN7" s="122" t="s">
        <v>184</v>
      </c>
      <c r="AO7" s="140">
        <v>7</v>
      </c>
    </row>
    <row r="8" spans="1:44">
      <c r="K8" s="159" t="s">
        <v>185</v>
      </c>
      <c r="L8" s="160">
        <f>SUM(L3:L7)</f>
        <v>9</v>
      </c>
      <c r="M8" s="160">
        <f>SUM(M3:M7)</f>
        <v>8</v>
      </c>
      <c r="S8" s="122" t="s">
        <v>186</v>
      </c>
      <c r="T8" s="140">
        <v>8</v>
      </c>
      <c r="Y8" s="122" t="s">
        <v>161</v>
      </c>
      <c r="Z8" s="140">
        <v>5</v>
      </c>
      <c r="AB8" s="122" t="s">
        <v>180</v>
      </c>
      <c r="AC8" s="140">
        <v>20</v>
      </c>
      <c r="AE8" s="122" t="s">
        <v>180</v>
      </c>
      <c r="AF8" s="140">
        <v>20</v>
      </c>
      <c r="AK8" s="122" t="s">
        <v>178</v>
      </c>
      <c r="AL8" s="140">
        <v>3</v>
      </c>
      <c r="AN8" s="122" t="s">
        <v>187</v>
      </c>
      <c r="AO8" s="140">
        <v>2</v>
      </c>
    </row>
    <row r="9" spans="1:44">
      <c r="K9" s="225" t="s">
        <v>188</v>
      </c>
      <c r="L9" s="225"/>
      <c r="M9" s="225"/>
      <c r="S9" s="122" t="s">
        <v>178</v>
      </c>
      <c r="T9" s="140">
        <v>12</v>
      </c>
      <c r="Y9" s="122" t="s">
        <v>180</v>
      </c>
      <c r="Z9" s="140">
        <v>20</v>
      </c>
      <c r="AK9" s="122" t="s">
        <v>180</v>
      </c>
      <c r="AL9" s="140">
        <v>30</v>
      </c>
      <c r="AN9" s="122" t="s">
        <v>180</v>
      </c>
      <c r="AO9" s="140">
        <v>28</v>
      </c>
    </row>
    <row r="10" spans="1:44">
      <c r="K10" s="157" t="s">
        <v>181</v>
      </c>
      <c r="L10" s="157" t="s">
        <v>184</v>
      </c>
      <c r="M10" s="157" t="s">
        <v>187</v>
      </c>
      <c r="S10" s="122" t="s">
        <v>189</v>
      </c>
      <c r="T10" s="140">
        <v>4</v>
      </c>
    </row>
    <row r="11" spans="1:44">
      <c r="K11" s="179">
        <f>IFERROR(VLOOKUP("AWS",AN5:AO9, 2, FALSE),0)</f>
        <v>10</v>
      </c>
      <c r="L11" s="179">
        <f>IFERROR(VLOOKUP("Azure",AN5:AO9, 2, FALSE),0)</f>
        <v>7</v>
      </c>
      <c r="M11" s="179">
        <f>IFERROR(VLOOKUP("Google",AN5:AO9, 2, FALSE),0)</f>
        <v>2</v>
      </c>
      <c r="S11" s="122" t="s">
        <v>180</v>
      </c>
      <c r="T11" s="140">
        <v>75</v>
      </c>
    </row>
    <row r="13" spans="1:44">
      <c r="A13" s="155" t="s">
        <v>0</v>
      </c>
      <c r="B13" s="155" t="s">
        <v>190</v>
      </c>
      <c r="C13" s="164" t="s">
        <v>164</v>
      </c>
      <c r="D13" s="155" t="s">
        <v>191</v>
      </c>
      <c r="E13" s="155" t="s">
        <v>156</v>
      </c>
      <c r="F13" s="155" t="s">
        <v>166</v>
      </c>
      <c r="G13" s="155" t="s">
        <v>167</v>
      </c>
      <c r="H13" s="155" t="s">
        <v>177</v>
      </c>
      <c r="I13" s="155" t="s">
        <v>179</v>
      </c>
      <c r="J13" s="155" t="s">
        <v>182</v>
      </c>
      <c r="K13" s="155" t="s">
        <v>192</v>
      </c>
      <c r="L13" s="155" t="s">
        <v>193</v>
      </c>
      <c r="M13" s="155" t="s">
        <v>194</v>
      </c>
      <c r="N13" s="155" t="s">
        <v>195</v>
      </c>
      <c r="O13" s="155" t="s">
        <v>196</v>
      </c>
      <c r="P13" s="155" t="s">
        <v>4</v>
      </c>
    </row>
    <row r="14" spans="1:44">
      <c r="A14" s="151" t="s">
        <v>10</v>
      </c>
      <c r="B14" s="151" t="str">
        <f>VLOOKUP(A14,Tracker[],3)</f>
        <v>OptumInsight</v>
      </c>
      <c r="C14" s="152"/>
      <c r="D14" s="151" t="str">
        <f>VLOOKUP(A14,Tracker[],19,FALSE)</f>
        <v>AWS</v>
      </c>
      <c r="E14" s="165" t="str">
        <f>VLOOKUP(A14,Tracker[],28,FALSE)</f>
        <v>In Progress</v>
      </c>
      <c r="F14" s="165" t="str">
        <f>VLOOKUP(A14,Tracker[],29,FALSE)</f>
        <v>Complete</v>
      </c>
      <c r="G14" s="165" t="str">
        <f>VLOOKUP(A14,Tracker[],30,FALSE)</f>
        <v>Complete</v>
      </c>
      <c r="H14" s="165" t="str">
        <f>VLOOKUP(A14,Tracker[],31,FALSE)</f>
        <v>Complete</v>
      </c>
      <c r="I14" s="165" t="str">
        <f>VLOOKUP(A14,Tracker[],32,FALSE)</f>
        <v>Complete</v>
      </c>
      <c r="J14" s="165" t="str">
        <f>VLOOKUP(A14,Tracker[],33,FALSE)</f>
        <v>complete</v>
      </c>
      <c r="K14" s="165" t="str">
        <f>VLOOKUP(A14,Tracker[],34,FALSE)</f>
        <v>complete</v>
      </c>
      <c r="L14" s="165" t="str">
        <f>VLOOKUP(A14,Tracker[],35,FALSE)</f>
        <v>Complete</v>
      </c>
      <c r="M14" s="165" t="s">
        <v>161</v>
      </c>
      <c r="N14" s="165">
        <f>VLOOKUP(A14,Tracker[],37,FALSE)</f>
        <v>0</v>
      </c>
      <c r="O14" s="165">
        <f>VLOOKUP(A14,Tracker[],38,FALSE)</f>
        <v>0</v>
      </c>
      <c r="P14" s="151">
        <f>VLOOKUP(A14,Tracker[],38,FALSE)</f>
        <v>0</v>
      </c>
    </row>
    <row r="15" spans="1:44" hidden="1">
      <c r="A15" s="153" t="s">
        <v>21</v>
      </c>
      <c r="B15" s="153" t="str">
        <f>VLOOKUP(A15,Tracker[],3)</f>
        <v>UHC Global</v>
      </c>
      <c r="C15" s="154">
        <f>VLOOKUP(A15,Tracker[],8,FALSE)</f>
        <v>0</v>
      </c>
      <c r="D15" s="153">
        <f>VLOOKUP(A15,Tracker[],19,FALSE)</f>
        <v>0</v>
      </c>
      <c r="E15" s="166" t="str">
        <f>VLOOKUP(A15,Tracker[],28,FALSE)</f>
        <v>No Cloud Workloads</v>
      </c>
      <c r="F15" s="166" t="str">
        <f>VLOOKUP(A15,Tracker[],29,FALSE)</f>
        <v>Complete</v>
      </c>
      <c r="G15" s="166">
        <f>VLOOKUP(A15,Tracker[],30,FALSE)</f>
        <v>0</v>
      </c>
      <c r="H15" s="166">
        <f>VLOOKUP(A15,Tracker[],31,FALSE)</f>
        <v>0</v>
      </c>
      <c r="I15" s="166">
        <f>VLOOKUP(A15,Tracker[],32,FALSE)</f>
        <v>0</v>
      </c>
      <c r="J15" s="166">
        <f>VLOOKUP(A15,Tracker[],33,FALSE)</f>
        <v>0</v>
      </c>
      <c r="K15" s="166">
        <f>VLOOKUP(A15,Tracker[],34,FALSE)</f>
        <v>0</v>
      </c>
      <c r="L15" s="166">
        <f>VLOOKUP(A15,Tracker[],35,FALSE)</f>
        <v>0</v>
      </c>
      <c r="M15" s="166">
        <f>VLOOKUP(A15,Tracker[],36,FALSE)</f>
        <v>0</v>
      </c>
      <c r="N15" s="166">
        <f>VLOOKUP(A15,Tracker[],37,FALSE)</f>
        <v>0</v>
      </c>
      <c r="O15" s="166">
        <f>VLOOKUP(A15,Tracker[],38,FALSE)</f>
        <v>0</v>
      </c>
      <c r="P15" s="153">
        <f>VLOOKUP(A15,Tracker[],38,FALSE)</f>
        <v>0</v>
      </c>
    </row>
    <row r="16" spans="1:44" hidden="1">
      <c r="A16" s="151" t="s">
        <v>23</v>
      </c>
      <c r="B16" s="151" t="str">
        <f>VLOOKUP(A16,Tracker[],3)</f>
        <v>OptumHealth - Care Delivery</v>
      </c>
      <c r="C16" s="152">
        <f>VLOOKUP(A16,Tracker[],8,FALSE)</f>
        <v>2</v>
      </c>
      <c r="D16" s="151">
        <f>VLOOKUP(A16,Tracker[],19,FALSE)</f>
        <v>0</v>
      </c>
      <c r="E16" s="165" t="str">
        <f>VLOOKUP(A16,Tracker[],28,FALSE)</f>
        <v>No Cloud Workloads</v>
      </c>
      <c r="F16" s="165" t="str">
        <f>VLOOKUP(A16,Tracker[],29,FALSE)</f>
        <v>Complete</v>
      </c>
      <c r="G16" s="165">
        <f>VLOOKUP(A16,Tracker[],30,FALSE)</f>
        <v>0</v>
      </c>
      <c r="H16" s="165">
        <f>VLOOKUP(A16,Tracker[],31,FALSE)</f>
        <v>0</v>
      </c>
      <c r="I16" s="165">
        <f>VLOOKUP(A16,Tracker[],32,FALSE)</f>
        <v>0</v>
      </c>
      <c r="J16" s="165">
        <f>VLOOKUP(A16,Tracker[],33,FALSE)</f>
        <v>0</v>
      </c>
      <c r="K16" s="165">
        <f>VLOOKUP(A16,Tracker[],34,FALSE)</f>
        <v>0</v>
      </c>
      <c r="L16" s="165">
        <f>VLOOKUP(A16,Tracker[],35,FALSE)</f>
        <v>0</v>
      </c>
      <c r="M16" s="165">
        <f>VLOOKUP(A16,Tracker[],36,FALSE)</f>
        <v>0</v>
      </c>
      <c r="N16" s="165" t="str">
        <f>VLOOKUP(A16,Tracker[],37,FALSE)</f>
        <v>In Progress</v>
      </c>
      <c r="O16" s="165">
        <f>VLOOKUP(A16,Tracker[],38,FALSE)</f>
        <v>0</v>
      </c>
      <c r="P16" s="151" t="s">
        <v>197</v>
      </c>
    </row>
    <row r="17" spans="1:16" hidden="1">
      <c r="A17" s="153" t="s">
        <v>198</v>
      </c>
      <c r="B17" s="153" t="str">
        <f>VLOOKUP(A17,Tracker[],3)</f>
        <v>OptumHealth - Care Delivery</v>
      </c>
      <c r="C17" s="154" t="e">
        <f>VLOOKUP(A17,Tracker[],8,FALSE)</f>
        <v>#N/A</v>
      </c>
      <c r="D17" s="153" t="e">
        <f>VLOOKUP(A17,Tracker[],19,FALSE)</f>
        <v>#N/A</v>
      </c>
      <c r="E17" s="166" t="e">
        <f>VLOOKUP(A17,Tracker[],28,FALSE)</f>
        <v>#N/A</v>
      </c>
      <c r="F17" s="166" t="e">
        <f>VLOOKUP(A17,Tracker[],29,FALSE)</f>
        <v>#N/A</v>
      </c>
      <c r="G17" s="166" t="e">
        <f>VLOOKUP(A17,Tracker[],30,FALSE)</f>
        <v>#N/A</v>
      </c>
      <c r="H17" s="166" t="e">
        <f>VLOOKUP(A17,Tracker[],31,FALSE)</f>
        <v>#N/A</v>
      </c>
      <c r="I17" s="166" t="e">
        <f>VLOOKUP(A17,Tracker[],32,FALSE)</f>
        <v>#N/A</v>
      </c>
      <c r="J17" s="166" t="e">
        <f>VLOOKUP(A17,Tracker[],33,FALSE)</f>
        <v>#N/A</v>
      </c>
      <c r="K17" s="166" t="e">
        <f>VLOOKUP(A17,Tracker[],34,FALSE)</f>
        <v>#N/A</v>
      </c>
      <c r="L17" s="166" t="e">
        <f>VLOOKUP(A17,Tracker[],35,FALSE)</f>
        <v>#N/A</v>
      </c>
      <c r="M17" s="166" t="e">
        <f>VLOOKUP(A17,Tracker[],36,FALSE)</f>
        <v>#N/A</v>
      </c>
      <c r="N17" s="166" t="e">
        <f>VLOOKUP(A17,Tracker[],37,FALSE)</f>
        <v>#N/A</v>
      </c>
      <c r="O17" s="166" t="e">
        <f>VLOOKUP(A17,Tracker[],38,FALSE)</f>
        <v>#N/A</v>
      </c>
      <c r="P17" s="153" t="e">
        <f>VLOOKUP(A17,Tracker[],38,FALSE)</f>
        <v>#N/A</v>
      </c>
    </row>
    <row r="18" spans="1:16" hidden="1">
      <c r="A18" s="151" t="s">
        <v>26</v>
      </c>
      <c r="B18" s="151" t="str">
        <f>VLOOKUP(A18,Tracker[],3)</f>
        <v>OptumHealth - Care Delivery</v>
      </c>
      <c r="C18" s="152">
        <f>VLOOKUP(A18,Tracker[],8,FALSE)</f>
        <v>2</v>
      </c>
      <c r="D18" s="151">
        <f>VLOOKUP(A18,Tracker[],19,FALSE)</f>
        <v>0</v>
      </c>
      <c r="E18" s="165" t="str">
        <f>VLOOKUP(A18,Tracker[],28,FALSE)</f>
        <v>No Cloud Workloads</v>
      </c>
      <c r="F18" s="165" t="str">
        <f>VLOOKUP(A18,Tracker[],29,FALSE)</f>
        <v>Complete</v>
      </c>
      <c r="G18" s="165">
        <f>VLOOKUP(A18,Tracker[],30,FALSE)</f>
        <v>0</v>
      </c>
      <c r="H18" s="165">
        <f>VLOOKUP(A18,Tracker[],31,FALSE)</f>
        <v>0</v>
      </c>
      <c r="I18" s="165">
        <f>VLOOKUP(A18,Tracker[],32,FALSE)</f>
        <v>0</v>
      </c>
      <c r="J18" s="165">
        <f>VLOOKUP(A18,Tracker[],33,FALSE)</f>
        <v>0</v>
      </c>
      <c r="K18" s="165">
        <f>VLOOKUP(A18,Tracker[],34,FALSE)</f>
        <v>0</v>
      </c>
      <c r="L18" s="165">
        <f>VLOOKUP(A18,Tracker[],35,FALSE)</f>
        <v>0</v>
      </c>
      <c r="M18" s="165">
        <f>VLOOKUP(A18,Tracker[],36,FALSE)</f>
        <v>0</v>
      </c>
      <c r="N18" s="165" t="str">
        <f>VLOOKUP(A18,Tracker[],37,FALSE)</f>
        <v>In Progress</v>
      </c>
      <c r="O18" s="165">
        <f>VLOOKUP(A18,Tracker[],38,FALSE)</f>
        <v>0</v>
      </c>
      <c r="P18" s="151" t="s">
        <v>197</v>
      </c>
    </row>
    <row r="19" spans="1:16" hidden="1">
      <c r="A19" s="153" t="s">
        <v>27</v>
      </c>
      <c r="B19" s="153" t="str">
        <f>VLOOKUP(A19,Tracker[],3)</f>
        <v>Optum Rx</v>
      </c>
      <c r="C19" s="154">
        <f>VLOOKUP(A19,Tracker[],8,FALSE)</f>
        <v>0</v>
      </c>
      <c r="D19" s="153">
        <f>VLOOKUP(A19,Tracker[],19,FALSE)</f>
        <v>0</v>
      </c>
      <c r="E19" s="166" t="str">
        <f>VLOOKUP(A19,Tracker[],28,FALSE)</f>
        <v>No Cloud Workloads</v>
      </c>
      <c r="F19" s="166" t="str">
        <f>VLOOKUP(A19,Tracker[],29,FALSE)</f>
        <v>Complete</v>
      </c>
      <c r="G19" s="166">
        <f>VLOOKUP(A19,Tracker[],30,FALSE)</f>
        <v>0</v>
      </c>
      <c r="H19" s="166">
        <f>VLOOKUP(A19,Tracker[],31,FALSE)</f>
        <v>0</v>
      </c>
      <c r="I19" s="166">
        <f>VLOOKUP(A19,Tracker[],32,FALSE)</f>
        <v>0</v>
      </c>
      <c r="J19" s="166">
        <f>VLOOKUP(A19,Tracker[],33,FALSE)</f>
        <v>0</v>
      </c>
      <c r="K19" s="166">
        <f>VLOOKUP(A19,Tracker[],34,FALSE)</f>
        <v>0</v>
      </c>
      <c r="L19" s="166">
        <f>VLOOKUP(A19,Tracker[],35,FALSE)</f>
        <v>0</v>
      </c>
      <c r="M19" s="166">
        <f>VLOOKUP(A19,Tracker[],36,FALSE)</f>
        <v>0</v>
      </c>
      <c r="N19" s="166">
        <f>VLOOKUP(A19,Tracker[],37,FALSE)</f>
        <v>0</v>
      </c>
      <c r="O19" s="166">
        <f>VLOOKUP(A19,Tracker[],38,FALSE)</f>
        <v>0</v>
      </c>
      <c r="P19" s="153">
        <f>VLOOKUP(A19,Tracker[],38,FALSE)</f>
        <v>0</v>
      </c>
    </row>
    <row r="20" spans="1:16" hidden="1">
      <c r="A20" s="151" t="s">
        <v>28</v>
      </c>
      <c r="B20" s="151" t="str">
        <f>VLOOKUP(A20,Tracker[],3)</f>
        <v>UHC 
Global</v>
      </c>
      <c r="C20" s="152">
        <f>VLOOKUP(A20,Tracker[],8,FALSE)</f>
        <v>0</v>
      </c>
      <c r="D20" s="151">
        <f>VLOOKUP(A20,Tracker[],19,FALSE)</f>
        <v>0</v>
      </c>
      <c r="E20" s="165" t="str">
        <f>VLOOKUP(A20,Tracker[],28,FALSE)</f>
        <v>Not Started</v>
      </c>
      <c r="F20" s="165" t="str">
        <f>VLOOKUP(A20,Tracker[],29,FALSE)</f>
        <v>Not Started</v>
      </c>
      <c r="G20" s="165">
        <f>VLOOKUP(A20,Tracker[],30,FALSE)</f>
        <v>0</v>
      </c>
      <c r="H20" s="165">
        <f>VLOOKUP(A20,Tracker[],31,FALSE)</f>
        <v>0</v>
      </c>
      <c r="I20" s="165">
        <f>VLOOKUP(A20,Tracker[],32,FALSE)</f>
        <v>0</v>
      </c>
      <c r="J20" s="165">
        <f>VLOOKUP(A20,Tracker[],33,FALSE)</f>
        <v>0</v>
      </c>
      <c r="K20" s="165">
        <f>VLOOKUP(A20,Tracker[],34,FALSE)</f>
        <v>0</v>
      </c>
      <c r="L20" s="165">
        <f>VLOOKUP(A20,Tracker[],35,FALSE)</f>
        <v>0</v>
      </c>
      <c r="M20" s="165">
        <f>VLOOKUP(A20,Tracker[],36,FALSE)</f>
        <v>0</v>
      </c>
      <c r="N20" s="165">
        <f>VLOOKUP(A20,Tracker[],37,FALSE)</f>
        <v>0</v>
      </c>
      <c r="O20" s="165">
        <f>VLOOKUP(A20,Tracker[],38,FALSE)</f>
        <v>0</v>
      </c>
      <c r="P20" s="151">
        <f>VLOOKUP(A20,Tracker[],38,FALSE)</f>
        <v>0</v>
      </c>
    </row>
    <row r="21" spans="1:16" hidden="1">
      <c r="A21" s="153" t="s">
        <v>32</v>
      </c>
      <c r="B21" s="153" t="str">
        <f>VLOOKUP(A21,Tracker[],3)</f>
        <v>UHC 
Global</v>
      </c>
      <c r="C21" s="154">
        <f>VLOOKUP(A21,Tracker[],8,FALSE)</f>
        <v>0</v>
      </c>
      <c r="D21" s="153">
        <f>VLOOKUP(A21,Tracker[],19,FALSE)</f>
        <v>0</v>
      </c>
      <c r="E21" s="166" t="str">
        <f>VLOOKUP(A21,Tracker[],28,FALSE)</f>
        <v>Not Started</v>
      </c>
      <c r="F21" s="166" t="str">
        <f>VLOOKUP(A21,Tracker[],29,FALSE)</f>
        <v>Not Started</v>
      </c>
      <c r="G21" s="166">
        <f>VLOOKUP(A21,Tracker[],30,FALSE)</f>
        <v>0</v>
      </c>
      <c r="H21" s="166">
        <f>VLOOKUP(A21,Tracker[],31,FALSE)</f>
        <v>0</v>
      </c>
      <c r="I21" s="166">
        <f>VLOOKUP(A21,Tracker[],32,FALSE)</f>
        <v>0</v>
      </c>
      <c r="J21" s="166">
        <f>VLOOKUP(A21,Tracker[],33,FALSE)</f>
        <v>0</v>
      </c>
      <c r="K21" s="166">
        <f>VLOOKUP(A21,Tracker[],34,FALSE)</f>
        <v>0</v>
      </c>
      <c r="L21" s="166">
        <f>VLOOKUP(A21,Tracker[],35,FALSE)</f>
        <v>0</v>
      </c>
      <c r="M21" s="166">
        <f>VLOOKUP(A21,Tracker[],36,FALSE)</f>
        <v>0</v>
      </c>
      <c r="N21" s="166">
        <f>VLOOKUP(A21,Tracker[],37,FALSE)</f>
        <v>0</v>
      </c>
      <c r="O21" s="166">
        <f>VLOOKUP(A21,Tracker[],38,FALSE)</f>
        <v>0</v>
      </c>
      <c r="P21" s="153">
        <f>VLOOKUP(A21,Tracker[],38,FALSE)</f>
        <v>0</v>
      </c>
    </row>
    <row r="22" spans="1:16" hidden="1">
      <c r="A22" s="151" t="s">
        <v>33</v>
      </c>
      <c r="B22" s="151" t="str">
        <f>VLOOKUP(A22,Tracker[],3)</f>
        <v>UHC 
Global</v>
      </c>
      <c r="C22" s="152">
        <f>VLOOKUP(A22,Tracker[],8,FALSE)</f>
        <v>0</v>
      </c>
      <c r="D22" s="151">
        <f>VLOOKUP(A22,Tracker[],19,FALSE)</f>
        <v>0</v>
      </c>
      <c r="E22" s="165" t="str">
        <f>VLOOKUP(A22,Tracker[],28,FALSE)</f>
        <v>Not Started</v>
      </c>
      <c r="F22" s="165" t="str">
        <f>VLOOKUP(A22,Tracker[],29,FALSE)</f>
        <v>Not Started</v>
      </c>
      <c r="G22" s="165">
        <f>VLOOKUP(A22,Tracker[],30,FALSE)</f>
        <v>0</v>
      </c>
      <c r="H22" s="165">
        <f>VLOOKUP(A22,Tracker[],31,FALSE)</f>
        <v>0</v>
      </c>
      <c r="I22" s="165">
        <f>VLOOKUP(A22,Tracker[],32,FALSE)</f>
        <v>0</v>
      </c>
      <c r="J22" s="165">
        <f>VLOOKUP(A22,Tracker[],33,FALSE)</f>
        <v>0</v>
      </c>
      <c r="K22" s="165">
        <f>VLOOKUP(A22,Tracker[],34,FALSE)</f>
        <v>0</v>
      </c>
      <c r="L22" s="165">
        <f>VLOOKUP(A22,Tracker[],35,FALSE)</f>
        <v>0</v>
      </c>
      <c r="M22" s="165">
        <f>VLOOKUP(A22,Tracker[],36,FALSE)</f>
        <v>0</v>
      </c>
      <c r="N22" s="165">
        <f>VLOOKUP(A22,Tracker[],37,FALSE)</f>
        <v>0</v>
      </c>
      <c r="O22" s="165">
        <f>VLOOKUP(A22,Tracker[],38,FALSE)</f>
        <v>0</v>
      </c>
      <c r="P22" s="151">
        <f>VLOOKUP(A22,Tracker[],38,FALSE)</f>
        <v>0</v>
      </c>
    </row>
    <row r="23" spans="1:16" hidden="1">
      <c r="A23" s="153" t="s">
        <v>34</v>
      </c>
      <c r="B23" s="153" t="str">
        <f>VLOOKUP(A23,Tracker[],3)</f>
        <v>UHC 
Global</v>
      </c>
      <c r="C23" s="154">
        <f>VLOOKUP(A23,Tracker[],8,FALSE)</f>
        <v>0</v>
      </c>
      <c r="D23" s="153">
        <f>VLOOKUP(A23,Tracker[],19,FALSE)</f>
        <v>0</v>
      </c>
      <c r="E23" s="166" t="str">
        <f>VLOOKUP(A23,Tracker[],28,FALSE)</f>
        <v>Not Started</v>
      </c>
      <c r="F23" s="166" t="str">
        <f>VLOOKUP(A23,Tracker[],29,FALSE)</f>
        <v>Not Started</v>
      </c>
      <c r="G23" s="166">
        <f>VLOOKUP(A23,Tracker[],30,FALSE)</f>
        <v>0</v>
      </c>
      <c r="H23" s="166">
        <f>VLOOKUP(A23,Tracker[],31,FALSE)</f>
        <v>0</v>
      </c>
      <c r="I23" s="166">
        <f>VLOOKUP(A23,Tracker[],32,FALSE)</f>
        <v>0</v>
      </c>
      <c r="J23" s="166">
        <f>VLOOKUP(A23,Tracker[],33,FALSE)</f>
        <v>0</v>
      </c>
      <c r="K23" s="166">
        <f>VLOOKUP(A23,Tracker[],34,FALSE)</f>
        <v>0</v>
      </c>
      <c r="L23" s="166">
        <f>VLOOKUP(A23,Tracker[],35,FALSE)</f>
        <v>0</v>
      </c>
      <c r="M23" s="166">
        <f>VLOOKUP(A23,Tracker[],36,FALSE)</f>
        <v>0</v>
      </c>
      <c r="N23" s="166">
        <f>VLOOKUP(A23,Tracker[],37,FALSE)</f>
        <v>0</v>
      </c>
      <c r="O23" s="166">
        <f>VLOOKUP(A23,Tracker[],38,FALSE)</f>
        <v>0</v>
      </c>
      <c r="P23" s="153">
        <f>VLOOKUP(A23,Tracker[],38,FALSE)</f>
        <v>0</v>
      </c>
    </row>
    <row r="24" spans="1:16" hidden="1">
      <c r="A24" s="151" t="s">
        <v>35</v>
      </c>
      <c r="B24" s="151" t="str">
        <f>VLOOKUP(A24,Tracker[],3)</f>
        <v>UHC 
Global</v>
      </c>
      <c r="C24" s="152">
        <f>VLOOKUP(A24,Tracker[],8,FALSE)</f>
        <v>0</v>
      </c>
      <c r="D24" s="151">
        <f>VLOOKUP(A24,Tracker[],19,FALSE)</f>
        <v>0</v>
      </c>
      <c r="E24" s="165" t="str">
        <f>VLOOKUP(A24,Tracker[],28,FALSE)</f>
        <v>Not Started</v>
      </c>
      <c r="F24" s="165" t="str">
        <f>VLOOKUP(A24,Tracker[],29,FALSE)</f>
        <v>Not Started</v>
      </c>
      <c r="G24" s="165">
        <f>VLOOKUP(A24,Tracker[],30,FALSE)</f>
        <v>0</v>
      </c>
      <c r="H24" s="165">
        <f>VLOOKUP(A24,Tracker[],31,FALSE)</f>
        <v>0</v>
      </c>
      <c r="I24" s="165">
        <f>VLOOKUP(A24,Tracker[],32,FALSE)</f>
        <v>0</v>
      </c>
      <c r="J24" s="165">
        <f>VLOOKUP(A24,Tracker[],33,FALSE)</f>
        <v>0</v>
      </c>
      <c r="K24" s="165">
        <f>VLOOKUP(A24,Tracker[],34,FALSE)</f>
        <v>0</v>
      </c>
      <c r="L24" s="165">
        <f>VLOOKUP(A24,Tracker[],35,FALSE)</f>
        <v>0</v>
      </c>
      <c r="M24" s="165">
        <f>VLOOKUP(A24,Tracker[],36,FALSE)</f>
        <v>0</v>
      </c>
      <c r="N24" s="165">
        <f>VLOOKUP(A24,Tracker[],37,FALSE)</f>
        <v>0</v>
      </c>
      <c r="O24" s="165">
        <f>VLOOKUP(A24,Tracker[],38,FALSE)</f>
        <v>0</v>
      </c>
      <c r="P24" s="151">
        <f>VLOOKUP(A24,Tracker[],38,FALSE)</f>
        <v>0</v>
      </c>
    </row>
    <row r="25" spans="1:16" hidden="1">
      <c r="A25" s="153" t="s">
        <v>36</v>
      </c>
      <c r="B25" s="153" t="str">
        <f>VLOOKUP(A25,Tracker[],3)</f>
        <v>OptumHealth - Care Delivery</v>
      </c>
      <c r="C25" s="154">
        <f>VLOOKUP(A25,Tracker[],8,FALSE)</f>
        <v>2</v>
      </c>
      <c r="D25" s="153" t="str">
        <f>VLOOKUP(A25,Tracker[],19,FALSE)</f>
        <v>Azure</v>
      </c>
      <c r="E25" s="166" t="str">
        <f>VLOOKUP(A25,Tracker[],28,FALSE)</f>
        <v>Complete</v>
      </c>
      <c r="F25" s="166" t="str">
        <f>VLOOKUP(A25,Tracker[],29,FALSE)</f>
        <v>Complete</v>
      </c>
      <c r="G25" s="166" t="str">
        <f>VLOOKUP(A25,Tracker[],30,FALSE)</f>
        <v>Complete</v>
      </c>
      <c r="H25" s="166" t="str">
        <f>VLOOKUP(A25,Tracker[],31,FALSE)</f>
        <v>Complete</v>
      </c>
      <c r="I25" s="166" t="str">
        <f>VLOOKUP(A25,Tracker[],32,FALSE)</f>
        <v>Complete</v>
      </c>
      <c r="J25" s="166" t="str">
        <f>VLOOKUP(A25,Tracker[],33,FALSE)</f>
        <v>Complete</v>
      </c>
      <c r="K25" s="166" t="str">
        <f>VLOOKUP(A25,Tracker[],34,FALSE)</f>
        <v>Complete</v>
      </c>
      <c r="L25" s="166" t="str">
        <f>VLOOKUP(A25,Tracker[],35,FALSE)</f>
        <v>Complete</v>
      </c>
      <c r="M25" s="166">
        <f>VLOOKUP(A25,Tracker[],36,FALSE)</f>
        <v>0</v>
      </c>
      <c r="N25" s="166" t="str">
        <f>VLOOKUP(A25,Tracker[],37,FALSE)</f>
        <v>Complete</v>
      </c>
      <c r="O25" s="166" t="str">
        <f>VLOOKUP(A25,Tracker[],38,FALSE)</f>
        <v>Complete</v>
      </c>
      <c r="P25" s="153" t="str">
        <f>VLOOKUP(A25,Tracker[],38,FALSE)</f>
        <v>Complete</v>
      </c>
    </row>
    <row r="26" spans="1:16">
      <c r="A26" s="151" t="s">
        <v>199</v>
      </c>
      <c r="B26" s="151" t="str">
        <f>VLOOKUP(A26,Tracker[],3)</f>
        <v>Optum Rx</v>
      </c>
      <c r="C26" s="152">
        <f>VLOOKUP(A26,Tracker[],8,FALSE)</f>
        <v>1</v>
      </c>
      <c r="D26" s="151" t="str">
        <f>VLOOKUP(A26,Tracker[],19,FALSE)</f>
        <v>AWS</v>
      </c>
      <c r="E26" s="165" t="s">
        <v>161</v>
      </c>
      <c r="F26" s="165" t="str">
        <f>VLOOKUP(A26,Tracker[],29,FALSE)</f>
        <v>Complete</v>
      </c>
      <c r="G26" s="165" t="str">
        <f>VLOOKUP(A26,Tracker[],30,FALSE)</f>
        <v>Complete</v>
      </c>
      <c r="H26" s="165" t="s">
        <v>178</v>
      </c>
      <c r="I26" s="165" t="s">
        <v>178</v>
      </c>
      <c r="J26" s="165" t="str">
        <f>VLOOKUP(A26,Tracker[],33,FALSE)</f>
        <v>Complete</v>
      </c>
      <c r="K26" s="165" t="str">
        <f>VLOOKUP(A26,Tracker[],34,FALSE)</f>
        <v>Complete</v>
      </c>
      <c r="L26" s="165" t="s">
        <v>178</v>
      </c>
      <c r="M26" s="165" t="s">
        <v>161</v>
      </c>
      <c r="N26" s="165" t="str">
        <f>VLOOKUP(A26,Tracker[],37,FALSE)</f>
        <v>Not in Scope</v>
      </c>
      <c r="O26" s="165">
        <f>VLOOKUP(A26,Tracker[],38,FALSE)</f>
        <v>0</v>
      </c>
      <c r="P26" s="151"/>
    </row>
    <row r="27" spans="1:16">
      <c r="A27" s="153" t="s">
        <v>200</v>
      </c>
      <c r="B27" s="153" t="str">
        <f>VLOOKUP(A27,Tracker[],3)</f>
        <v>Optum Rx</v>
      </c>
      <c r="C27" s="154">
        <f>VLOOKUP(A27,Tracker[],8,FALSE)</f>
        <v>1</v>
      </c>
      <c r="D27" s="153" t="str">
        <f>VLOOKUP(A27,Tracker[],19,FALSE)</f>
        <v>Azure</v>
      </c>
      <c r="E27" s="166" t="s">
        <v>161</v>
      </c>
      <c r="F27" s="166" t="str">
        <f>VLOOKUP(A27,Tracker[],29,FALSE)</f>
        <v>Complete</v>
      </c>
      <c r="G27" s="166" t="str">
        <f>VLOOKUP(A27,Tracker[],30,FALSE)</f>
        <v>Complete</v>
      </c>
      <c r="H27" s="166" t="s">
        <v>178</v>
      </c>
      <c r="I27" s="166" t="str">
        <f>VLOOKUP(A27,Tracker[],32,FALSE)</f>
        <v>Complete</v>
      </c>
      <c r="J27" s="166" t="str">
        <f>VLOOKUP(A27,Tracker[],33,FALSE)</f>
        <v>In Progress</v>
      </c>
      <c r="K27" s="166">
        <f>VLOOKUP(A27,Tracker[],34,FALSE)</f>
        <v>0</v>
      </c>
      <c r="L27" s="166">
        <f>VLOOKUP(A27,Tracker[],35,FALSE)</f>
        <v>0</v>
      </c>
      <c r="M27" s="166"/>
      <c r="N27" s="166" t="str">
        <f>VLOOKUP(A27,Tracker[],37,FALSE)</f>
        <v>Not in Scope</v>
      </c>
      <c r="O27" s="166">
        <f>VLOOKUP(A27,Tracker[],38,FALSE)</f>
        <v>0</v>
      </c>
      <c r="P27" s="153"/>
    </row>
    <row r="28" spans="1:16">
      <c r="A28" s="151" t="s">
        <v>201</v>
      </c>
      <c r="B28" s="151" t="str">
        <f>VLOOKUP(A28,Tracker[],3)</f>
        <v>Optum Rx</v>
      </c>
      <c r="C28" s="152">
        <f>VLOOKUP(A28,Tracker[],8,FALSE)</f>
        <v>1</v>
      </c>
      <c r="D28" s="151" t="str">
        <f>VLOOKUP(A28,Tracker[],19,FALSE)</f>
        <v>AWS</v>
      </c>
      <c r="E28" s="165" t="s">
        <v>161</v>
      </c>
      <c r="F28" s="165" t="str">
        <f>VLOOKUP(A28,Tracker[],29,FALSE)</f>
        <v>Complete</v>
      </c>
      <c r="G28" s="165" t="str">
        <f>VLOOKUP(A28,Tracker[],30,FALSE)</f>
        <v>Complete</v>
      </c>
      <c r="H28" s="165" t="s">
        <v>178</v>
      </c>
      <c r="I28" s="165" t="str">
        <f>VLOOKUP(A28,Tracker[],32,FALSE)</f>
        <v>Complete</v>
      </c>
      <c r="J28" s="165" t="str">
        <f>VLOOKUP(A28,Tracker[],33,FALSE)</f>
        <v>Complete</v>
      </c>
      <c r="K28" s="165" t="str">
        <f>VLOOKUP(A28,Tracker[],34,FALSE)</f>
        <v>Complete</v>
      </c>
      <c r="L28" s="165" t="str">
        <f>VLOOKUP(A28,Tracker[],35,FALSE)</f>
        <v>In Progress</v>
      </c>
      <c r="M28" s="165"/>
      <c r="N28" s="165" t="str">
        <f>VLOOKUP(A28,Tracker[],37,FALSE)</f>
        <v>Not in Scope</v>
      </c>
      <c r="O28" s="165">
        <f>VLOOKUP(A28,Tracker[],38,FALSE)</f>
        <v>0</v>
      </c>
      <c r="P28" s="151"/>
    </row>
    <row r="29" spans="1:16">
      <c r="A29" s="153" t="s">
        <v>202</v>
      </c>
      <c r="B29" s="153" t="str">
        <f>VLOOKUP(A29,Tracker[],3)</f>
        <v>OptumInsight</v>
      </c>
      <c r="C29" s="154">
        <f>VLOOKUP(A29,Tracker[],8,FALSE)</f>
        <v>1</v>
      </c>
      <c r="D29" s="153" t="str">
        <f>VLOOKUP(A29,Tracker[],19,FALSE)</f>
        <v>AWS</v>
      </c>
      <c r="E29" s="166" t="str">
        <f>VLOOKUP(A29,Tracker[],28,FALSE)</f>
        <v>In Progress</v>
      </c>
      <c r="F29" s="166" t="str">
        <f>VLOOKUP(A29,Tracker[],29,FALSE)</f>
        <v>Complete</v>
      </c>
      <c r="G29" s="166" t="str">
        <f>VLOOKUP(A29,Tracker[],30,FALSE)</f>
        <v>Complete</v>
      </c>
      <c r="H29" s="166" t="str">
        <f>VLOOKUP(A29,Tracker[],31,FALSE)</f>
        <v>Complete</v>
      </c>
      <c r="I29" s="166" t="str">
        <f>VLOOKUP(A29,Tracker[],32,FALSE)</f>
        <v>Complete</v>
      </c>
      <c r="J29" s="166" t="s">
        <v>178</v>
      </c>
      <c r="K29" s="166" t="s">
        <v>178</v>
      </c>
      <c r="L29" s="166" t="str">
        <f>VLOOKUP(A29,Tracker[],35,FALSE)</f>
        <v>In Progress</v>
      </c>
      <c r="M29" s="166"/>
      <c r="N29" s="166" t="str">
        <f>VLOOKUP(A29,Tracker[],37,FALSE)</f>
        <v>Not in Scope</v>
      </c>
      <c r="O29" s="166">
        <f>VLOOKUP(A29,Tracker[],38,FALSE)</f>
        <v>0</v>
      </c>
      <c r="P29" s="153"/>
    </row>
    <row r="30" spans="1:16">
      <c r="A30" s="151" t="s">
        <v>203</v>
      </c>
      <c r="B30" s="151" t="str">
        <f>VLOOKUP(A30,Tracker[],3)</f>
        <v>OptumInsight</v>
      </c>
      <c r="C30" s="152">
        <f>VLOOKUP(A30,Tracker[],8,FALSE)</f>
        <v>1</v>
      </c>
      <c r="D30" s="151" t="str">
        <f>VLOOKUP(A30,Tracker[],19,FALSE)</f>
        <v>Azure</v>
      </c>
      <c r="E30" s="165" t="s">
        <v>161</v>
      </c>
      <c r="F30" s="165" t="str">
        <f>VLOOKUP(A30,Tracker[],29,FALSE)</f>
        <v>Complete</v>
      </c>
      <c r="G30" s="165" t="str">
        <f>VLOOKUP(A30,Tracker[],30,FALSE)</f>
        <v>Complete</v>
      </c>
      <c r="H30" s="165" t="str">
        <f>VLOOKUP(A30,Tracker[],31,FALSE)</f>
        <v>Complete</v>
      </c>
      <c r="I30" s="165" t="str">
        <f>VLOOKUP(A30,Tracker[],32,FALSE)</f>
        <v>Complete</v>
      </c>
      <c r="J30" s="165" t="str">
        <f>VLOOKUP(A30,Tracker[],33,FALSE)</f>
        <v>Complete</v>
      </c>
      <c r="K30" s="165" t="str">
        <f>VLOOKUP(A30,Tracker[],34,FALSE)</f>
        <v>Complete</v>
      </c>
      <c r="L30" s="165" t="str">
        <f>VLOOKUP(A30,Tracker[],35,FALSE)</f>
        <v>In Progress</v>
      </c>
      <c r="M30" s="165"/>
      <c r="N30" s="165" t="str">
        <f>VLOOKUP(A30,Tracker[],37,FALSE)</f>
        <v>Not in Scope</v>
      </c>
      <c r="O30" s="165">
        <f>VLOOKUP(A30,Tracker[],38,FALSE)</f>
        <v>0</v>
      </c>
      <c r="P30" s="151"/>
    </row>
    <row r="31" spans="1:16" hidden="1">
      <c r="A31" s="153" t="s">
        <v>204</v>
      </c>
      <c r="B31" s="153" t="str">
        <f>VLOOKUP(A31,Tracker[],3)</f>
        <v>OptumInsight</v>
      </c>
      <c r="C31" s="154">
        <f>VLOOKUP(A31,Tracker[],8,FALSE)</f>
        <v>1</v>
      </c>
      <c r="D31" s="153" t="str">
        <f>VLOOKUP(A31,Tracker[],19,FALSE)</f>
        <v>Google</v>
      </c>
      <c r="E31" s="166" t="str">
        <f>VLOOKUP(A31,Tracker[],28,FALSE)</f>
        <v>No Cloud Workloads</v>
      </c>
      <c r="F31" s="166" t="str">
        <f>VLOOKUP(A31,Tracker[],29,FALSE)</f>
        <v>Complete</v>
      </c>
      <c r="G31" s="166" t="str">
        <f>VLOOKUP(A31,Tracker[],30,FALSE)</f>
        <v>Complete</v>
      </c>
      <c r="H31" s="166">
        <f>VLOOKUP(A31,Tracker[],31,FALSE)</f>
        <v>0</v>
      </c>
      <c r="I31" s="166">
        <f>VLOOKUP(A31,Tracker[],32,FALSE)</f>
        <v>0</v>
      </c>
      <c r="J31" s="166">
        <f>VLOOKUP(A31,Tracker[],33,FALSE)</f>
        <v>0</v>
      </c>
      <c r="K31" s="166">
        <f>VLOOKUP(A31,Tracker[],34,FALSE)</f>
        <v>0</v>
      </c>
      <c r="L31" s="166">
        <f>VLOOKUP(A31,Tracker[],35,FALSE)</f>
        <v>0</v>
      </c>
      <c r="M31" s="166">
        <f>VLOOKUP(A31,Tracker[],36,FALSE)</f>
        <v>0</v>
      </c>
      <c r="N31" s="166" t="str">
        <f>VLOOKUP(A31,Tracker[],37,FALSE)</f>
        <v>Not in Scope</v>
      </c>
      <c r="O31" s="166">
        <f>VLOOKUP(A31,Tracker[],38,FALSE)</f>
        <v>0</v>
      </c>
      <c r="P31" s="153"/>
    </row>
    <row r="32" spans="1:16" hidden="1">
      <c r="A32" s="151" t="s">
        <v>52</v>
      </c>
      <c r="B32" s="151" t="str">
        <f>VLOOKUP(A32,Tracker[],3)</f>
        <v>OptumInsight</v>
      </c>
      <c r="C32" s="152">
        <f>VLOOKUP(A32,Tracker[],8,FALSE)</f>
        <v>0</v>
      </c>
      <c r="D32" s="151">
        <f>VLOOKUP(A32,Tracker[],19,FALSE)</f>
        <v>0</v>
      </c>
      <c r="E32" s="165" t="str">
        <f>VLOOKUP(A32,Tracker[],28,FALSE)</f>
        <v>Complete</v>
      </c>
      <c r="F32" s="165" t="str">
        <f>VLOOKUP(A32,Tracker[],29,FALSE)</f>
        <v>Complete</v>
      </c>
      <c r="G32" s="165" t="str">
        <f>VLOOKUP(A32,Tracker[],30,FALSE)</f>
        <v>Complete</v>
      </c>
      <c r="H32" s="165" t="str">
        <f>VLOOKUP(A32,Tracker[],31,FALSE)</f>
        <v>Complete</v>
      </c>
      <c r="I32" s="165" t="str">
        <f>VLOOKUP(A32,Tracker[],32,FALSE)</f>
        <v>Complete</v>
      </c>
      <c r="J32" s="165" t="str">
        <f>VLOOKUP(A32,Tracker[],33,FALSE)</f>
        <v>Complete</v>
      </c>
      <c r="K32" s="165" t="str">
        <f>VLOOKUP(A32,Tracker[],34,FALSE)</f>
        <v>Complete</v>
      </c>
      <c r="L32" s="165" t="str">
        <f>VLOOKUP(A32,Tracker[],35,FALSE)</f>
        <v>Complete</v>
      </c>
      <c r="M32" s="165">
        <f>VLOOKUP(A32,Tracker[],36,FALSE)</f>
        <v>0</v>
      </c>
      <c r="N32" s="165">
        <f>VLOOKUP(A32,Tracker[],37,FALSE)</f>
        <v>0</v>
      </c>
      <c r="O32" s="165">
        <f>VLOOKUP(A32,Tracker[],38,FALSE)</f>
        <v>0</v>
      </c>
      <c r="P32" s="151" t="s">
        <v>205</v>
      </c>
    </row>
    <row r="33" spans="1:16">
      <c r="A33" s="153" t="s">
        <v>206</v>
      </c>
      <c r="B33" s="153" t="str">
        <f>VLOOKUP(A33,Tracker[],3)</f>
        <v>Optum Rx</v>
      </c>
      <c r="C33" s="154">
        <f>VLOOKUP(A33,Tracker[],8,FALSE)</f>
        <v>1</v>
      </c>
      <c r="D33" s="153" t="str">
        <f>VLOOKUP(A33,Tracker[],19,FALSE)</f>
        <v>AWS</v>
      </c>
      <c r="E33" s="217" t="s">
        <v>161</v>
      </c>
      <c r="F33" s="166" t="str">
        <f>VLOOKUP(A33,Tracker[],29,FALSE)</f>
        <v>Complete</v>
      </c>
      <c r="G33" s="218" t="s">
        <v>178</v>
      </c>
      <c r="H33" s="218" t="s">
        <v>178</v>
      </c>
      <c r="I33" s="218" t="s">
        <v>178</v>
      </c>
      <c r="J33" s="219"/>
      <c r="K33" s="166">
        <f>VLOOKUP(A33,Tracker[],34,FALSE)</f>
        <v>0</v>
      </c>
      <c r="L33" s="166">
        <f>VLOOKUP(A33,Tracker[],35,FALSE)</f>
        <v>0</v>
      </c>
      <c r="M33" s="166">
        <f>VLOOKUP(A33,Tracker[],36,FALSE)</f>
        <v>0</v>
      </c>
      <c r="N33" s="166">
        <f>VLOOKUP(A33,Tracker[],37,FALSE)</f>
        <v>0</v>
      </c>
      <c r="O33" s="166">
        <f>VLOOKUP(A33,Tracker[],38,FALSE)</f>
        <v>0</v>
      </c>
      <c r="P33" s="210"/>
    </row>
    <row r="34" spans="1:16">
      <c r="A34" s="151" t="s">
        <v>207</v>
      </c>
      <c r="B34" s="151" t="str">
        <f>VLOOKUP(A34,Tracker[],3)</f>
        <v>Optum Rx</v>
      </c>
      <c r="C34" s="152">
        <f>VLOOKUP(A34,Tracker[],8,FALSE)</f>
        <v>1</v>
      </c>
      <c r="D34" s="151" t="str">
        <f>VLOOKUP(A34,Tracker[],19,FALSE)</f>
        <v>Azure</v>
      </c>
      <c r="E34" s="217" t="s">
        <v>161</v>
      </c>
      <c r="F34" s="165" t="str">
        <f>VLOOKUP(A34,Tracker[],29,FALSE)</f>
        <v>Complete</v>
      </c>
      <c r="G34" s="218" t="s">
        <v>178</v>
      </c>
      <c r="H34" s="218" t="s">
        <v>178</v>
      </c>
      <c r="I34" s="218" t="s">
        <v>178</v>
      </c>
      <c r="J34" s="219"/>
      <c r="K34" s="165">
        <f>VLOOKUP(A34,Tracker[],34,FALSE)</f>
        <v>0</v>
      </c>
      <c r="L34" s="165">
        <f>VLOOKUP(A34,Tracker[],35,FALSE)</f>
        <v>0</v>
      </c>
      <c r="M34" s="165">
        <f>VLOOKUP(A34,Tracker[],36,FALSE)</f>
        <v>0</v>
      </c>
      <c r="N34" s="165">
        <f>VLOOKUP(A34,Tracker[],37,FALSE)</f>
        <v>0</v>
      </c>
      <c r="O34" s="165">
        <f>VLOOKUP(A34,Tracker[],38,FALSE)</f>
        <v>0</v>
      </c>
      <c r="P34" s="151"/>
    </row>
    <row r="35" spans="1:16" hidden="1">
      <c r="A35" s="153" t="s">
        <v>208</v>
      </c>
      <c r="B35" s="153" t="str">
        <f>VLOOKUP(A35,Tracker[],3)</f>
        <v>OptumHealth</v>
      </c>
      <c r="C35" s="154">
        <f>VLOOKUP(A35,Tracker[],8,FALSE)</f>
        <v>0</v>
      </c>
      <c r="D35" s="153" t="str">
        <f>VLOOKUP(A35,Tracker[],19,FALSE)</f>
        <v>AWS</v>
      </c>
      <c r="E35" s="166" t="s">
        <v>178</v>
      </c>
      <c r="F35" s="166" t="str">
        <f>VLOOKUP(A35,Tracker[],29,FALSE)</f>
        <v>Complete</v>
      </c>
      <c r="G35" s="166" t="str">
        <f>VLOOKUP(A35,Tracker[],30,FALSE)</f>
        <v>Complete</v>
      </c>
      <c r="H35" s="166" t="str">
        <f>VLOOKUP(A35,Tracker[],31,FALSE)</f>
        <v>Complete</v>
      </c>
      <c r="I35" s="166" t="str">
        <f>VLOOKUP(A35,Tracker[],32,FALSE)</f>
        <v>Complete</v>
      </c>
      <c r="J35" s="166" t="str">
        <f>VLOOKUP(A35,Tracker[],33,FALSE)</f>
        <v>Complete</v>
      </c>
      <c r="K35" s="166" t="str">
        <f>VLOOKUP(A35,Tracker[],34,FALSE)</f>
        <v>Complete</v>
      </c>
      <c r="L35" s="166">
        <f>VLOOKUP(A35,Tracker[],35,FALSE)</f>
        <v>0</v>
      </c>
      <c r="M35" s="166">
        <f>VLOOKUP(A35,Tracker[],36,FALSE)</f>
        <v>0</v>
      </c>
      <c r="N35" s="166">
        <f>VLOOKUP(A35,Tracker[],37,FALSE)</f>
        <v>0</v>
      </c>
      <c r="O35" s="166">
        <f>VLOOKUP(A35,Tracker[],38,FALSE)</f>
        <v>0</v>
      </c>
      <c r="P35" s="153" t="s">
        <v>209</v>
      </c>
    </row>
    <row r="36" spans="1:16" hidden="1">
      <c r="A36" s="151" t="s">
        <v>210</v>
      </c>
      <c r="B36" s="151" t="str">
        <f>VLOOKUP(A36,Tracker[],3)</f>
        <v>OptumHealth</v>
      </c>
      <c r="C36" s="152">
        <f>VLOOKUP(A36,Tracker[],8,FALSE)</f>
        <v>0</v>
      </c>
      <c r="D36" s="151" t="str">
        <f>VLOOKUP(A36,Tracker[],19,FALSE)</f>
        <v>Google</v>
      </c>
      <c r="E36" s="165" t="str">
        <f>VLOOKUP(A36,Tracker[],28,FALSE)</f>
        <v>Complete</v>
      </c>
      <c r="F36" s="165" t="str">
        <f>VLOOKUP(A36,Tracker[],29,FALSE)</f>
        <v>Complete</v>
      </c>
      <c r="G36" s="165" t="str">
        <f>VLOOKUP(A36,Tracker[],30,FALSE)</f>
        <v>Complete</v>
      </c>
      <c r="H36" s="165" t="str">
        <f>VLOOKUP(A36,Tracker[],31,FALSE)</f>
        <v>Complete</v>
      </c>
      <c r="I36" s="165" t="str">
        <f>VLOOKUP(A36,Tracker[],32,FALSE)</f>
        <v>Complete</v>
      </c>
      <c r="J36" s="165" t="s">
        <v>178</v>
      </c>
      <c r="K36" s="165"/>
      <c r="L36" s="165">
        <f>VLOOKUP(A36,Tracker[],35,FALSE)</f>
        <v>0</v>
      </c>
      <c r="M36" s="165">
        <f>VLOOKUP(A36,Tracker[],36,FALSE)</f>
        <v>0</v>
      </c>
      <c r="N36" s="165">
        <f>VLOOKUP(A36,Tracker[],37,FALSE)</f>
        <v>0</v>
      </c>
      <c r="O36" s="165">
        <f>VLOOKUP(A36,Tracker[],38,FALSE)</f>
        <v>0</v>
      </c>
      <c r="P36" s="151" t="s">
        <v>209</v>
      </c>
    </row>
    <row r="37" spans="1:16" hidden="1">
      <c r="A37" s="153" t="s">
        <v>58</v>
      </c>
      <c r="B37" s="153" t="str">
        <f>VLOOKUP(A37,Tracker[],3)</f>
        <v>OptumInsight</v>
      </c>
      <c r="C37" s="154">
        <f>VLOOKUP(A37,Tracker[],8,FALSE)</f>
        <v>0</v>
      </c>
      <c r="D37" s="153" t="str">
        <f>VLOOKUP(A37,Tracker[],19,FALSE)</f>
        <v>AWS</v>
      </c>
      <c r="E37" s="166" t="str">
        <f>VLOOKUP(A37,Tracker[],28,FALSE)</f>
        <v>Complete</v>
      </c>
      <c r="F37" s="166" t="str">
        <f>VLOOKUP(A37,Tracker[],29,FALSE)</f>
        <v>Complete</v>
      </c>
      <c r="G37" s="166" t="str">
        <f>VLOOKUP(A37,Tracker[],30,FALSE)</f>
        <v>Complete</v>
      </c>
      <c r="H37" s="166" t="str">
        <f>VLOOKUP(A37,Tracker[],31,FALSE)</f>
        <v>Complete</v>
      </c>
      <c r="I37" s="166" t="str">
        <f>VLOOKUP(A37,Tracker[],32,FALSE)</f>
        <v>Complete</v>
      </c>
      <c r="J37" s="166" t="str">
        <f>VLOOKUP(A37,Tracker[],33,FALSE)</f>
        <v>Complete</v>
      </c>
      <c r="K37" s="166" t="str">
        <f>VLOOKUP(A37,Tracker[],34,FALSE)</f>
        <v>Complete</v>
      </c>
      <c r="L37" s="166" t="str">
        <f>VLOOKUP(A37,Tracker[],35,FALSE)</f>
        <v>Complete</v>
      </c>
      <c r="M37" s="166">
        <f>VLOOKUP(A37,Tracker[],36,FALSE)</f>
        <v>0</v>
      </c>
      <c r="N37" s="166">
        <f>VLOOKUP(A37,Tracker[],37,FALSE)</f>
        <v>0</v>
      </c>
      <c r="O37" s="166">
        <f>VLOOKUP(A37,Tracker[],38,FALSE)</f>
        <v>0</v>
      </c>
      <c r="P37" s="153" t="s">
        <v>209</v>
      </c>
    </row>
    <row r="38" spans="1:16">
      <c r="A38" s="151" t="s">
        <v>59</v>
      </c>
      <c r="B38" s="151" t="str">
        <f>VLOOKUP(A38,Tracker[],3)</f>
        <v>UHC 
E&amp;I</v>
      </c>
      <c r="C38" s="152">
        <f>VLOOKUP(A38,Tracker[],8,FALSE)</f>
        <v>0</v>
      </c>
      <c r="D38" s="151" t="str">
        <f>VLOOKUP(A38,Tracker[],19,FALSE)</f>
        <v>AWS</v>
      </c>
      <c r="E38" s="165" t="s">
        <v>161</v>
      </c>
      <c r="F38" s="165" t="str">
        <f>VLOOKUP(A38,Tracker[],29,FALSE)</f>
        <v>Complete</v>
      </c>
      <c r="G38" s="165" t="s">
        <v>178</v>
      </c>
      <c r="H38" s="165" t="str">
        <f>VLOOKUP(A38,Tracker[],31,FALSE)</f>
        <v>Complete</v>
      </c>
      <c r="I38" s="165" t="str">
        <f>VLOOKUP(A38,Tracker[],32,FALSE)</f>
        <v>In Progress</v>
      </c>
      <c r="J38" s="165">
        <f>VLOOKUP(A38,Tracker[],33,FALSE)</f>
        <v>0</v>
      </c>
      <c r="K38" s="165">
        <f>VLOOKUP(A38,Tracker[],34,FALSE)</f>
        <v>0</v>
      </c>
      <c r="L38" s="165">
        <f>VLOOKUP(A38,Tracker[],35,FALSE)</f>
        <v>0</v>
      </c>
      <c r="M38" s="165">
        <f>VLOOKUP(A38,Tracker[],36,FALSE)</f>
        <v>0</v>
      </c>
      <c r="N38" s="165">
        <f>VLOOKUP(A38,Tracker[],37,FALSE)</f>
        <v>0</v>
      </c>
      <c r="O38" s="165">
        <f>VLOOKUP(A38,Tracker[],38,FALSE)</f>
        <v>0</v>
      </c>
      <c r="P38" s="151"/>
    </row>
    <row r="39" spans="1:16" hidden="1">
      <c r="A39" s="153" t="s">
        <v>63</v>
      </c>
      <c r="B39" s="153" t="str">
        <f>VLOOKUP(A39,Tracker[],3)</f>
        <v>UHC 
E&amp;I</v>
      </c>
      <c r="C39" s="154">
        <f>VLOOKUP(A39,Tracker[],8,FALSE)</f>
        <v>0</v>
      </c>
      <c r="D39" s="153" t="str">
        <f>VLOOKUP(A39,Tracker[],19,FALSE)</f>
        <v>AWS</v>
      </c>
      <c r="E39" s="166" t="str">
        <f>VLOOKUP(A39,Tracker[],28,FALSE)</f>
        <v>No Cloud Workloads</v>
      </c>
      <c r="F39" s="166" t="str">
        <f>VLOOKUP(A39,Tracker[],29,FALSE)</f>
        <v>Complete</v>
      </c>
      <c r="G39" s="166">
        <f>VLOOKUP(A39,Tracker[],30,FALSE)</f>
        <v>0</v>
      </c>
      <c r="H39" s="166">
        <f>VLOOKUP(A39,Tracker[],31,FALSE)</f>
        <v>0</v>
      </c>
      <c r="I39" s="166">
        <f>VLOOKUP(A39,Tracker[],32,FALSE)</f>
        <v>0</v>
      </c>
      <c r="J39" s="166">
        <f>VLOOKUP(A39,Tracker[],33,FALSE)</f>
        <v>0</v>
      </c>
      <c r="K39" s="166">
        <f>VLOOKUP(A39,Tracker[],34,FALSE)</f>
        <v>0</v>
      </c>
      <c r="L39" s="166">
        <f>VLOOKUP(A39,Tracker[],35,FALSE)</f>
        <v>0</v>
      </c>
      <c r="M39" s="166">
        <f>VLOOKUP(A39,Tracker[],36,FALSE)</f>
        <v>0</v>
      </c>
      <c r="N39" s="166">
        <f>VLOOKUP(A39,Tracker[],37,FALSE)</f>
        <v>0</v>
      </c>
      <c r="O39" s="166">
        <f>VLOOKUP(A39,Tracker[],38,FALSE)</f>
        <v>0</v>
      </c>
      <c r="P39" s="153"/>
    </row>
    <row r="40" spans="1:16" hidden="1">
      <c r="A40" s="151" t="s">
        <v>64</v>
      </c>
      <c r="B40" s="151" t="str">
        <f>VLOOKUP(A40,Tracker[],3)</f>
        <v>OptumInsight</v>
      </c>
      <c r="C40" s="152">
        <f>VLOOKUP(A40,Tracker[],8,FALSE)</f>
        <v>0</v>
      </c>
      <c r="D40" s="151" t="str">
        <f>VLOOKUP(A40,Tracker[],19,FALSE)</f>
        <v xml:space="preserve">AWS </v>
      </c>
      <c r="E40" s="165" t="str">
        <f>VLOOKUP(A40,Tracker[],28,FALSE)</f>
        <v>Complete</v>
      </c>
      <c r="F40" s="165" t="str">
        <f>VLOOKUP(A40,Tracker[],29,FALSE)</f>
        <v>Complete</v>
      </c>
      <c r="G40" s="165" t="str">
        <f>VLOOKUP(A40,Tracker[],30,FALSE)</f>
        <v>Complete</v>
      </c>
      <c r="H40" s="165" t="str">
        <f>VLOOKUP(A40,Tracker[],31,FALSE)</f>
        <v>Complete</v>
      </c>
      <c r="I40" s="165" t="str">
        <f>VLOOKUP(A40,Tracker[],32,FALSE)</f>
        <v>Complete</v>
      </c>
      <c r="J40" s="165" t="str">
        <f>VLOOKUP(A40,Tracker[],33,FALSE)</f>
        <v>Validating</v>
      </c>
      <c r="K40" s="165">
        <f>VLOOKUP(A40,Tracker[],34,FALSE)</f>
        <v>0</v>
      </c>
      <c r="L40" s="165">
        <f>VLOOKUP(A40,Tracker[],35,FALSE)</f>
        <v>0</v>
      </c>
      <c r="M40" s="165">
        <f>VLOOKUP(A40,Tracker[],36,FALSE)</f>
        <v>0</v>
      </c>
      <c r="N40" s="165">
        <f>VLOOKUP(A40,Tracker[],37,FALSE)</f>
        <v>0</v>
      </c>
      <c r="O40" s="165">
        <f>VLOOKUP(A40,Tracker[],38,FALSE)</f>
        <v>0</v>
      </c>
      <c r="P40" s="151">
        <f>VLOOKUP(A40,Tracker[],38,FALSE)</f>
        <v>0</v>
      </c>
    </row>
    <row r="41" spans="1:16" hidden="1">
      <c r="A41" s="153" t="s">
        <v>124</v>
      </c>
      <c r="B41" s="153" t="str">
        <f>VLOOKUP(A41,Tracker[],3)</f>
        <v>OptumInsight</v>
      </c>
      <c r="C41" s="154" t="e">
        <f>VLOOKUP(A41,Tracker[],8,FALSE)</f>
        <v>#N/A</v>
      </c>
      <c r="D41" s="153" t="e">
        <f>VLOOKUP(A41,Tracker[],19,FALSE)</f>
        <v>#N/A</v>
      </c>
      <c r="E41" s="166" t="e">
        <f>VLOOKUP(A41,Tracker[],28,FALSE)</f>
        <v>#N/A</v>
      </c>
      <c r="F41" s="166" t="e">
        <f>VLOOKUP(A41,Tracker[],29,FALSE)</f>
        <v>#N/A</v>
      </c>
      <c r="G41" s="166" t="e">
        <f>VLOOKUP(A41,Tracker[],30,FALSE)</f>
        <v>#N/A</v>
      </c>
      <c r="H41" s="166" t="e">
        <f>VLOOKUP(A41,Tracker[],31,FALSE)</f>
        <v>#N/A</v>
      </c>
      <c r="I41" s="166" t="e">
        <f>VLOOKUP(A41,Tracker[],32,FALSE)</f>
        <v>#N/A</v>
      </c>
      <c r="J41" s="166" t="e">
        <f>VLOOKUP(A41,Tracker[],33,FALSE)</f>
        <v>#N/A</v>
      </c>
      <c r="K41" s="166" t="e">
        <f>VLOOKUP(A41,Tracker[],34,FALSE)</f>
        <v>#N/A</v>
      </c>
      <c r="L41" s="166" t="e">
        <f>VLOOKUP(A41,Tracker[],35,FALSE)</f>
        <v>#N/A</v>
      </c>
      <c r="M41" s="166" t="e">
        <f>VLOOKUP(A41,Tracker[],36,FALSE)</f>
        <v>#N/A</v>
      </c>
      <c r="N41" s="166" t="e">
        <f>VLOOKUP(A41,Tracker[],37,FALSE)</f>
        <v>#N/A</v>
      </c>
      <c r="O41" s="166" t="e">
        <f>VLOOKUP(A41,Tracker[],38,FALSE)</f>
        <v>#N/A</v>
      </c>
      <c r="P41" s="153" t="e">
        <f>VLOOKUP(A41,Tracker[],38,FALSE)</f>
        <v>#N/A</v>
      </c>
    </row>
    <row r="42" spans="1:16" hidden="1">
      <c r="A42" s="151" t="s">
        <v>65</v>
      </c>
      <c r="B42" s="151" t="str">
        <f>VLOOKUP(A42,Tracker[],3)</f>
        <v>OptumInsight</v>
      </c>
      <c r="C42" s="152">
        <f>VLOOKUP(A42,Tracker[],8,FALSE)</f>
        <v>0</v>
      </c>
      <c r="D42" s="151" t="str">
        <f>VLOOKUP(A42,Tracker[],19,FALSE)</f>
        <v>Azure</v>
      </c>
      <c r="E42" s="165" t="str">
        <f>VLOOKUP(A42,Tracker[],28,FALSE)</f>
        <v>No Cloud Workloads</v>
      </c>
      <c r="F42" s="165" t="str">
        <f>VLOOKUP(A42,Tracker[],29,FALSE)</f>
        <v>Complete</v>
      </c>
      <c r="G42" s="165">
        <f>VLOOKUP(A42,Tracker[],30,FALSE)</f>
        <v>0</v>
      </c>
      <c r="H42" s="165">
        <f>VLOOKUP(A42,Tracker[],31,FALSE)</f>
        <v>0</v>
      </c>
      <c r="I42" s="165">
        <f>VLOOKUP(A42,Tracker[],32,FALSE)</f>
        <v>0</v>
      </c>
      <c r="J42" s="165">
        <f>VLOOKUP(A42,Tracker[],33,FALSE)</f>
        <v>0</v>
      </c>
      <c r="K42" s="165">
        <f>VLOOKUP(A42,Tracker[],34,FALSE)</f>
        <v>0</v>
      </c>
      <c r="L42" s="165">
        <f>VLOOKUP(A42,Tracker[],35,FALSE)</f>
        <v>0</v>
      </c>
      <c r="M42" s="165">
        <f>VLOOKUP(A42,Tracker[],36,FALSE)</f>
        <v>0</v>
      </c>
      <c r="N42" s="165">
        <f>VLOOKUP(A42,Tracker[],37,FALSE)</f>
        <v>0</v>
      </c>
      <c r="O42" s="165">
        <f>VLOOKUP(A42,Tracker[],38,FALSE)</f>
        <v>0</v>
      </c>
      <c r="P42" s="151">
        <f>VLOOKUP(A42,Tracker[],38,FALSE)</f>
        <v>0</v>
      </c>
    </row>
    <row r="43" spans="1:16" hidden="1">
      <c r="A43" s="153" t="s">
        <v>66</v>
      </c>
      <c r="B43" s="153" t="str">
        <f>VLOOKUP(A43,Tracker[],3)</f>
        <v>OptumInsight</v>
      </c>
      <c r="C43" s="154">
        <f>VLOOKUP(A43,Tracker[],8,FALSE)</f>
        <v>0</v>
      </c>
      <c r="D43" s="153">
        <f>VLOOKUP(A43,Tracker[],19,FALSE)</f>
        <v>0</v>
      </c>
      <c r="E43" s="166" t="str">
        <f>VLOOKUP(A43,Tracker[],28,FALSE)</f>
        <v>No Cloud Workloads</v>
      </c>
      <c r="F43" s="166" t="str">
        <f>VLOOKUP(A43,Tracker[],29,FALSE)</f>
        <v>Complete</v>
      </c>
      <c r="G43" s="166">
        <f>VLOOKUP(A43,Tracker[],30,FALSE)</f>
        <v>0</v>
      </c>
      <c r="H43" s="166">
        <f>VLOOKUP(A43,Tracker[],31,FALSE)</f>
        <v>0</v>
      </c>
      <c r="I43" s="166">
        <f>VLOOKUP(A43,Tracker[],32,FALSE)</f>
        <v>0</v>
      </c>
      <c r="J43" s="166">
        <f>VLOOKUP(A43,Tracker[],33,FALSE)</f>
        <v>0</v>
      </c>
      <c r="K43" s="166">
        <f>VLOOKUP(A43,Tracker[],34,FALSE)</f>
        <v>0</v>
      </c>
      <c r="L43" s="166">
        <f>VLOOKUP(A43,Tracker[],35,FALSE)</f>
        <v>0</v>
      </c>
      <c r="M43" s="166">
        <f>VLOOKUP(A43,Tracker[],36,FALSE)</f>
        <v>0</v>
      </c>
      <c r="N43" s="166">
        <f>VLOOKUP(A43,Tracker[],37,FALSE)</f>
        <v>0</v>
      </c>
      <c r="O43" s="166">
        <f>VLOOKUP(A43,Tracker[],38,FALSE)</f>
        <v>0</v>
      </c>
      <c r="P43" s="153">
        <f>VLOOKUP(A43,Tracker[],38,FALSE)</f>
        <v>0</v>
      </c>
    </row>
    <row r="44" spans="1:16" hidden="1">
      <c r="A44" s="151" t="s">
        <v>68</v>
      </c>
      <c r="B44" s="151" t="str">
        <f>VLOOKUP(A44,Tracker[],3)</f>
        <v>UHC 
Global</v>
      </c>
      <c r="C44" s="152">
        <f>VLOOKUP(A44,Tracker[],8,FALSE)</f>
        <v>0</v>
      </c>
      <c r="D44" s="151">
        <f>VLOOKUP(A44,Tracker[],19,FALSE)</f>
        <v>0</v>
      </c>
      <c r="E44" s="165" t="str">
        <f>VLOOKUP(A44,Tracker[],28,FALSE)</f>
        <v>Not Started</v>
      </c>
      <c r="F44" s="165" t="str">
        <f>VLOOKUP(A44,Tracker[],29,FALSE)</f>
        <v>Not Started</v>
      </c>
      <c r="G44" s="165">
        <f>VLOOKUP(A44,Tracker[],30,FALSE)</f>
        <v>0</v>
      </c>
      <c r="H44" s="165">
        <f>VLOOKUP(A44,Tracker[],31,FALSE)</f>
        <v>0</v>
      </c>
      <c r="I44" s="165">
        <f>VLOOKUP(A44,Tracker[],32,FALSE)</f>
        <v>0</v>
      </c>
      <c r="J44" s="165">
        <f>VLOOKUP(A44,Tracker[],33,FALSE)</f>
        <v>0</v>
      </c>
      <c r="K44" s="165">
        <f>VLOOKUP(A44,Tracker[],34,FALSE)</f>
        <v>0</v>
      </c>
      <c r="L44" s="165">
        <f>VLOOKUP(A44,Tracker[],35,FALSE)</f>
        <v>0</v>
      </c>
      <c r="M44" s="165">
        <f>VLOOKUP(A44,Tracker[],36,FALSE)</f>
        <v>0</v>
      </c>
      <c r="N44" s="165">
        <f>VLOOKUP(A44,Tracker[],37,FALSE)</f>
        <v>0</v>
      </c>
      <c r="O44" s="165">
        <f>VLOOKUP(A44,Tracker[],38,FALSE)</f>
        <v>0</v>
      </c>
      <c r="P44" s="151">
        <f>VLOOKUP(A44,Tracker[],38,FALSE)</f>
        <v>0</v>
      </c>
    </row>
    <row r="45" spans="1:16" hidden="1">
      <c r="A45" s="153" t="s">
        <v>69</v>
      </c>
      <c r="B45" s="153" t="str">
        <f>VLOOKUP(A45,Tracker[],3)</f>
        <v>UHC 
E&amp;I</v>
      </c>
      <c r="C45" s="154">
        <f>VLOOKUP(A45,Tracker[],8,FALSE)</f>
        <v>0</v>
      </c>
      <c r="D45" s="153">
        <f>VLOOKUP(A45,Tracker[],19,FALSE)</f>
        <v>0</v>
      </c>
      <c r="E45" s="166" t="str">
        <f>VLOOKUP(A45,Tracker[],28,FALSE)</f>
        <v>No Cloud Workloads</v>
      </c>
      <c r="F45" s="166" t="str">
        <f>VLOOKUP(A45,Tracker[],29,FALSE)</f>
        <v>Complete</v>
      </c>
      <c r="G45" s="166">
        <f>VLOOKUP(A45,Tracker[],30,FALSE)</f>
        <v>0</v>
      </c>
      <c r="H45" s="166">
        <f>VLOOKUP(A45,Tracker[],31,FALSE)</f>
        <v>0</v>
      </c>
      <c r="I45" s="166">
        <f>VLOOKUP(A45,Tracker[],32,FALSE)</f>
        <v>0</v>
      </c>
      <c r="J45" s="166">
        <f>VLOOKUP(A45,Tracker[],33,FALSE)</f>
        <v>0</v>
      </c>
      <c r="K45" s="166">
        <f>VLOOKUP(A45,Tracker[],34,FALSE)</f>
        <v>0</v>
      </c>
      <c r="L45" s="166">
        <f>VLOOKUP(A45,Tracker[],35,FALSE)</f>
        <v>0</v>
      </c>
      <c r="M45" s="166">
        <f>VLOOKUP(A45,Tracker[],36,FALSE)</f>
        <v>0</v>
      </c>
      <c r="N45" s="166">
        <f>VLOOKUP(A45,Tracker[],37,FALSE)</f>
        <v>0</v>
      </c>
      <c r="O45" s="166">
        <f>VLOOKUP(A45,Tracker[],38,FALSE)</f>
        <v>0</v>
      </c>
      <c r="P45" s="153">
        <f>VLOOKUP(A45,Tracker[],38,FALSE)</f>
        <v>0</v>
      </c>
    </row>
    <row r="46" spans="1:16">
      <c r="A46" s="151" t="s">
        <v>70</v>
      </c>
      <c r="B46" s="151" t="str">
        <f>VLOOKUP(A46,Tracker[],3)</f>
        <v>OptumHealth - Care Delivery</v>
      </c>
      <c r="C46" s="152">
        <f>VLOOKUP(A46,Tracker[],8,FALSE)</f>
        <v>2</v>
      </c>
      <c r="D46" s="151" t="str">
        <f>VLOOKUP(A46,Tracker[],19,FALSE)</f>
        <v>AWS</v>
      </c>
      <c r="E46" s="165" t="str">
        <f>VLOOKUP(A46,Tracker[],28,FALSE)</f>
        <v>In Progress</v>
      </c>
      <c r="F46" s="165" t="str">
        <f>VLOOKUP(A46,Tracker[],29,FALSE)</f>
        <v>Complete</v>
      </c>
      <c r="G46" s="165" t="str">
        <f>VLOOKUP(A46,Tracker[],30,FALSE)</f>
        <v>Complete</v>
      </c>
      <c r="H46" s="165" t="s">
        <v>178</v>
      </c>
      <c r="I46" s="165" t="str">
        <f>VLOOKUP(A46,Tracker[],32,FALSE)</f>
        <v>Complete</v>
      </c>
      <c r="J46" s="165" t="str">
        <f>VLOOKUP(A46,Tracker[],33,FALSE)</f>
        <v>In Progress</v>
      </c>
      <c r="K46" s="165">
        <f>VLOOKUP(A46,Tracker[],34,FALSE)</f>
        <v>0</v>
      </c>
      <c r="L46" s="165">
        <f>VLOOKUP(A46,Tracker[],35,FALSE)</f>
        <v>0</v>
      </c>
      <c r="M46" s="165">
        <f>VLOOKUP(A46,Tracker[],36,FALSE)</f>
        <v>0</v>
      </c>
      <c r="N46" s="165" t="str">
        <f>VLOOKUP(A46,Tracker[],37,FALSE)</f>
        <v>In Progress</v>
      </c>
      <c r="O46" s="165">
        <f>VLOOKUP(A46,Tracker[],38,FALSE)</f>
        <v>0</v>
      </c>
      <c r="P46" s="151" t="s">
        <v>211</v>
      </c>
    </row>
    <row r="47" spans="1:16" hidden="1">
      <c r="A47" s="153" t="s">
        <v>71</v>
      </c>
      <c r="B47" s="153" t="str">
        <f>VLOOKUP(A47,Tracker[],3)</f>
        <v>OptumInsight</v>
      </c>
      <c r="C47" s="154">
        <f>VLOOKUP(A47,Tracker[],8,FALSE)</f>
        <v>0</v>
      </c>
      <c r="D47" s="153">
        <f>VLOOKUP(A47,Tracker[],19,FALSE)</f>
        <v>0</v>
      </c>
      <c r="E47" s="166" t="str">
        <f>VLOOKUP(A47,Tracker[],28,FALSE)</f>
        <v>No Cloud Workloads</v>
      </c>
      <c r="F47" s="166" t="str">
        <f>VLOOKUP(A47,Tracker[],29,FALSE)</f>
        <v>Complete</v>
      </c>
      <c r="G47" s="166">
        <f>VLOOKUP(A47,Tracker[],30,FALSE)</f>
        <v>0</v>
      </c>
      <c r="H47" s="166">
        <f>VLOOKUP(A47,Tracker[],31,FALSE)</f>
        <v>0</v>
      </c>
      <c r="I47" s="166">
        <f>VLOOKUP(A47,Tracker[],32,FALSE)</f>
        <v>0</v>
      </c>
      <c r="J47" s="166">
        <f>VLOOKUP(A47,Tracker[],33,FALSE)</f>
        <v>0</v>
      </c>
      <c r="K47" s="166">
        <f>VLOOKUP(A47,Tracker[],34,FALSE)</f>
        <v>0</v>
      </c>
      <c r="L47" s="166">
        <f>VLOOKUP(A47,Tracker[],35,FALSE)</f>
        <v>0</v>
      </c>
      <c r="M47" s="166">
        <f>VLOOKUP(A47,Tracker[],36,FALSE)</f>
        <v>0</v>
      </c>
      <c r="N47" s="166">
        <f>VLOOKUP(A47,Tracker[],37,FALSE)</f>
        <v>0</v>
      </c>
      <c r="O47" s="166">
        <f>VLOOKUP(A47,Tracker[],38,FALSE)</f>
        <v>0</v>
      </c>
      <c r="P47" s="153">
        <f>VLOOKUP(A47,Tracker[],38,FALSE)</f>
        <v>0</v>
      </c>
    </row>
    <row r="48" spans="1:16" hidden="1">
      <c r="A48" s="151" t="s">
        <v>212</v>
      </c>
      <c r="B48" s="151" t="str">
        <f>VLOOKUP(A48,Tracker[],3)</f>
        <v>OptumInsight</v>
      </c>
      <c r="C48" s="152" t="e">
        <f>VLOOKUP(A48,Tracker[],8,FALSE)</f>
        <v>#N/A</v>
      </c>
      <c r="D48" s="151" t="e">
        <f>VLOOKUP(A48,Tracker[],19,FALSE)</f>
        <v>#N/A</v>
      </c>
      <c r="E48" s="165" t="e">
        <f>VLOOKUP(A48,Tracker[],28,FALSE)</f>
        <v>#N/A</v>
      </c>
      <c r="F48" s="165" t="e">
        <f>VLOOKUP(A48,Tracker[],29,FALSE)</f>
        <v>#N/A</v>
      </c>
      <c r="G48" s="165" t="e">
        <f>VLOOKUP(A48,Tracker[],30,FALSE)</f>
        <v>#N/A</v>
      </c>
      <c r="H48" s="165" t="e">
        <f>VLOOKUP(A48,Tracker[],31,FALSE)</f>
        <v>#N/A</v>
      </c>
      <c r="I48" s="165" t="e">
        <f>VLOOKUP(A48,Tracker[],32,FALSE)</f>
        <v>#N/A</v>
      </c>
      <c r="J48" s="165" t="e">
        <f>VLOOKUP(A48,Tracker[],33,FALSE)</f>
        <v>#N/A</v>
      </c>
      <c r="K48" s="165" t="e">
        <f>VLOOKUP(A48,Tracker[],34,FALSE)</f>
        <v>#N/A</v>
      </c>
      <c r="L48" s="165" t="e">
        <f>VLOOKUP(A48,Tracker[],35,FALSE)</f>
        <v>#N/A</v>
      </c>
      <c r="M48" s="165" t="e">
        <f>VLOOKUP(A48,Tracker[],36,FALSE)</f>
        <v>#N/A</v>
      </c>
      <c r="N48" s="165" t="e">
        <f>VLOOKUP(A48,Tracker[],37,FALSE)</f>
        <v>#N/A</v>
      </c>
      <c r="O48" s="165" t="e">
        <f>VLOOKUP(A48,Tracker[],38,FALSE)</f>
        <v>#N/A</v>
      </c>
      <c r="P48" s="151" t="e">
        <f>VLOOKUP(A48,Tracker[],38,FALSE)</f>
        <v>#N/A</v>
      </c>
    </row>
    <row r="49" spans="1:16" hidden="1">
      <c r="A49" s="153" t="s">
        <v>72</v>
      </c>
      <c r="B49" s="153" t="str">
        <f>VLOOKUP(A49,Tracker[],3)</f>
        <v>OptumHealth - Care Delivery</v>
      </c>
      <c r="C49" s="154">
        <f>VLOOKUP(A49,Tracker[],8,FALSE)</f>
        <v>2</v>
      </c>
      <c r="D49" s="153" t="str">
        <f>VLOOKUP(A49,Tracker[],19,FALSE)</f>
        <v>Azure</v>
      </c>
      <c r="E49" s="166" t="str">
        <f>VLOOKUP(A49,Tracker[],28,FALSE)</f>
        <v>Complete</v>
      </c>
      <c r="F49" s="166" t="str">
        <f>VLOOKUP(A49,Tracker[],29,FALSE)</f>
        <v>Complete</v>
      </c>
      <c r="G49" s="166" t="str">
        <f>VLOOKUP(A49,Tracker[],30,FALSE)</f>
        <v>Complete</v>
      </c>
      <c r="H49" s="166" t="str">
        <f>VLOOKUP(A49,Tracker[],31,FALSE)</f>
        <v>Complete</v>
      </c>
      <c r="I49" s="166" t="str">
        <f>VLOOKUP(A49,Tracker[],32,FALSE)</f>
        <v>Complete</v>
      </c>
      <c r="J49" s="166" t="str">
        <f>VLOOKUP(A49,Tracker[],33,FALSE)</f>
        <v>Complete</v>
      </c>
      <c r="K49" s="166" t="str">
        <f>VLOOKUP(A49,Tracker[],34,FALSE)</f>
        <v>Complete</v>
      </c>
      <c r="L49" s="166">
        <f>VLOOKUP(A49,Tracker[],35,FALSE)</f>
        <v>0</v>
      </c>
      <c r="M49" s="166">
        <f>VLOOKUP(A49,Tracker[],36,FALSE)</f>
        <v>0</v>
      </c>
      <c r="N49" s="166" t="str">
        <f>VLOOKUP(A49,Tracker[],37,FALSE)</f>
        <v>In Progress</v>
      </c>
      <c r="O49" s="166">
        <f>VLOOKUP(A49,Tracker[],38,FALSE)</f>
        <v>0</v>
      </c>
      <c r="P49" s="153" t="s">
        <v>213</v>
      </c>
    </row>
    <row r="50" spans="1:16" hidden="1">
      <c r="A50" s="151" t="s">
        <v>73</v>
      </c>
      <c r="B50" s="151" t="str">
        <f>VLOOKUP(A50,Tracker[],3)</f>
        <v>OptumHealth - Care Delivery</v>
      </c>
      <c r="C50" s="152">
        <f>VLOOKUP(A50,Tracker[],8,FALSE)</f>
        <v>2</v>
      </c>
      <c r="D50" s="151">
        <f>VLOOKUP(A50,Tracker[],19,FALSE)</f>
        <v>0</v>
      </c>
      <c r="E50" s="165" t="str">
        <f>VLOOKUP(A50,Tracker[],28,FALSE)</f>
        <v>No Cloud Workloads</v>
      </c>
      <c r="F50" s="165" t="str">
        <f>VLOOKUP(A50,Tracker[],29,FALSE)</f>
        <v>Complete</v>
      </c>
      <c r="G50" s="165">
        <f>VLOOKUP(A50,Tracker[],30,FALSE)</f>
        <v>0</v>
      </c>
      <c r="H50" s="165">
        <f>VLOOKUP(A50,Tracker[],31,FALSE)</f>
        <v>0</v>
      </c>
      <c r="I50" s="165">
        <f>VLOOKUP(A50,Tracker[],32,FALSE)</f>
        <v>0</v>
      </c>
      <c r="J50" s="165">
        <f>VLOOKUP(A50,Tracker[],33,FALSE)</f>
        <v>0</v>
      </c>
      <c r="K50" s="165">
        <f>VLOOKUP(A50,Tracker[],34,FALSE)</f>
        <v>0</v>
      </c>
      <c r="L50" s="165">
        <f>VLOOKUP(A50,Tracker[],35,FALSE)</f>
        <v>0</v>
      </c>
      <c r="M50" s="165">
        <f>VLOOKUP(A50,Tracker[],36,FALSE)</f>
        <v>0</v>
      </c>
      <c r="N50" s="165">
        <f>VLOOKUP(A50,Tracker[],37,FALSE)</f>
        <v>0</v>
      </c>
      <c r="O50" s="165">
        <f>VLOOKUP(A50,Tracker[],38,FALSE)</f>
        <v>0</v>
      </c>
      <c r="P50" s="151" t="s">
        <v>214</v>
      </c>
    </row>
    <row r="51" spans="1:16" hidden="1">
      <c r="A51" s="153" t="s">
        <v>74</v>
      </c>
      <c r="B51" s="153" t="str">
        <f>VLOOKUP(A51,Tracker[],3)</f>
        <v>UHC 
E&amp;I</v>
      </c>
      <c r="C51" s="154">
        <f>VLOOKUP(A51,Tracker[],8,FALSE)</f>
        <v>0</v>
      </c>
      <c r="D51" s="153" t="str">
        <f>VLOOKUP(A51,Tracker[],19,FALSE)</f>
        <v>AWS</v>
      </c>
      <c r="E51" s="166" t="str">
        <f>VLOOKUP(A51,Tracker[],28,FALSE)</f>
        <v>Complete</v>
      </c>
      <c r="F51" s="166" t="str">
        <f>VLOOKUP(A51,Tracker[],29,FALSE)</f>
        <v>Complete</v>
      </c>
      <c r="G51" s="166" t="str">
        <f>VLOOKUP(A51,Tracker[],30,FALSE)</f>
        <v>Complete</v>
      </c>
      <c r="H51" s="166" t="str">
        <f>VLOOKUP(A51,Tracker[],31,FALSE)</f>
        <v>Complete</v>
      </c>
      <c r="I51" s="166" t="str">
        <f>VLOOKUP(A51,Tracker[],32,FALSE)</f>
        <v>Complete</v>
      </c>
      <c r="J51" s="166" t="str">
        <f>VLOOKUP(A51,Tracker[],33,FALSE)</f>
        <v>Complete</v>
      </c>
      <c r="K51" s="166" t="str">
        <f>VLOOKUP(A51,Tracker[],34,FALSE)</f>
        <v>Complete</v>
      </c>
      <c r="L51" s="166" t="str">
        <f>VLOOKUP(A51,Tracker[],35,FALSE)</f>
        <v>Complete</v>
      </c>
      <c r="M51" s="166">
        <f>VLOOKUP(A51,Tracker[],36,FALSE)</f>
        <v>0</v>
      </c>
      <c r="N51" s="166">
        <f>VLOOKUP(A51,Tracker[],37,FALSE)</f>
        <v>0</v>
      </c>
      <c r="O51" s="166">
        <f>VLOOKUP(A51,Tracker[],38,FALSE)</f>
        <v>0</v>
      </c>
      <c r="P51" s="153">
        <f>VLOOKUP(A51,Tracker[],38,FALSE)</f>
        <v>0</v>
      </c>
    </row>
    <row r="52" spans="1:16" hidden="1">
      <c r="A52" s="151" t="s">
        <v>75</v>
      </c>
      <c r="B52" s="151" t="str">
        <f>VLOOKUP(A52,Tracker[],3)</f>
        <v>OptumHealth - Care Delivery</v>
      </c>
      <c r="C52" s="152">
        <f>VLOOKUP(A52,Tracker[],8,FALSE)</f>
        <v>2</v>
      </c>
      <c r="D52" s="151" t="str">
        <f>VLOOKUP(A52,Tracker[],19,FALSE)</f>
        <v>Azure</v>
      </c>
      <c r="E52" s="165" t="str">
        <f>VLOOKUP(A52,Tracker[],28,FALSE)</f>
        <v>Complete</v>
      </c>
      <c r="F52" s="165" t="str">
        <f>VLOOKUP(A52,Tracker[],29,FALSE)</f>
        <v>Complete</v>
      </c>
      <c r="G52" s="165" t="str">
        <f>VLOOKUP(A52,Tracker[],30,FALSE)</f>
        <v>Complete</v>
      </c>
      <c r="H52" s="165" t="str">
        <f>VLOOKUP(A52,Tracker[],31,FALSE)</f>
        <v>Complete</v>
      </c>
      <c r="I52" s="165" t="str">
        <f>VLOOKUP(A52,Tracker[],32,FALSE)</f>
        <v>Complete</v>
      </c>
      <c r="J52" s="165" t="str">
        <f>VLOOKUP(A52,Tracker[],33,FALSE)</f>
        <v>Complete</v>
      </c>
      <c r="K52" s="165" t="str">
        <f>VLOOKUP(A52,Tracker[],34,FALSE)</f>
        <v>Complete</v>
      </c>
      <c r="L52" s="165" t="str">
        <f>VLOOKUP(A52,Tracker[],35,FALSE)</f>
        <v>Complete</v>
      </c>
      <c r="M52" s="165">
        <f>VLOOKUP(A52,Tracker[],36,FALSE)</f>
        <v>0</v>
      </c>
      <c r="N52" s="165" t="str">
        <f>VLOOKUP(A52,Tracker[],37,FALSE)</f>
        <v>Complete</v>
      </c>
      <c r="O52" s="165">
        <f>VLOOKUP(A52,Tracker[],38,FALSE)</f>
        <v>0</v>
      </c>
      <c r="P52" s="151">
        <f>VLOOKUP(A52,Tracker[],38,FALSE)</f>
        <v>0</v>
      </c>
    </row>
    <row r="53" spans="1:16" hidden="1">
      <c r="A53" s="153" t="s">
        <v>76</v>
      </c>
      <c r="B53" s="153" t="str">
        <f>VLOOKUP(A53,Tracker[],3)</f>
        <v>Optum International</v>
      </c>
      <c r="C53" s="154">
        <f>VLOOKUP(A53,Tracker[],8,FALSE)</f>
        <v>0</v>
      </c>
      <c r="D53" s="153">
        <f>VLOOKUP(A53,Tracker[],19,FALSE)</f>
        <v>0</v>
      </c>
      <c r="E53" s="166" t="str">
        <f>VLOOKUP(A53,Tracker[],28,FALSE)</f>
        <v>Not Started</v>
      </c>
      <c r="F53" s="166" t="str">
        <f>VLOOKUP(A53,Tracker[],29,FALSE)</f>
        <v>Not Started</v>
      </c>
      <c r="G53" s="166">
        <f>VLOOKUP(A53,Tracker[],30,FALSE)</f>
        <v>0</v>
      </c>
      <c r="H53" s="166">
        <f>VLOOKUP(A53,Tracker[],31,FALSE)</f>
        <v>0</v>
      </c>
      <c r="I53" s="166">
        <f>VLOOKUP(A53,Tracker[],32,FALSE)</f>
        <v>0</v>
      </c>
      <c r="J53" s="166">
        <f>VLOOKUP(A53,Tracker[],33,FALSE)</f>
        <v>0</v>
      </c>
      <c r="K53" s="166">
        <f>VLOOKUP(A53,Tracker[],34,FALSE)</f>
        <v>0</v>
      </c>
      <c r="L53" s="166">
        <f>VLOOKUP(A53,Tracker[],35,FALSE)</f>
        <v>0</v>
      </c>
      <c r="M53" s="166">
        <f>VLOOKUP(A53,Tracker[],36,FALSE)</f>
        <v>0</v>
      </c>
      <c r="N53" s="166">
        <f>VLOOKUP(A53,Tracker[],37,FALSE)</f>
        <v>0</v>
      </c>
      <c r="O53" s="166">
        <f>VLOOKUP(A53,Tracker[],38,FALSE)</f>
        <v>0</v>
      </c>
      <c r="P53" s="153">
        <f>VLOOKUP(A53,Tracker[],38,FALSE)</f>
        <v>0</v>
      </c>
    </row>
    <row r="54" spans="1:16" hidden="1">
      <c r="A54" s="151" t="s">
        <v>77</v>
      </c>
      <c r="B54" s="151" t="str">
        <f>VLOOKUP(A54,Tracker[],3)</f>
        <v>Optum Rx</v>
      </c>
      <c r="C54" s="152">
        <f>VLOOKUP(A54,Tracker[],8,FALSE)</f>
        <v>0</v>
      </c>
      <c r="D54" s="151">
        <f>VLOOKUP(A54,Tracker[],19,FALSE)</f>
        <v>0</v>
      </c>
      <c r="E54" s="165" t="str">
        <f>VLOOKUP(A54,Tracker[],28,FALSE)</f>
        <v>No Cloud Workloads</v>
      </c>
      <c r="F54" s="165" t="str">
        <f>VLOOKUP(A54,Tracker[],29,FALSE)</f>
        <v>Complete</v>
      </c>
      <c r="G54" s="165">
        <f>VLOOKUP(A54,Tracker[],30,FALSE)</f>
        <v>0</v>
      </c>
      <c r="H54" s="165">
        <f>VLOOKUP(A54,Tracker[],31,FALSE)</f>
        <v>0</v>
      </c>
      <c r="I54" s="165">
        <f>VLOOKUP(A54,Tracker[],32,FALSE)</f>
        <v>0</v>
      </c>
      <c r="J54" s="165">
        <f>VLOOKUP(A54,Tracker[],33,FALSE)</f>
        <v>0</v>
      </c>
      <c r="K54" s="165">
        <f>VLOOKUP(A54,Tracker[],34,FALSE)</f>
        <v>0</v>
      </c>
      <c r="L54" s="165">
        <f>VLOOKUP(A54,Tracker[],35,FALSE)</f>
        <v>0</v>
      </c>
      <c r="M54" s="165">
        <f>VLOOKUP(A54,Tracker[],36,FALSE)</f>
        <v>0</v>
      </c>
      <c r="N54" s="165">
        <f>VLOOKUP(A54,Tracker[],37,FALSE)</f>
        <v>0</v>
      </c>
      <c r="O54" s="165">
        <f>VLOOKUP(A54,Tracker[],38,FALSE)</f>
        <v>0</v>
      </c>
      <c r="P54" s="151">
        <f>VLOOKUP(A54,Tracker[],38,FALSE)</f>
        <v>0</v>
      </c>
    </row>
    <row r="55" spans="1:16" hidden="1">
      <c r="A55" s="153" t="s">
        <v>215</v>
      </c>
      <c r="B55" s="153" t="str">
        <f>VLOOKUP(A55,Tracker[],3)</f>
        <v>OptumHealth - Care Delivery</v>
      </c>
      <c r="C55" s="154">
        <f>VLOOKUP(A55,Tracker[],8,FALSE)</f>
        <v>2</v>
      </c>
      <c r="D55" s="153">
        <f>VLOOKUP(A55,Tracker[],19,FALSE)</f>
        <v>0</v>
      </c>
      <c r="E55" s="166" t="str">
        <f>VLOOKUP(A55,Tracker[],28,FALSE)</f>
        <v>No Cloud Workloads</v>
      </c>
      <c r="F55" s="166" t="str">
        <f>VLOOKUP(A55,Tracker[],29,FALSE)</f>
        <v>Complete</v>
      </c>
      <c r="G55" s="166">
        <f>VLOOKUP(A55,Tracker[],30,FALSE)</f>
        <v>0</v>
      </c>
      <c r="H55" s="166">
        <f>VLOOKUP(A55,Tracker[],31,FALSE)</f>
        <v>0</v>
      </c>
      <c r="I55" s="166">
        <f>VLOOKUP(A55,Tracker[],32,FALSE)</f>
        <v>0</v>
      </c>
      <c r="J55" s="166">
        <f>VLOOKUP(A55,Tracker[],33,FALSE)</f>
        <v>0</v>
      </c>
      <c r="K55" s="166">
        <f>VLOOKUP(A55,Tracker[],34,FALSE)</f>
        <v>0</v>
      </c>
      <c r="L55" s="166">
        <f>VLOOKUP(A55,Tracker[],35,FALSE)</f>
        <v>0</v>
      </c>
      <c r="M55" s="166">
        <f>VLOOKUP(A55,Tracker[],36,FALSE)</f>
        <v>0</v>
      </c>
      <c r="N55" s="166">
        <f>VLOOKUP(A55,Tracker[],37,FALSE)</f>
        <v>0</v>
      </c>
      <c r="O55" s="166">
        <f>VLOOKUP(A55,Tracker[],38,FALSE)</f>
        <v>0</v>
      </c>
      <c r="P55" s="153">
        <f>VLOOKUP(A55,Tracker[],38,FALSE)</f>
        <v>0</v>
      </c>
    </row>
    <row r="56" spans="1:16" hidden="1">
      <c r="A56" s="151" t="s">
        <v>216</v>
      </c>
      <c r="B56" s="151" t="str">
        <f>VLOOKUP(A56,Tracker[],3)</f>
        <v>OptumHealth - Care Delivery</v>
      </c>
      <c r="C56" s="152">
        <f>VLOOKUP(A56,Tracker[],8,FALSE)</f>
        <v>2</v>
      </c>
      <c r="D56" s="151">
        <f>VLOOKUP(A56,Tracker[],19,FALSE)</f>
        <v>0</v>
      </c>
      <c r="E56" s="165" t="str">
        <f>VLOOKUP(A56,Tracker[],28,FALSE)</f>
        <v>No Cloud Workloads</v>
      </c>
      <c r="F56" s="165" t="str">
        <f>VLOOKUP(A56,Tracker[],29,FALSE)</f>
        <v>Complete</v>
      </c>
      <c r="G56" s="165">
        <f>VLOOKUP(A56,Tracker[],30,FALSE)</f>
        <v>0</v>
      </c>
      <c r="H56" s="165">
        <f>VLOOKUP(A56,Tracker[],31,FALSE)</f>
        <v>0</v>
      </c>
      <c r="I56" s="165">
        <f>VLOOKUP(A56,Tracker[],32,FALSE)</f>
        <v>0</v>
      </c>
      <c r="J56" s="165">
        <f>VLOOKUP(A56,Tracker[],33,FALSE)</f>
        <v>0</v>
      </c>
      <c r="K56" s="165">
        <f>VLOOKUP(A56,Tracker[],34,FALSE)</f>
        <v>0</v>
      </c>
      <c r="L56" s="165">
        <f>VLOOKUP(A56,Tracker[],35,FALSE)</f>
        <v>0</v>
      </c>
      <c r="M56" s="165">
        <f>VLOOKUP(A56,Tracker[],36,FALSE)</f>
        <v>0</v>
      </c>
      <c r="N56" s="165">
        <f>VLOOKUP(A56,Tracker[],37,FALSE)</f>
        <v>0</v>
      </c>
      <c r="O56" s="165">
        <f>VLOOKUP(A56,Tracker[],38,FALSE)</f>
        <v>0</v>
      </c>
      <c r="P56" s="151">
        <f>VLOOKUP(A56,Tracker[],38,FALSE)</f>
        <v>0</v>
      </c>
    </row>
    <row r="57" spans="1:16" hidden="1">
      <c r="A57" s="153" t="s">
        <v>217</v>
      </c>
      <c r="B57" s="153" t="str">
        <f>VLOOKUP(A57,Tracker[],3)</f>
        <v>OptumHealth - Care Delivery</v>
      </c>
      <c r="C57" s="154">
        <f>VLOOKUP(A57,Tracker[],8,FALSE)</f>
        <v>2</v>
      </c>
      <c r="D57" s="153">
        <f>VLOOKUP(A57,Tracker[],19,FALSE)</f>
        <v>0</v>
      </c>
      <c r="E57" s="166" t="str">
        <f>VLOOKUP(A57,Tracker[],28,FALSE)</f>
        <v>No Cloud Workloads</v>
      </c>
      <c r="F57" s="166" t="str">
        <f>VLOOKUP(A57,Tracker[],29,FALSE)</f>
        <v>Complete</v>
      </c>
      <c r="G57" s="166">
        <f>VLOOKUP(A57,Tracker[],30,FALSE)</f>
        <v>0</v>
      </c>
      <c r="H57" s="166">
        <f>VLOOKUP(A57,Tracker[],31,FALSE)</f>
        <v>0</v>
      </c>
      <c r="I57" s="166">
        <f>VLOOKUP(A57,Tracker[],32,FALSE)</f>
        <v>0</v>
      </c>
      <c r="J57" s="166">
        <f>VLOOKUP(A57,Tracker[],33,FALSE)</f>
        <v>0</v>
      </c>
      <c r="K57" s="166">
        <f>VLOOKUP(A57,Tracker[],34,FALSE)</f>
        <v>0</v>
      </c>
      <c r="L57" s="166">
        <f>VLOOKUP(A57,Tracker[],35,FALSE)</f>
        <v>0</v>
      </c>
      <c r="M57" s="166">
        <f>VLOOKUP(A57,Tracker[],36,FALSE)</f>
        <v>0</v>
      </c>
      <c r="N57" s="166">
        <f>VLOOKUP(A57,Tracker[],37,FALSE)</f>
        <v>0</v>
      </c>
      <c r="O57" s="166">
        <f>VLOOKUP(A57,Tracker[],38,FALSE)</f>
        <v>0</v>
      </c>
      <c r="P57" s="153">
        <f>VLOOKUP(A57,Tracker[],38,FALSE)</f>
        <v>0</v>
      </c>
    </row>
    <row r="58" spans="1:16" hidden="1">
      <c r="A58" s="151" t="s">
        <v>79</v>
      </c>
      <c r="B58" s="151" t="str">
        <f>VLOOKUP(A58,Tracker[],3)</f>
        <v>Optum Consumer Solutions</v>
      </c>
      <c r="C58" s="152">
        <f>VLOOKUP(A58,Tracker[],8,FALSE)</f>
        <v>0</v>
      </c>
      <c r="D58" s="151">
        <f>VLOOKUP(A58,Tracker[],19,FALSE)</f>
        <v>0</v>
      </c>
      <c r="E58" s="165" t="str">
        <f>VLOOKUP(A58,Tracker[],28,FALSE)</f>
        <v>No Cloud Workloads</v>
      </c>
      <c r="F58" s="165" t="str">
        <f>VLOOKUP(A58,Tracker[],29,FALSE)</f>
        <v>Complete</v>
      </c>
      <c r="G58" s="165">
        <f>VLOOKUP(A58,Tracker[],30,FALSE)</f>
        <v>0</v>
      </c>
      <c r="H58" s="165">
        <f>VLOOKUP(A58,Tracker[],31,FALSE)</f>
        <v>0</v>
      </c>
      <c r="I58" s="165">
        <f>VLOOKUP(A58,Tracker[],32,FALSE)</f>
        <v>0</v>
      </c>
      <c r="J58" s="165">
        <f>VLOOKUP(A58,Tracker[],33,FALSE)</f>
        <v>0</v>
      </c>
      <c r="K58" s="165">
        <f>VLOOKUP(A58,Tracker[],34,FALSE)</f>
        <v>0</v>
      </c>
      <c r="L58" s="165">
        <f>VLOOKUP(A58,Tracker[],35,FALSE)</f>
        <v>0</v>
      </c>
      <c r="M58" s="165">
        <f>VLOOKUP(A58,Tracker[],36,FALSE)</f>
        <v>0</v>
      </c>
      <c r="N58" s="165">
        <f>VLOOKUP(A58,Tracker[],37,FALSE)</f>
        <v>0</v>
      </c>
      <c r="O58" s="165">
        <f>VLOOKUP(A58,Tracker[],38,FALSE)</f>
        <v>0</v>
      </c>
      <c r="P58" s="151">
        <f>VLOOKUP(A58,Tracker[],38,FALSE)</f>
        <v>0</v>
      </c>
    </row>
    <row r="59" spans="1:16" hidden="1">
      <c r="A59" s="153" t="s">
        <v>123</v>
      </c>
      <c r="B59" s="153" t="str">
        <f>VLOOKUP(A59,Tracker[],3)</f>
        <v>Optum Consumer Solutions</v>
      </c>
      <c r="C59" s="154" t="e">
        <f>VLOOKUP(A59,Tracker[],8,FALSE)</f>
        <v>#N/A</v>
      </c>
      <c r="D59" s="153" t="e">
        <f>VLOOKUP(A59,Tracker[],19,FALSE)</f>
        <v>#N/A</v>
      </c>
      <c r="E59" s="166" t="e">
        <f>VLOOKUP(A59,Tracker[],28,FALSE)</f>
        <v>#N/A</v>
      </c>
      <c r="F59" s="166" t="e">
        <f>VLOOKUP(A59,Tracker[],29,FALSE)</f>
        <v>#N/A</v>
      </c>
      <c r="G59" s="166" t="e">
        <f>VLOOKUP(A59,Tracker[],30,FALSE)</f>
        <v>#N/A</v>
      </c>
      <c r="H59" s="166" t="e">
        <f>VLOOKUP(A59,Tracker[],31,FALSE)</f>
        <v>#N/A</v>
      </c>
      <c r="I59" s="166" t="e">
        <f>VLOOKUP(A59,Tracker[],32,FALSE)</f>
        <v>#N/A</v>
      </c>
      <c r="J59" s="166" t="e">
        <f>VLOOKUP(A59,Tracker[],33,FALSE)</f>
        <v>#N/A</v>
      </c>
      <c r="K59" s="166" t="e">
        <f>VLOOKUP(A59,Tracker[],34,FALSE)</f>
        <v>#N/A</v>
      </c>
      <c r="L59" s="166" t="e">
        <f>VLOOKUP(A59,Tracker[],35,FALSE)</f>
        <v>#N/A</v>
      </c>
      <c r="M59" s="166" t="e">
        <f>VLOOKUP(A59,Tracker[],36,FALSE)</f>
        <v>#N/A</v>
      </c>
      <c r="N59" s="166" t="e">
        <f>VLOOKUP(A59,Tracker[],37,FALSE)</f>
        <v>#N/A</v>
      </c>
      <c r="O59" s="166" t="e">
        <f>VLOOKUP(A59,Tracker[],38,FALSE)</f>
        <v>#N/A</v>
      </c>
      <c r="P59" s="153" t="e">
        <f>VLOOKUP(A59,Tracker[],38,FALSE)</f>
        <v>#N/A</v>
      </c>
    </row>
    <row r="60" spans="1:16" hidden="1">
      <c r="A60" s="151" t="s">
        <v>80</v>
      </c>
      <c r="B60" s="151" t="str">
        <f>VLOOKUP(A60,Tracker[],3)</f>
        <v>UHC 
M&amp;R</v>
      </c>
      <c r="C60" s="152">
        <f>VLOOKUP(A60,Tracker[],8,FALSE)</f>
        <v>0</v>
      </c>
      <c r="D60" s="151">
        <f>VLOOKUP(A60,Tracker[],19,FALSE)</f>
        <v>0</v>
      </c>
      <c r="E60" s="165" t="str">
        <f>VLOOKUP(A60,Tracker[],28,FALSE)</f>
        <v>No Cloud Workloads</v>
      </c>
      <c r="F60" s="165" t="str">
        <f>VLOOKUP(A60,Tracker[],29,FALSE)</f>
        <v>Complete</v>
      </c>
      <c r="G60" s="165">
        <f>VLOOKUP(A60,Tracker[],30,FALSE)</f>
        <v>0</v>
      </c>
      <c r="H60" s="165">
        <f>VLOOKUP(A60,Tracker[],31,FALSE)</f>
        <v>0</v>
      </c>
      <c r="I60" s="165">
        <f>VLOOKUP(A60,Tracker[],32,FALSE)</f>
        <v>0</v>
      </c>
      <c r="J60" s="165">
        <f>VLOOKUP(A60,Tracker[],33,FALSE)</f>
        <v>0</v>
      </c>
      <c r="K60" s="165">
        <f>VLOOKUP(A60,Tracker[],34,FALSE)</f>
        <v>0</v>
      </c>
      <c r="L60" s="165">
        <f>VLOOKUP(A60,Tracker[],35,FALSE)</f>
        <v>0</v>
      </c>
      <c r="M60" s="165">
        <f>VLOOKUP(A60,Tracker[],36,FALSE)</f>
        <v>0</v>
      </c>
      <c r="N60" s="165">
        <f>VLOOKUP(A60,Tracker[],37,FALSE)</f>
        <v>0</v>
      </c>
      <c r="O60" s="165">
        <f>VLOOKUP(A60,Tracker[],38,FALSE)</f>
        <v>0</v>
      </c>
      <c r="P60" s="151">
        <f>VLOOKUP(A60,Tracker[],38,FALSE)</f>
        <v>0</v>
      </c>
    </row>
    <row r="61" spans="1:16" hidden="1">
      <c r="A61" s="153" t="s">
        <v>83</v>
      </c>
      <c r="B61" s="153" t="str">
        <f>VLOOKUP(A61,Tracker[],3)</f>
        <v>Optum Consumer Solutions</v>
      </c>
      <c r="C61" s="154">
        <f>VLOOKUP(A61,Tracker[],8,FALSE)</f>
        <v>0</v>
      </c>
      <c r="D61" s="153">
        <f>VLOOKUP(A61,Tracker[],19,FALSE)</f>
        <v>0</v>
      </c>
      <c r="E61" s="166" t="str">
        <f>VLOOKUP(A61,Tracker[],28,FALSE)</f>
        <v>No Cloud Workloads</v>
      </c>
      <c r="F61" s="166" t="str">
        <f>VLOOKUP(A61,Tracker[],29,FALSE)</f>
        <v>Complete</v>
      </c>
      <c r="G61" s="166">
        <f>VLOOKUP(A61,Tracker[],30,FALSE)</f>
        <v>0</v>
      </c>
      <c r="H61" s="166">
        <f>VLOOKUP(A61,Tracker[],31,FALSE)</f>
        <v>0</v>
      </c>
      <c r="I61" s="166">
        <f>VLOOKUP(A61,Tracker[],32,FALSE)</f>
        <v>0</v>
      </c>
      <c r="J61" s="166">
        <f>VLOOKUP(A61,Tracker[],33,FALSE)</f>
        <v>0</v>
      </c>
      <c r="K61" s="166">
        <f>VLOOKUP(A61,Tracker[],34,FALSE)</f>
        <v>0</v>
      </c>
      <c r="L61" s="166">
        <f>VLOOKUP(A61,Tracker[],35,FALSE)</f>
        <v>0</v>
      </c>
      <c r="M61" s="166">
        <f>VLOOKUP(A61,Tracker[],36,FALSE)</f>
        <v>0</v>
      </c>
      <c r="N61" s="166">
        <f>VLOOKUP(A61,Tracker[],37,FALSE)</f>
        <v>0</v>
      </c>
      <c r="O61" s="166">
        <f>VLOOKUP(A61,Tracker[],38,FALSE)</f>
        <v>0</v>
      </c>
      <c r="P61" s="153">
        <f>VLOOKUP(A61,Tracker[],38,FALSE)</f>
        <v>0</v>
      </c>
    </row>
    <row r="62" spans="1:16" hidden="1">
      <c r="A62" s="151" t="s">
        <v>84</v>
      </c>
      <c r="B62" s="151" t="str">
        <f>VLOOKUP(A62,Tracker[],3)</f>
        <v>UHC 
E&amp;I</v>
      </c>
      <c r="C62" s="152">
        <f>VLOOKUP(A62,Tracker[],8,FALSE)</f>
        <v>0</v>
      </c>
      <c r="D62" s="151">
        <f>VLOOKUP(A62,Tracker[],19,FALSE)</f>
        <v>0</v>
      </c>
      <c r="E62" s="165" t="str">
        <f>VLOOKUP(A62,Tracker[],28,FALSE)</f>
        <v>No Cloud Workloads</v>
      </c>
      <c r="F62" s="165" t="str">
        <f>VLOOKUP(A62,Tracker[],29,FALSE)</f>
        <v>Complete</v>
      </c>
      <c r="G62" s="165">
        <f>VLOOKUP(A62,Tracker[],30,FALSE)</f>
        <v>0</v>
      </c>
      <c r="H62" s="165">
        <f>VLOOKUP(A62,Tracker[],31,FALSE)</f>
        <v>0</v>
      </c>
      <c r="I62" s="165">
        <f>VLOOKUP(A62,Tracker[],32,FALSE)</f>
        <v>0</v>
      </c>
      <c r="J62" s="165">
        <f>VLOOKUP(A62,Tracker[],33,FALSE)</f>
        <v>0</v>
      </c>
      <c r="K62" s="165">
        <f>VLOOKUP(A62,Tracker[],34,FALSE)</f>
        <v>0</v>
      </c>
      <c r="L62" s="165">
        <f>VLOOKUP(A62,Tracker[],35,FALSE)</f>
        <v>0</v>
      </c>
      <c r="M62" s="165">
        <f>VLOOKUP(A62,Tracker[],36,FALSE)</f>
        <v>0</v>
      </c>
      <c r="N62" s="165">
        <f>VLOOKUP(A62,Tracker[],37,FALSE)</f>
        <v>0</v>
      </c>
      <c r="O62" s="165">
        <f>VLOOKUP(A62,Tracker[],38,FALSE)</f>
        <v>0</v>
      </c>
      <c r="P62" s="151">
        <f>VLOOKUP(A62,Tracker[],38,FALSE)</f>
        <v>0</v>
      </c>
    </row>
    <row r="63" spans="1:16" hidden="1">
      <c r="A63" s="153" t="s">
        <v>87</v>
      </c>
      <c r="B63" s="153" t="str">
        <f>VLOOKUP(A63,Tracker[],3)</f>
        <v>OptumHealth - Care Delivery</v>
      </c>
      <c r="C63" s="154">
        <f>VLOOKUP(A63,Tracker[],8,FALSE)</f>
        <v>2</v>
      </c>
      <c r="D63" s="153">
        <f>VLOOKUP(A63,Tracker[],19,FALSE)</f>
        <v>0</v>
      </c>
      <c r="E63" s="166" t="str">
        <f>VLOOKUP(A63,Tracker[],28,FALSE)</f>
        <v>No Cloud Workloads</v>
      </c>
      <c r="F63" s="166" t="str">
        <f>VLOOKUP(A63,Tracker[],29,FALSE)</f>
        <v>Complete</v>
      </c>
      <c r="G63" s="166">
        <f>VLOOKUP(A63,Tracker[],30,FALSE)</f>
        <v>0</v>
      </c>
      <c r="H63" s="166">
        <f>VLOOKUP(A63,Tracker[],31,FALSE)</f>
        <v>0</v>
      </c>
      <c r="I63" s="166">
        <f>VLOOKUP(A63,Tracker[],32,FALSE)</f>
        <v>0</v>
      </c>
      <c r="J63" s="166">
        <f>VLOOKUP(A63,Tracker[],33,FALSE)</f>
        <v>0</v>
      </c>
      <c r="K63" s="166">
        <f>VLOOKUP(A63,Tracker[],34,FALSE)</f>
        <v>0</v>
      </c>
      <c r="L63" s="166">
        <f>VLOOKUP(A63,Tracker[],35,FALSE)</f>
        <v>0</v>
      </c>
      <c r="M63" s="166">
        <f>VLOOKUP(A63,Tracker[],36,FALSE)</f>
        <v>0</v>
      </c>
      <c r="N63" s="166" t="str">
        <f>VLOOKUP(A63,Tracker[],37,FALSE)</f>
        <v>Not Started</v>
      </c>
      <c r="O63" s="166">
        <f>VLOOKUP(A63,Tracker[],38,FALSE)</f>
        <v>0</v>
      </c>
      <c r="P63" s="153" t="s">
        <v>218</v>
      </c>
    </row>
    <row r="64" spans="1:16" hidden="1">
      <c r="A64" s="151" t="s">
        <v>88</v>
      </c>
      <c r="B64" s="151" t="str">
        <f>VLOOKUP(A64,Tracker[],3)</f>
        <v>OptumHealth - Care Delivery</v>
      </c>
      <c r="C64" s="152">
        <f>VLOOKUP(A64,Tracker[],8,FALSE)</f>
        <v>2</v>
      </c>
      <c r="D64" s="151">
        <f>VLOOKUP(A64,Tracker[],19,FALSE)</f>
        <v>0</v>
      </c>
      <c r="E64" s="165" t="str">
        <f>VLOOKUP(A64,Tracker[],28,FALSE)</f>
        <v>No Cloud Workloads</v>
      </c>
      <c r="F64" s="165" t="str">
        <f>VLOOKUP(A64,Tracker[],29,FALSE)</f>
        <v>Complete</v>
      </c>
      <c r="G64" s="165">
        <f>VLOOKUP(A64,Tracker[],30,FALSE)</f>
        <v>0</v>
      </c>
      <c r="H64" s="165">
        <f>VLOOKUP(A64,Tracker[],31,FALSE)</f>
        <v>0</v>
      </c>
      <c r="I64" s="165">
        <f>VLOOKUP(A64,Tracker[],32,FALSE)</f>
        <v>0</v>
      </c>
      <c r="J64" s="165">
        <f>VLOOKUP(A64,Tracker[],33,FALSE)</f>
        <v>0</v>
      </c>
      <c r="K64" s="165">
        <f>VLOOKUP(A64,Tracker[],34,FALSE)</f>
        <v>0</v>
      </c>
      <c r="L64" s="165">
        <f>VLOOKUP(A64,Tracker[],35,FALSE)</f>
        <v>0</v>
      </c>
      <c r="M64" s="165">
        <f>VLOOKUP(A64,Tracker[],36,FALSE)</f>
        <v>0</v>
      </c>
      <c r="N64" s="165" t="str">
        <f>VLOOKUP(A64,Tracker[],37,FALSE)</f>
        <v>In Progress</v>
      </c>
      <c r="O64" s="165">
        <f>VLOOKUP(A64,Tracker[],38,FALSE)</f>
        <v>0</v>
      </c>
      <c r="P64" s="151" t="s">
        <v>219</v>
      </c>
    </row>
    <row r="65" spans="1:16">
      <c r="A65" s="153" t="s">
        <v>90</v>
      </c>
      <c r="B65" s="153"/>
      <c r="C65" s="154">
        <f>VLOOKUP(A65,Tracker[],8,FALSE)</f>
        <v>0</v>
      </c>
      <c r="D65" s="153">
        <f>VLOOKUP(A65,Tracker[],19,FALSE)</f>
        <v>0</v>
      </c>
      <c r="E65" s="166" t="s">
        <v>161</v>
      </c>
      <c r="F65" s="166" t="s">
        <v>178</v>
      </c>
      <c r="G65" s="166"/>
      <c r="H65" s="166">
        <f>VLOOKUP(A65,Tracker[],31,FALSE)</f>
        <v>0</v>
      </c>
      <c r="I65" s="166">
        <f>VLOOKUP(A65,Tracker[],32,FALSE)</f>
        <v>0</v>
      </c>
      <c r="J65" s="166">
        <f>VLOOKUP(A65,Tracker[],33,FALSE)</f>
        <v>0</v>
      </c>
      <c r="K65" s="166">
        <f>VLOOKUP(A65,Tracker[],34,FALSE)</f>
        <v>0</v>
      </c>
      <c r="L65" s="166">
        <f>VLOOKUP(A65,Tracker[],35,FALSE)</f>
        <v>0</v>
      </c>
      <c r="M65" s="166">
        <f>VLOOKUP(A65,Tracker[],36,FALSE)</f>
        <v>0</v>
      </c>
      <c r="N65" s="166">
        <f>VLOOKUP(A65,Tracker[],37,FALSE)</f>
        <v>0</v>
      </c>
      <c r="O65" s="166">
        <f>VLOOKUP(A65,Tracker[],38,FALSE)</f>
        <v>0</v>
      </c>
      <c r="P65" s="153">
        <f>VLOOKUP(A65,Tracker[],38,FALSE)</f>
        <v>0</v>
      </c>
    </row>
    <row r="66" spans="1:16" hidden="1">
      <c r="A66" s="151" t="s">
        <v>91</v>
      </c>
      <c r="B66" s="151" t="str">
        <f>VLOOKUP(A66,Tracker[],3)</f>
        <v>OptumInsight</v>
      </c>
      <c r="C66" s="152">
        <f>VLOOKUP(A66,Tracker[],8,FALSE)</f>
        <v>0</v>
      </c>
      <c r="D66" s="151">
        <f>VLOOKUP(A66,Tracker[],19,FALSE)</f>
        <v>0</v>
      </c>
      <c r="E66" s="165" t="str">
        <f>VLOOKUP(A66,Tracker[],28,FALSE)</f>
        <v>No Cloud Workloads</v>
      </c>
      <c r="F66" s="165" t="str">
        <f>VLOOKUP(A66,Tracker[],29,FALSE)</f>
        <v>Complete</v>
      </c>
      <c r="G66" s="165">
        <f>VLOOKUP(A66,Tracker[],30,FALSE)</f>
        <v>0</v>
      </c>
      <c r="H66" s="165">
        <f>VLOOKUP(A66,Tracker[],31,FALSE)</f>
        <v>0</v>
      </c>
      <c r="I66" s="165">
        <f>VLOOKUP(A66,Tracker[],32,FALSE)</f>
        <v>0</v>
      </c>
      <c r="J66" s="165">
        <f>VLOOKUP(A66,Tracker[],33,FALSE)</f>
        <v>0</v>
      </c>
      <c r="K66" s="165">
        <f>VLOOKUP(A66,Tracker[],34,FALSE)</f>
        <v>0</v>
      </c>
      <c r="L66" s="165">
        <f>VLOOKUP(A66,Tracker[],35,FALSE)</f>
        <v>0</v>
      </c>
      <c r="M66" s="165">
        <f>VLOOKUP(A66,Tracker[],36,FALSE)</f>
        <v>0</v>
      </c>
      <c r="N66" s="165">
        <f>VLOOKUP(A66,Tracker[],37,FALSE)</f>
        <v>0</v>
      </c>
      <c r="O66" s="165">
        <f>VLOOKUP(A66,Tracker[],38,FALSE)</f>
        <v>0</v>
      </c>
      <c r="P66" s="151">
        <f>VLOOKUP(A66,Tracker[],38,FALSE)</f>
        <v>0</v>
      </c>
    </row>
    <row r="67" spans="1:16" hidden="1">
      <c r="A67" s="153" t="s">
        <v>92</v>
      </c>
      <c r="B67" s="153" t="str">
        <f>VLOOKUP(A67,Tracker[],3)</f>
        <v>OptumHealth - Care Delivery</v>
      </c>
      <c r="C67" s="154">
        <f>VLOOKUP(A67,Tracker[],8,FALSE)</f>
        <v>0</v>
      </c>
      <c r="D67" s="153">
        <f>VLOOKUP(A67,Tracker[],19,FALSE)</f>
        <v>0</v>
      </c>
      <c r="E67" s="166" t="str">
        <f>VLOOKUP(A67,Tracker[],28,FALSE)</f>
        <v>No Cloud Workloads</v>
      </c>
      <c r="F67" s="166" t="str">
        <f>VLOOKUP(A67,Tracker[],29,FALSE)</f>
        <v>Complete</v>
      </c>
      <c r="G67" s="166">
        <f>VLOOKUP(A67,Tracker[],30,FALSE)</f>
        <v>0</v>
      </c>
      <c r="H67" s="166">
        <f>VLOOKUP(A67,Tracker[],31,FALSE)</f>
        <v>0</v>
      </c>
      <c r="I67" s="166">
        <f>VLOOKUP(A67,Tracker[],32,FALSE)</f>
        <v>0</v>
      </c>
      <c r="J67" s="166">
        <f>VLOOKUP(A67,Tracker[],33,FALSE)</f>
        <v>0</v>
      </c>
      <c r="K67" s="166">
        <f>VLOOKUP(A67,Tracker[],34,FALSE)</f>
        <v>0</v>
      </c>
      <c r="L67" s="166">
        <f>VLOOKUP(A67,Tracker[],35,FALSE)</f>
        <v>0</v>
      </c>
      <c r="M67" s="166">
        <f>VLOOKUP(A67,Tracker[],36,FALSE)</f>
        <v>0</v>
      </c>
      <c r="N67" s="166" t="str">
        <f>VLOOKUP(A67,Tracker[],37,FALSE)</f>
        <v>Not Started</v>
      </c>
      <c r="O67" s="166">
        <f>VLOOKUP(A67,Tracker[],38,FALSE)</f>
        <v>0</v>
      </c>
      <c r="P67" s="153">
        <f>VLOOKUP(A67,Tracker[],38,FALSE)</f>
        <v>0</v>
      </c>
    </row>
    <row r="68" spans="1:16">
      <c r="A68" s="151" t="s">
        <v>93</v>
      </c>
      <c r="B68" s="151" t="str">
        <f>VLOOKUP(A68,Tracker[],3)</f>
        <v>Optum Consumer Solutions</v>
      </c>
      <c r="C68" s="152">
        <f>VLOOKUP(A68,Tracker[],8,FALSE)</f>
        <v>1</v>
      </c>
      <c r="D68" s="151" t="s">
        <v>181</v>
      </c>
      <c r="E68" s="165" t="str">
        <f>VLOOKUP(A68,Tracker[],28,FALSE)</f>
        <v>In Progress</v>
      </c>
      <c r="F68" s="165" t="str">
        <f>VLOOKUP(A68,Tracker[],29,FALSE)</f>
        <v>Complete</v>
      </c>
      <c r="G68" s="165" t="s">
        <v>178</v>
      </c>
      <c r="H68" s="165" t="s">
        <v>178</v>
      </c>
      <c r="I68" s="165" t="s">
        <v>161</v>
      </c>
      <c r="J68" s="165">
        <f>VLOOKUP(A68,Tracker[],33,FALSE)</f>
        <v>0</v>
      </c>
      <c r="K68" s="165">
        <f>VLOOKUP(A68,Tracker[],34,FALSE)</f>
        <v>0</v>
      </c>
      <c r="L68" s="165">
        <f>VLOOKUP(A68,Tracker[],35,FALSE)</f>
        <v>0</v>
      </c>
      <c r="M68" s="165">
        <f>VLOOKUP(A68,Tracker[],36,FALSE)</f>
        <v>0</v>
      </c>
      <c r="N68" s="165" t="str">
        <f>VLOOKUP(A68,Tracker[],37,FALSE)</f>
        <v>Not in Scope</v>
      </c>
      <c r="O68" s="165">
        <f>VLOOKUP(A68,Tracker[],38,FALSE)</f>
        <v>0</v>
      </c>
      <c r="P68" s="151"/>
    </row>
    <row r="69" spans="1:16" hidden="1">
      <c r="A69" s="153" t="s">
        <v>94</v>
      </c>
      <c r="B69" s="153" t="str">
        <f>VLOOKUP(A69,Tracker[],3)</f>
        <v>OptumHealth - Care Delivery</v>
      </c>
      <c r="C69" s="154">
        <f>VLOOKUP(A69,Tracker[],8,FALSE)</f>
        <v>2</v>
      </c>
      <c r="D69" s="153">
        <f>VLOOKUP(A69,Tracker[],19,FALSE)</f>
        <v>0</v>
      </c>
      <c r="E69" s="166" t="str">
        <f>VLOOKUP(A69,Tracker[],28,FALSE)</f>
        <v>No Cloud Workloads</v>
      </c>
      <c r="F69" s="166" t="str">
        <f>VLOOKUP(A69,Tracker[],29,FALSE)</f>
        <v>Complete</v>
      </c>
      <c r="G69" s="166">
        <f>VLOOKUP(A69,Tracker[],30,FALSE)</f>
        <v>0</v>
      </c>
      <c r="H69" s="166">
        <f>VLOOKUP(A69,Tracker[],31,FALSE)</f>
        <v>0</v>
      </c>
      <c r="I69" s="166">
        <f>VLOOKUP(A69,Tracker[],32,FALSE)</f>
        <v>0</v>
      </c>
      <c r="J69" s="166">
        <f>VLOOKUP(A69,Tracker[],33,FALSE)</f>
        <v>0</v>
      </c>
      <c r="K69" s="166">
        <f>VLOOKUP(A69,Tracker[],34,FALSE)</f>
        <v>0</v>
      </c>
      <c r="L69" s="166">
        <f>VLOOKUP(A69,Tracker[],35,FALSE)</f>
        <v>0</v>
      </c>
      <c r="M69" s="166">
        <f>VLOOKUP(A69,Tracker[],36,FALSE)</f>
        <v>0</v>
      </c>
      <c r="N69" s="166" t="str">
        <f>VLOOKUP(A69,Tracker[],37,FALSE)</f>
        <v>Not Started</v>
      </c>
      <c r="O69" s="166">
        <f>VLOOKUP(A69,Tracker[],38,FALSE)</f>
        <v>0</v>
      </c>
      <c r="P69" s="153" t="s">
        <v>220</v>
      </c>
    </row>
    <row r="70" spans="1:16" hidden="1">
      <c r="A70" s="151" t="s">
        <v>95</v>
      </c>
      <c r="B70" s="151" t="str">
        <f>VLOOKUP(A70,Tracker[],3)</f>
        <v>UHC 
C&amp;S</v>
      </c>
      <c r="C70" s="152">
        <f>VLOOKUP(A70,Tracker[],8,FALSE)</f>
        <v>0</v>
      </c>
      <c r="D70" s="151" t="str">
        <f>VLOOKUP(A70,Tracker[],19,FALSE)</f>
        <v>Azure</v>
      </c>
      <c r="E70" s="165" t="str">
        <f>VLOOKUP(A70,Tracker[],28,FALSE)</f>
        <v>Complete</v>
      </c>
      <c r="F70" s="165" t="str">
        <f>VLOOKUP(A70,Tracker[],29,FALSE)</f>
        <v>Complete</v>
      </c>
      <c r="G70" s="165" t="str">
        <f>VLOOKUP(A70,Tracker[],30,FALSE)</f>
        <v>Complete</v>
      </c>
      <c r="H70" s="165" t="str">
        <f>VLOOKUP(A70,Tracker[],31,FALSE)</f>
        <v>Complete</v>
      </c>
      <c r="I70" s="165" t="str">
        <f>VLOOKUP(A70,Tracker[],32,FALSE)</f>
        <v>Complete</v>
      </c>
      <c r="J70" s="165" t="str">
        <f>VLOOKUP(A70,Tracker[],33,FALSE)</f>
        <v>Complete</v>
      </c>
      <c r="K70" s="165" t="str">
        <f>VLOOKUP(A70,Tracker[],34,FALSE)</f>
        <v>Complete</v>
      </c>
      <c r="L70" s="165" t="str">
        <f>VLOOKUP(A70,Tracker[],35,FALSE)</f>
        <v>Complete</v>
      </c>
      <c r="M70" s="165">
        <f>VLOOKUP(A70,Tracker[],36,FALSE)</f>
        <v>0</v>
      </c>
      <c r="N70" s="165">
        <f>VLOOKUP(A70,Tracker[],37,FALSE)</f>
        <v>0</v>
      </c>
      <c r="O70" s="165">
        <f>VLOOKUP(A70,Tracker[],38,FALSE)</f>
        <v>0</v>
      </c>
      <c r="P70" s="151" t="s">
        <v>209</v>
      </c>
    </row>
    <row r="71" spans="1:16">
      <c r="A71" s="153" t="s">
        <v>221</v>
      </c>
      <c r="B71" s="153" t="str">
        <f>VLOOKUP(A71,Tracker[],3)</f>
        <v>UHC 
Global</v>
      </c>
      <c r="C71" s="154">
        <f>VLOOKUP(A71,Tracker[],8,FALSE)</f>
        <v>1</v>
      </c>
      <c r="D71" s="153" t="str">
        <f>VLOOKUP(A71,Tracker[],19,FALSE)</f>
        <v>AWS</v>
      </c>
      <c r="E71" s="166" t="str">
        <f>VLOOKUP(A71,Tracker[],28,FALSE)</f>
        <v>In Progress</v>
      </c>
      <c r="F71" s="166" t="str">
        <f>VLOOKUP(A71,Tracker[],29,FALSE)</f>
        <v>Complete</v>
      </c>
      <c r="G71" s="166" t="s">
        <v>178</v>
      </c>
      <c r="H71" s="215" t="s">
        <v>161</v>
      </c>
      <c r="I71" s="215" t="s">
        <v>161</v>
      </c>
      <c r="J71" s="215" t="s">
        <v>162</v>
      </c>
      <c r="K71" s="166">
        <f>VLOOKUP(A71,Tracker[],34,FALSE)</f>
        <v>0</v>
      </c>
      <c r="L71" s="166">
        <f>VLOOKUP(A71,Tracker[],35,FALSE)</f>
        <v>0</v>
      </c>
      <c r="M71" s="166">
        <f>VLOOKUP(A71,Tracker[],36,FALSE)</f>
        <v>0</v>
      </c>
      <c r="N71" s="166" t="str">
        <f>VLOOKUP(A71,Tracker[],37,FALSE)</f>
        <v>Not in Scope</v>
      </c>
      <c r="O71" s="166">
        <f>VLOOKUP(A71,Tracker[],38,FALSE)</f>
        <v>0</v>
      </c>
      <c r="P71" s="153"/>
    </row>
    <row r="72" spans="1:16">
      <c r="A72" s="151" t="s">
        <v>222</v>
      </c>
      <c r="B72" s="151" t="str">
        <f>VLOOKUP(A72,Tracker[],3)</f>
        <v>UHC 
Global</v>
      </c>
      <c r="C72" s="152">
        <f>VLOOKUP(A72,Tracker[],8,FALSE)</f>
        <v>1</v>
      </c>
      <c r="D72" s="151" t="str">
        <f>VLOOKUP(A72,Tracker[],19,FALSE)</f>
        <v>Azure</v>
      </c>
      <c r="E72" s="165" t="str">
        <f>VLOOKUP(A72,Tracker[],28,FALSE)</f>
        <v>In Progress</v>
      </c>
      <c r="F72" s="165" t="str">
        <f>VLOOKUP(A72,Tracker[],29,FALSE)</f>
        <v>Complete</v>
      </c>
      <c r="G72" s="165" t="s">
        <v>178</v>
      </c>
      <c r="H72" s="216" t="s">
        <v>161</v>
      </c>
      <c r="I72" s="216" t="s">
        <v>161</v>
      </c>
      <c r="J72" s="216" t="s">
        <v>162</v>
      </c>
      <c r="K72" s="165">
        <f>VLOOKUP(A72,Tracker[],34,FALSE)</f>
        <v>0</v>
      </c>
      <c r="L72" s="165">
        <f>VLOOKUP(A72,Tracker[],35,FALSE)</f>
        <v>0</v>
      </c>
      <c r="M72" s="165">
        <f>VLOOKUP(A72,Tracker[],36,FALSE)</f>
        <v>0</v>
      </c>
      <c r="N72" s="165" t="str">
        <f>VLOOKUP(A72,Tracker[],37,FALSE)</f>
        <v>Not in Scope</v>
      </c>
      <c r="O72" s="165">
        <f>VLOOKUP(A72,Tracker[],38,FALSE)</f>
        <v>0</v>
      </c>
      <c r="P72" s="151"/>
    </row>
    <row r="73" spans="1:16">
      <c r="A73" s="153" t="s">
        <v>223</v>
      </c>
      <c r="B73" s="153" t="str">
        <f>VLOOKUP(A73,Tracker[],3)</f>
        <v>UHC 
Global</v>
      </c>
      <c r="C73" s="154">
        <f>VLOOKUP(A73,Tracker[],8,FALSE)</f>
        <v>1</v>
      </c>
      <c r="D73" s="153" t="str">
        <f>VLOOKUP(A73,Tracker[],19,FALSE)</f>
        <v>Google</v>
      </c>
      <c r="E73" s="166" t="str">
        <f>VLOOKUP(A73,Tracker[],28,FALSE)</f>
        <v>In Progress</v>
      </c>
      <c r="F73" s="166" t="str">
        <f>VLOOKUP(A73,Tracker[],29,FALSE)</f>
        <v>Complete</v>
      </c>
      <c r="G73" s="166" t="s">
        <v>178</v>
      </c>
      <c r="H73" s="215" t="s">
        <v>161</v>
      </c>
      <c r="I73" s="215" t="s">
        <v>161</v>
      </c>
      <c r="J73" s="215" t="s">
        <v>162</v>
      </c>
      <c r="K73" s="166">
        <f>VLOOKUP(A73,Tracker[],34,FALSE)</f>
        <v>0</v>
      </c>
      <c r="L73" s="166">
        <f>VLOOKUP(A73,Tracker[],35,FALSE)</f>
        <v>0</v>
      </c>
      <c r="M73" s="166">
        <f>VLOOKUP(A73,Tracker[],36,FALSE)</f>
        <v>0</v>
      </c>
      <c r="N73" s="166" t="str">
        <f>VLOOKUP(A73,Tracker[],37,FALSE)</f>
        <v>Not in Scope</v>
      </c>
      <c r="O73" s="166">
        <f>VLOOKUP(A73,Tracker[],38,FALSE)</f>
        <v>0</v>
      </c>
      <c r="P73" s="153"/>
    </row>
    <row r="74" spans="1:16" hidden="1">
      <c r="A74" s="151" t="s">
        <v>97</v>
      </c>
      <c r="B74" s="151" t="str">
        <f>VLOOKUP(A74,Tracker[],3)</f>
        <v>OptumHealth - Care Delivery</v>
      </c>
      <c r="C74" s="152">
        <f>VLOOKUP(A74,Tracker[],8,FALSE)</f>
        <v>0</v>
      </c>
      <c r="D74" s="151">
        <f>VLOOKUP(A74,Tracker[],19,FALSE)</f>
        <v>0</v>
      </c>
      <c r="E74" s="165" t="str">
        <f>VLOOKUP(A74,Tracker[],28,FALSE)</f>
        <v>No Cloud Workloads</v>
      </c>
      <c r="F74" s="165" t="str">
        <f>VLOOKUP(A74,Tracker[],29,FALSE)</f>
        <v>Complete</v>
      </c>
      <c r="G74" s="165">
        <f>VLOOKUP(A74,Tracker[],30,FALSE)</f>
        <v>0</v>
      </c>
      <c r="H74" s="165">
        <f>VLOOKUP(A74,Tracker[],31,FALSE)</f>
        <v>0</v>
      </c>
      <c r="I74" s="165">
        <f>VLOOKUP(A74,Tracker[],32,FALSE)</f>
        <v>0</v>
      </c>
      <c r="J74" s="165">
        <f>VLOOKUP(A74,Tracker[],33,FALSE)</f>
        <v>0</v>
      </c>
      <c r="K74" s="165">
        <f>VLOOKUP(A74,Tracker[],34,FALSE)</f>
        <v>0</v>
      </c>
      <c r="L74" s="165">
        <f>VLOOKUP(A74,Tracker[],35,FALSE)</f>
        <v>0</v>
      </c>
      <c r="M74" s="165">
        <f>VLOOKUP(A74,Tracker[],36,FALSE)</f>
        <v>0</v>
      </c>
      <c r="N74" s="165" t="str">
        <f>VLOOKUP(A74,Tracker[],37,FALSE)</f>
        <v>Not in Scope</v>
      </c>
      <c r="O74" s="165">
        <f>VLOOKUP(A74,Tracker[],38,FALSE)</f>
        <v>0</v>
      </c>
      <c r="P74" s="151"/>
    </row>
    <row r="75" spans="1:16" hidden="1">
      <c r="A75" s="153" t="s">
        <v>98</v>
      </c>
      <c r="B75" s="153" t="str">
        <f>VLOOKUP(A75,Tracker[],3)</f>
        <v>UHC 
E&amp;I</v>
      </c>
      <c r="C75" s="154">
        <f>VLOOKUP(A75,Tracker[],8,FALSE)</f>
        <v>0</v>
      </c>
      <c r="D75" s="153">
        <f>VLOOKUP(A75,Tracker[],19,FALSE)</f>
        <v>0</v>
      </c>
      <c r="E75" s="166" t="str">
        <f>VLOOKUP(A75,Tracker[],28,FALSE)</f>
        <v>No Cloud Workloads</v>
      </c>
      <c r="F75" s="166" t="str">
        <f>VLOOKUP(A75,Tracker[],29,FALSE)</f>
        <v>Complete</v>
      </c>
      <c r="G75" s="166">
        <f>VLOOKUP(A75,Tracker[],30,FALSE)</f>
        <v>0</v>
      </c>
      <c r="H75" s="166">
        <f>VLOOKUP(A75,Tracker[],31,FALSE)</f>
        <v>0</v>
      </c>
      <c r="I75" s="166">
        <f>VLOOKUP(A75,Tracker[],32,FALSE)</f>
        <v>0</v>
      </c>
      <c r="J75" s="166">
        <f>VLOOKUP(A75,Tracker[],33,FALSE)</f>
        <v>0</v>
      </c>
      <c r="K75" s="166">
        <f>VLOOKUP(A75,Tracker[],34,FALSE)</f>
        <v>0</v>
      </c>
      <c r="L75" s="166">
        <f>VLOOKUP(A75,Tracker[],35,FALSE)</f>
        <v>0</v>
      </c>
      <c r="M75" s="166">
        <f>VLOOKUP(A75,Tracker[],36,FALSE)</f>
        <v>0</v>
      </c>
      <c r="N75" s="166">
        <f>VLOOKUP(A75,Tracker[],37,FALSE)</f>
        <v>0</v>
      </c>
      <c r="O75" s="166">
        <f>VLOOKUP(A75,Tracker[],38,FALSE)</f>
        <v>0</v>
      </c>
      <c r="P75" s="153"/>
    </row>
    <row r="76" spans="1:16">
      <c r="A76" s="151" t="s">
        <v>224</v>
      </c>
      <c r="B76" s="151" t="str">
        <f>VLOOKUP(A76,Tracker[],3)</f>
        <v>OptumHealth - Care Delivery</v>
      </c>
      <c r="C76" s="152">
        <f>VLOOKUP(A76,Tracker[],8,FALSE)</f>
        <v>0</v>
      </c>
      <c r="D76" s="151" t="str">
        <f>VLOOKUP(A76,Tracker[],19,FALSE)</f>
        <v>AWS</v>
      </c>
      <c r="E76" s="165" t="str">
        <f>VLOOKUP(A76,Tracker[],28,FALSE)</f>
        <v>In Progress</v>
      </c>
      <c r="F76" s="165" t="str">
        <f>VLOOKUP(A76,Tracker[],29,FALSE)</f>
        <v>Complete</v>
      </c>
      <c r="G76" s="165" t="str">
        <f>VLOOKUP(A76,Tracker[],30,FALSE)</f>
        <v>Complete</v>
      </c>
      <c r="H76" s="165" t="str">
        <f>VLOOKUP(A76,Tracker[],31,FALSE)</f>
        <v>Complete</v>
      </c>
      <c r="I76" s="165" t="str">
        <f>VLOOKUP(A76,Tracker[],32,FALSE)</f>
        <v>Complete</v>
      </c>
      <c r="J76" s="165" t="str">
        <f>VLOOKUP(A76,Tracker[],33,FALSE)</f>
        <v>Complete</v>
      </c>
      <c r="K76" s="165" t="str">
        <f>VLOOKUP(A76,Tracker[],34,FALSE)</f>
        <v>In Progress</v>
      </c>
      <c r="L76" s="165"/>
      <c r="M76" s="165"/>
      <c r="N76" s="165">
        <f>VLOOKUP(A76,Tracker[],37,FALSE)</f>
        <v>0</v>
      </c>
      <c r="O76" s="165">
        <f>VLOOKUP(A76,Tracker[],38,FALSE)</f>
        <v>0</v>
      </c>
      <c r="P76" s="151">
        <f>VLOOKUP(A76,Tracker[],38,FALSE)</f>
        <v>0</v>
      </c>
    </row>
    <row r="77" spans="1:16" hidden="1">
      <c r="A77" s="151" t="s">
        <v>225</v>
      </c>
      <c r="B77" s="151" t="str">
        <f>VLOOKUP(A77,Tracker[],3)</f>
        <v>OptumHealth - Care Delivery</v>
      </c>
      <c r="C77" s="152">
        <f>VLOOKUP(A77,Tracker[],8,FALSE)</f>
        <v>0</v>
      </c>
      <c r="D77" s="151" t="str">
        <f>VLOOKUP(A77,Tracker[],19,FALSE)</f>
        <v>Azure</v>
      </c>
      <c r="E77" s="165" t="str">
        <f>VLOOKUP(A77,Tracker[],28,FALSE)</f>
        <v>No Cloud Workloads</v>
      </c>
      <c r="F77" s="165" t="str">
        <f>VLOOKUP(A77,Tracker[],29,FALSE)</f>
        <v>Complete</v>
      </c>
      <c r="G77" s="165" t="str">
        <f>VLOOKUP(A77,Tracker[],30,FALSE)</f>
        <v>Complete</v>
      </c>
      <c r="H77" s="165" t="str">
        <f>VLOOKUP(A77,Tracker[],31,FALSE)</f>
        <v>Complete</v>
      </c>
      <c r="I77" s="165" t="str">
        <f>VLOOKUP(A77,Tracker[],32,FALSE)</f>
        <v>Complete</v>
      </c>
      <c r="J77" s="165" t="str">
        <f>VLOOKUP(A77,Tracker[],33,FALSE)</f>
        <v>In Progress</v>
      </c>
      <c r="K77" s="165">
        <f>VLOOKUP(A77,Tracker[],34,FALSE)</f>
        <v>0</v>
      </c>
      <c r="L77" s="165">
        <f>VLOOKUP(A77,Tracker[],35,FALSE)</f>
        <v>0</v>
      </c>
      <c r="M77" s="165"/>
      <c r="N77" s="165">
        <f>VLOOKUP(A77,Tracker[],37,FALSE)</f>
        <v>0</v>
      </c>
      <c r="O77" s="165">
        <f>VLOOKUP(A77,Tracker[],38,FALSE)</f>
        <v>0</v>
      </c>
      <c r="P77" s="151">
        <f>VLOOKUP(A77,Tracker[],38,FALSE)</f>
        <v>0</v>
      </c>
    </row>
    <row r="78" spans="1:16">
      <c r="A78" s="171" t="s">
        <v>226</v>
      </c>
      <c r="B78" s="171" t="str">
        <f>VLOOKUP(A78,Tracker[],3)</f>
        <v>OptumHealth - Care Delivery</v>
      </c>
      <c r="C78" s="172">
        <f>VLOOKUP(A78,Tracker[],8,FALSE)</f>
        <v>1</v>
      </c>
      <c r="D78" s="171" t="str">
        <f>VLOOKUP(A78,Tracker[],19,FALSE)</f>
        <v>Azure</v>
      </c>
      <c r="E78" s="165" t="s">
        <v>161</v>
      </c>
      <c r="F78" s="165" t="str">
        <f>VLOOKUP(A78,Tracker[],29,FALSE)</f>
        <v>Complete</v>
      </c>
      <c r="G78" s="165" t="str">
        <f>VLOOKUP(A78,Tracker[],30,FALSE)</f>
        <v>Complete</v>
      </c>
      <c r="H78" s="165" t="str">
        <f>VLOOKUP(A78,Tracker[],31,FALSE)</f>
        <v>Complete</v>
      </c>
      <c r="I78" s="165" t="str">
        <f>VLOOKUP(A78,Tracker[],32,FALSE)</f>
        <v>Complete</v>
      </c>
      <c r="J78" s="165" t="str">
        <f>VLOOKUP(A78,Tracker[],33,FALSE)</f>
        <v>In Progress</v>
      </c>
      <c r="K78" s="165">
        <f>VLOOKUP(A78,Tracker[],34,FALSE)</f>
        <v>0</v>
      </c>
      <c r="L78" s="165">
        <f>VLOOKUP(A78,Tracker[],35,FALSE)</f>
        <v>0</v>
      </c>
      <c r="M78" s="165">
        <f>VLOOKUP(A78,Tracker[],36,FALSE)</f>
        <v>0</v>
      </c>
      <c r="N78" s="165" t="str">
        <f>VLOOKUP(A78,Tracker[],37,FALSE)</f>
        <v>Not Started</v>
      </c>
      <c r="O78" s="165">
        <f>VLOOKUP(A78,Tracker[],38,FALSE)</f>
        <v>0</v>
      </c>
      <c r="P78" s="171"/>
    </row>
    <row r="79" spans="1:16" hidden="1">
      <c r="A79" s="171" t="s">
        <v>227</v>
      </c>
      <c r="B79" s="171" t="str">
        <f>VLOOKUP(A79,Tracker[],3)</f>
        <v>OptumHealth - Care Delivery</v>
      </c>
      <c r="C79" s="172">
        <f>VLOOKUP(A79,Tracker[],8,FALSE)</f>
        <v>1</v>
      </c>
      <c r="D79" s="171" t="str">
        <f>VLOOKUP(A79,Tracker[],19,FALSE)</f>
        <v>Azure</v>
      </c>
      <c r="E79" s="165" t="str">
        <f>VLOOKUP(A79,Tracker[],28,FALSE)</f>
        <v>No Cloud Workloads</v>
      </c>
      <c r="F79" s="165" t="str">
        <f>VLOOKUP(A79,Tracker[],29,FALSE)</f>
        <v>Complete</v>
      </c>
      <c r="G79" s="165" t="str">
        <f>VLOOKUP(A79,Tracker[],30,FALSE)</f>
        <v>Complete</v>
      </c>
      <c r="H79" s="165" t="str">
        <f>VLOOKUP(A79,Tracker[],31,FALSE)</f>
        <v>Complete</v>
      </c>
      <c r="I79" s="165" t="str">
        <f>VLOOKUP(A79,Tracker[],32,FALSE)</f>
        <v>Complete</v>
      </c>
      <c r="J79" s="165" t="str">
        <f>VLOOKUP(A79,Tracker[],33,FALSE)</f>
        <v>In Progress</v>
      </c>
      <c r="K79" s="165">
        <f>VLOOKUP(A79,Tracker[],34,FALSE)</f>
        <v>0</v>
      </c>
      <c r="L79" s="165">
        <f>VLOOKUP(A79,Tracker[],35,FALSE)</f>
        <v>0</v>
      </c>
      <c r="M79" s="165">
        <f>VLOOKUP(A79,Tracker[],36,FALSE)</f>
        <v>0</v>
      </c>
      <c r="N79" s="165" t="str">
        <f>VLOOKUP(A79,Tracker[],37,FALSE)</f>
        <v>Not Started</v>
      </c>
      <c r="O79" s="165">
        <f>VLOOKUP(A79,Tracker[],38,FALSE)</f>
        <v>0</v>
      </c>
      <c r="P79" s="171">
        <f>VLOOKUP(A79,Tracker[],38,FALSE)</f>
        <v>0</v>
      </c>
    </row>
    <row r="80" spans="1:16" hidden="1">
      <c r="A80" s="151" t="s">
        <v>228</v>
      </c>
      <c r="B80" s="151" t="str">
        <f>VLOOKUP(A80,Tracker[],3)</f>
        <v>OptumHealth - Care Delivery</v>
      </c>
      <c r="C80" s="152">
        <f>VLOOKUP(A80,Tracker[],8,FALSE)</f>
        <v>1</v>
      </c>
      <c r="D80" s="151">
        <f>VLOOKUP(A80,Tracker[],19,FALSE)</f>
        <v>0</v>
      </c>
      <c r="E80" s="165" t="str">
        <f>VLOOKUP(A80,Tracker[],28,FALSE)</f>
        <v>No Cloud Workloads</v>
      </c>
      <c r="F80" s="165" t="str">
        <f>VLOOKUP(A80,Tracker[],29,FALSE)</f>
        <v>Complete</v>
      </c>
      <c r="G80" s="165">
        <f>VLOOKUP(A80,Tracker[],30,FALSE)</f>
        <v>0</v>
      </c>
      <c r="H80" s="165">
        <f>VLOOKUP(A80,Tracker[],31,FALSE)</f>
        <v>0</v>
      </c>
      <c r="I80" s="165">
        <f>VLOOKUP(A80,Tracker[],32,FALSE)</f>
        <v>0</v>
      </c>
      <c r="J80" s="165">
        <f>VLOOKUP(A80,Tracker[],33,FALSE)</f>
        <v>0</v>
      </c>
      <c r="K80" s="165">
        <f>VLOOKUP(A80,Tracker[],34,FALSE)</f>
        <v>0</v>
      </c>
      <c r="L80" s="165">
        <f>VLOOKUP(A80,Tracker[],35,FALSE)</f>
        <v>0</v>
      </c>
      <c r="M80" s="165">
        <f>VLOOKUP(A80,Tracker[],36,FALSE)</f>
        <v>0</v>
      </c>
      <c r="N80" s="165" t="str">
        <f>VLOOKUP(A80,Tracker[],37,FALSE)</f>
        <v>Not Started</v>
      </c>
      <c r="O80" s="165">
        <f>VLOOKUP(A80,Tracker[],38,FALSE)</f>
        <v>0</v>
      </c>
      <c r="P80" s="151">
        <f>VLOOKUP(A80,Tracker[],38,FALSE)</f>
        <v>0</v>
      </c>
    </row>
    <row r="81" spans="1:16" hidden="1">
      <c r="A81" s="151" t="s">
        <v>108</v>
      </c>
      <c r="B81" s="151" t="str">
        <f>VLOOKUP(A81,Tracker[],3)</f>
        <v>UHC 
Global</v>
      </c>
      <c r="C81" s="152">
        <f>VLOOKUP(A81,Tracker[],8,FALSE)</f>
        <v>0</v>
      </c>
      <c r="D81" s="151">
        <f>VLOOKUP(A81,Tracker[],19,FALSE)</f>
        <v>0</v>
      </c>
      <c r="E81" s="165" t="str">
        <f>VLOOKUP(A81,Tracker[],28,FALSE)</f>
        <v>Not Started</v>
      </c>
      <c r="F81" s="165" t="str">
        <f>VLOOKUP(A81,Tracker[],29,FALSE)</f>
        <v>Not Started</v>
      </c>
      <c r="G81" s="165">
        <f>VLOOKUP(A81,Tracker[],30,FALSE)</f>
        <v>0</v>
      </c>
      <c r="H81" s="165">
        <f>VLOOKUP(A81,Tracker[],31,FALSE)</f>
        <v>0</v>
      </c>
      <c r="I81" s="165">
        <f>VLOOKUP(A81,Tracker[],32,FALSE)</f>
        <v>0</v>
      </c>
      <c r="J81" s="165">
        <f>VLOOKUP(A81,Tracker[],33,FALSE)</f>
        <v>0</v>
      </c>
      <c r="K81" s="165">
        <f>VLOOKUP(A81,Tracker[],34,FALSE)</f>
        <v>0</v>
      </c>
      <c r="L81" s="165">
        <f>VLOOKUP(A81,Tracker[],35,FALSE)</f>
        <v>0</v>
      </c>
      <c r="M81" s="165">
        <f>VLOOKUP(A81,Tracker[],36,FALSE)</f>
        <v>0</v>
      </c>
      <c r="N81" s="165">
        <f>VLOOKUP(A81,Tracker[],37,FALSE)</f>
        <v>0</v>
      </c>
      <c r="O81" s="165">
        <f>VLOOKUP(A81,Tracker[],38,FALSE)</f>
        <v>0</v>
      </c>
      <c r="P81" s="151">
        <f>VLOOKUP(A81,Tracker[],38,FALSE)</f>
        <v>0</v>
      </c>
    </row>
    <row r="82" spans="1:16" hidden="1">
      <c r="A82" s="171" t="s">
        <v>109</v>
      </c>
      <c r="B82" s="171" t="str">
        <f>VLOOKUP(A82,Tracker[],3)</f>
        <v>UHC 
E&amp;I</v>
      </c>
      <c r="C82" s="172">
        <f>VLOOKUP(A82,Tracker[],8,FALSE)</f>
        <v>0</v>
      </c>
      <c r="D82" s="171">
        <f>VLOOKUP(A82,Tracker[],19,FALSE)</f>
        <v>0</v>
      </c>
      <c r="E82" s="165" t="str">
        <f>VLOOKUP(A82,Tracker[],28,FALSE)</f>
        <v>No Cloud Workloads</v>
      </c>
      <c r="F82" s="165" t="str">
        <f>VLOOKUP(A82,Tracker[],29,FALSE)</f>
        <v>Complete</v>
      </c>
      <c r="G82" s="165">
        <f>VLOOKUP(A82,Tracker[],30,FALSE)</f>
        <v>0</v>
      </c>
      <c r="H82" s="165">
        <f>VLOOKUP(A82,Tracker[],31,FALSE)</f>
        <v>0</v>
      </c>
      <c r="I82" s="165">
        <f>VLOOKUP(A82,Tracker[],32,FALSE)</f>
        <v>0</v>
      </c>
      <c r="J82" s="165">
        <f>VLOOKUP(A82,Tracker[],33,FALSE)</f>
        <v>0</v>
      </c>
      <c r="K82" s="165">
        <f>VLOOKUP(A82,Tracker[],34,FALSE)</f>
        <v>0</v>
      </c>
      <c r="L82" s="165">
        <f>VLOOKUP(A82,Tracker[],35,FALSE)</f>
        <v>0</v>
      </c>
      <c r="M82" s="165">
        <f>VLOOKUP(A82,Tracker[],36,FALSE)</f>
        <v>0</v>
      </c>
      <c r="N82" s="165">
        <f>VLOOKUP(A82,Tracker[],37,FALSE)</f>
        <v>0</v>
      </c>
      <c r="O82" s="165">
        <f>VLOOKUP(A82,Tracker[],38,FALSE)</f>
        <v>0</v>
      </c>
      <c r="P82" s="171">
        <f>VLOOKUP(A82,Tracker[],38,FALSE)</f>
        <v>0</v>
      </c>
    </row>
    <row r="83" spans="1:16">
      <c r="A83" s="171" t="s">
        <v>110</v>
      </c>
      <c r="B83" s="171" t="str">
        <f>VLOOKUP(A83,Tracker[],3)</f>
        <v>UHC 
E&amp;I</v>
      </c>
      <c r="C83" s="172">
        <f>VLOOKUP(A83,Tracker[],8,FALSE)</f>
        <v>0</v>
      </c>
      <c r="D83" s="171" t="str">
        <f>VLOOKUP(A83,Tracker[],19,FALSE)</f>
        <v>Azure</v>
      </c>
      <c r="E83" s="165" t="str">
        <f>VLOOKUP(A83,Tracker[],28,FALSE)</f>
        <v>In Progress</v>
      </c>
      <c r="F83" s="165" t="str">
        <f>VLOOKUP(A83,Tracker[],29,FALSE)</f>
        <v>Complete</v>
      </c>
      <c r="G83" s="165" t="str">
        <f>VLOOKUP(A83,Tracker[],30,FALSE)</f>
        <v>Complete</v>
      </c>
      <c r="H83" s="165" t="str">
        <f>VLOOKUP(A83,Tracker[],31,FALSE)</f>
        <v>Complete</v>
      </c>
      <c r="I83" s="165" t="str">
        <f>VLOOKUP(A83,Tracker[],32,FALSE)</f>
        <v>Complete</v>
      </c>
      <c r="J83" s="165" t="str">
        <f>VLOOKUP(A83,Tracker[],33,FALSE)</f>
        <v>In Progress</v>
      </c>
      <c r="K83" s="165">
        <f>VLOOKUP(A83,Tracker[],34,FALSE)</f>
        <v>0</v>
      </c>
      <c r="L83" s="165">
        <f>VLOOKUP(A83,Tracker[],35,FALSE)</f>
        <v>0</v>
      </c>
      <c r="M83" s="165">
        <f>VLOOKUP(A83,Tracker[],36,FALSE)</f>
        <v>0</v>
      </c>
      <c r="N83" s="165" t="str">
        <f>VLOOKUP(A83,Tracker[],37,FALSE)</f>
        <v>Not Started</v>
      </c>
      <c r="O83" s="165">
        <f>VLOOKUP(A83,Tracker[],38,FALSE)</f>
        <v>0</v>
      </c>
      <c r="P83" s="171">
        <f>VLOOKUP(A83,Tracker[],38,FALSE)</f>
        <v>0</v>
      </c>
    </row>
    <row r="84" spans="1:16" hidden="1">
      <c r="A84" s="171" t="s">
        <v>111</v>
      </c>
      <c r="B84" s="171" t="str">
        <f>VLOOKUP(A84,Tracker[],3)</f>
        <v>OptumHealth - Care Delivery</v>
      </c>
      <c r="C84" s="172">
        <f>VLOOKUP(A84,Tracker[],8,FALSE)</f>
        <v>2</v>
      </c>
      <c r="D84" s="171">
        <f>VLOOKUP(A84,Tracker[],19,FALSE)</f>
        <v>0</v>
      </c>
      <c r="E84" s="165" t="str">
        <f>VLOOKUP(A84,Tracker[],28,FALSE)</f>
        <v>No Cloud Workloads</v>
      </c>
      <c r="F84" s="165" t="str">
        <f>VLOOKUP(A84,Tracker[],29,FALSE)</f>
        <v>Complete</v>
      </c>
      <c r="G84" s="165">
        <f>VLOOKUP(A84,Tracker[],30,FALSE)</f>
        <v>0</v>
      </c>
      <c r="H84" s="165">
        <f>VLOOKUP(A84,Tracker[],31,FALSE)</f>
        <v>0</v>
      </c>
      <c r="I84" s="165">
        <f>VLOOKUP(A84,Tracker[],32,FALSE)</f>
        <v>0</v>
      </c>
      <c r="J84" s="165">
        <f>VLOOKUP(A84,Tracker[],33,FALSE)</f>
        <v>0</v>
      </c>
      <c r="K84" s="165">
        <f>VLOOKUP(A84,Tracker[],34,FALSE)</f>
        <v>0</v>
      </c>
      <c r="L84" s="165">
        <f>VLOOKUP(A84,Tracker[],35,FALSE)</f>
        <v>0</v>
      </c>
      <c r="M84" s="165">
        <f>VLOOKUP(A84,Tracker[],36,FALSE)</f>
        <v>0</v>
      </c>
      <c r="N84" s="165" t="str">
        <f>VLOOKUP(A84,Tracker[],37,FALSE)</f>
        <v>Complete</v>
      </c>
      <c r="O84" s="165">
        <f>VLOOKUP(A84,Tracker[],38,FALSE)</f>
        <v>0</v>
      </c>
      <c r="P84" s="171">
        <f>VLOOKUP(A84,Tracker[],38,FALSE)</f>
        <v>0</v>
      </c>
    </row>
    <row r="85" spans="1:16">
      <c r="A85" s="171" t="s">
        <v>229</v>
      </c>
      <c r="B85" s="171" t="s">
        <v>230</v>
      </c>
      <c r="C85" s="172">
        <f>VLOOKUP(A85,Tracker[],8,FALSE)</f>
        <v>0</v>
      </c>
      <c r="D85" s="171" t="str">
        <f>VLOOKUP(A85,Tracker[],19,FALSE)</f>
        <v>AWS</v>
      </c>
      <c r="E85" s="165" t="s">
        <v>161</v>
      </c>
      <c r="F85" s="165" t="str">
        <f>VLOOKUP(A85,Tracker[],29,FALSE)</f>
        <v>Complete</v>
      </c>
      <c r="G85" s="165" t="str">
        <f>VLOOKUP(A85,Tracker[],30,FALSE)</f>
        <v>Complete</v>
      </c>
      <c r="H85" s="165">
        <f>VLOOKUP(A85,Tracker[],31,FALSE)</f>
        <v>0</v>
      </c>
      <c r="I85" s="165">
        <f>VLOOKUP(A85,Tracker[],32,FALSE)</f>
        <v>0</v>
      </c>
      <c r="J85" s="165">
        <f>VLOOKUP(A85,Tracker[],33,FALSE)</f>
        <v>0</v>
      </c>
      <c r="K85" s="165">
        <f>VLOOKUP(A85,Tracker[],34,FALSE)</f>
        <v>0</v>
      </c>
      <c r="L85" s="165">
        <f>VLOOKUP(A85,Tracker[],35,FALSE)</f>
        <v>0</v>
      </c>
      <c r="M85" s="165">
        <f>VLOOKUP(A85,Tracker[],36,FALSE)</f>
        <v>0</v>
      </c>
      <c r="N85" s="165">
        <f>VLOOKUP(A85,Tracker[],37,FALSE)</f>
        <v>0</v>
      </c>
      <c r="O85" s="165">
        <f>VLOOKUP(A85,Tracker[],38,FALSE)</f>
        <v>0</v>
      </c>
      <c r="P85" s="171">
        <f>VLOOKUP(A85,Tracker[],38,FALSE)</f>
        <v>0</v>
      </c>
    </row>
    <row r="86" spans="1:16">
      <c r="A86" s="171" t="s">
        <v>231</v>
      </c>
      <c r="B86" s="171">
        <f>VLOOKUP(A86,Tracker[],3)</f>
        <v>0</v>
      </c>
      <c r="C86" s="172">
        <f>VLOOKUP(A86,Tracker[],8,FALSE)</f>
        <v>0</v>
      </c>
      <c r="D86" s="171" t="str">
        <f>VLOOKUP(A86,Tracker[],19,FALSE)</f>
        <v>Azure</v>
      </c>
      <c r="E86" s="165" t="s">
        <v>161</v>
      </c>
      <c r="F86" s="165" t="str">
        <f>VLOOKUP(A86,Tracker[],29,FALSE)</f>
        <v>Complete</v>
      </c>
      <c r="G86" s="165" t="str">
        <f>VLOOKUP(A86,Tracker[],30,FALSE)</f>
        <v>Complete</v>
      </c>
      <c r="H86" s="165">
        <f>VLOOKUP(A86,Tracker[],31,FALSE)</f>
        <v>0</v>
      </c>
      <c r="I86" s="165">
        <f>VLOOKUP(A86,Tracker[],32,FALSE)</f>
        <v>0</v>
      </c>
      <c r="J86" s="165">
        <f>VLOOKUP(A86,Tracker[],33,FALSE)</f>
        <v>0</v>
      </c>
      <c r="K86" s="165">
        <f>VLOOKUP(A86,Tracker[],34,FALSE)</f>
        <v>0</v>
      </c>
      <c r="L86" s="165">
        <f>VLOOKUP(A86,Tracker[],35,FALSE)</f>
        <v>0</v>
      </c>
      <c r="M86" s="165">
        <f>VLOOKUP(A86,Tracker[],36,FALSE)</f>
        <v>0</v>
      </c>
      <c r="N86" s="165">
        <f>VLOOKUP(A86,Tracker[],37,FALSE)</f>
        <v>0</v>
      </c>
      <c r="O86" s="165">
        <f>VLOOKUP(A86,Tracker[],38,FALSE)</f>
        <v>0</v>
      </c>
      <c r="P86" s="171">
        <f>VLOOKUP(A86,Tracker[],38,FALSE)</f>
        <v>0</v>
      </c>
    </row>
    <row r="87" spans="1:16" hidden="1">
      <c r="A87" s="171" t="s">
        <v>113</v>
      </c>
      <c r="B87" s="171">
        <f>VLOOKUP(A87,Tracker[],3)</f>
        <v>0</v>
      </c>
      <c r="C87" s="172">
        <f>VLOOKUP(A87,Tracker[],8,FALSE)</f>
        <v>2</v>
      </c>
      <c r="D87" s="171">
        <f>VLOOKUP(A87,Tracker[],19,FALSE)</f>
        <v>0</v>
      </c>
      <c r="E87" s="165" t="str">
        <f>VLOOKUP(A87,Tracker[],28,FALSE)</f>
        <v>No Cloud Workloads</v>
      </c>
      <c r="F87" s="165" t="str">
        <f>VLOOKUP(A87,Tracker[],29,FALSE)</f>
        <v>Complete</v>
      </c>
      <c r="G87" s="165">
        <f>VLOOKUP(A87,Tracker[],30,FALSE)</f>
        <v>0</v>
      </c>
      <c r="H87" s="165">
        <f>VLOOKUP(A87,Tracker[],31,FALSE)</f>
        <v>0</v>
      </c>
      <c r="I87" s="165">
        <f>VLOOKUP(A87,Tracker[],32,FALSE)</f>
        <v>0</v>
      </c>
      <c r="J87" s="165">
        <f>VLOOKUP(A87,Tracker[],33,FALSE)</f>
        <v>0</v>
      </c>
      <c r="K87" s="165">
        <f>VLOOKUP(A87,Tracker[],34,FALSE)</f>
        <v>0</v>
      </c>
      <c r="L87" s="165">
        <f>VLOOKUP(A87,Tracker[],35,FALSE)</f>
        <v>0</v>
      </c>
      <c r="M87" s="165">
        <f>VLOOKUP(A87,Tracker[],36,FALSE)</f>
        <v>0</v>
      </c>
      <c r="N87" s="165" t="str">
        <f>VLOOKUP(A87,Tracker[],37,FALSE)</f>
        <v>In progress</v>
      </c>
      <c r="O87" s="165">
        <f>VLOOKUP(A87,Tracker[],38,FALSE)</f>
        <v>0</v>
      </c>
      <c r="P87" s="171" t="s">
        <v>232</v>
      </c>
    </row>
    <row r="88" spans="1:16" hidden="1">
      <c r="A88" s="171" t="s">
        <v>118</v>
      </c>
      <c r="B88" s="171" t="s">
        <v>233</v>
      </c>
      <c r="C88" s="172">
        <f>VLOOKUP(A88,Tracker[],8,FALSE)</f>
        <v>0</v>
      </c>
      <c r="D88" s="171">
        <f>VLOOKUP(A88,Tracker[],19,FALSE)</f>
        <v>0</v>
      </c>
      <c r="E88" s="165" t="str">
        <f>VLOOKUP(A88,Tracker[],28,FALSE)</f>
        <v>No Cloud Workloads</v>
      </c>
      <c r="F88" s="165" t="str">
        <f>VLOOKUP(A88,Tracker[],29,FALSE)</f>
        <v>Complete</v>
      </c>
      <c r="G88" s="165">
        <f>VLOOKUP(A88,Tracker[],30,FALSE)</f>
        <v>0</v>
      </c>
      <c r="H88" s="165">
        <f>VLOOKUP(A88,Tracker[],31,FALSE)</f>
        <v>0</v>
      </c>
      <c r="I88" s="165">
        <f>VLOOKUP(A88,Tracker[],32,FALSE)</f>
        <v>0</v>
      </c>
      <c r="J88" s="165">
        <f>VLOOKUP(A88,Tracker[],33,FALSE)</f>
        <v>0</v>
      </c>
      <c r="K88" s="165">
        <f>VLOOKUP(A88,Tracker[],34,FALSE)</f>
        <v>0</v>
      </c>
      <c r="L88" s="165">
        <f>VLOOKUP(A88,Tracker[],35,FALSE)</f>
        <v>0</v>
      </c>
      <c r="M88" s="165">
        <f>VLOOKUP(A88,Tracker[],36,FALSE)</f>
        <v>0</v>
      </c>
      <c r="N88" s="165">
        <f>VLOOKUP(A88,Tracker[],37,FALSE)</f>
        <v>0</v>
      </c>
      <c r="O88" s="165">
        <f>VLOOKUP(A88,Tracker[],38,FALSE)</f>
        <v>0</v>
      </c>
      <c r="P88" s="171">
        <f>VLOOKUP(A88,Tracker[],38,FALSE)</f>
        <v>0</v>
      </c>
    </row>
  </sheetData>
  <mergeCells count="2">
    <mergeCell ref="K1:M1"/>
    <mergeCell ref="K9:M9"/>
  </mergeCells>
  <phoneticPr fontId="19" type="noConversion"/>
  <conditionalFormatting sqref="E14:O32 E35:O70 F33:F34 K33:O34 E74:O88 E71:G73 K71:O73">
    <cfRule type="cellIs" dxfId="75" priority="3" operator="equal">
      <formula>"Migrated"</formula>
    </cfRule>
    <cfRule type="cellIs" dxfId="74" priority="4" operator="equal">
      <formula>"Not in Scope"</formula>
    </cfRule>
    <cfRule type="cellIs" dxfId="73" priority="5" operator="equal">
      <formula>"Complete"</formula>
    </cfRule>
    <cfRule type="cellIs" dxfId="72" priority="6" operator="equal">
      <formula>"No Cloud Workloads"</formula>
    </cfRule>
    <cfRule type="cellIs" dxfId="71" priority="8" operator="equal">
      <formula>"Not Started"</formula>
    </cfRule>
  </conditionalFormatting>
  <conditionalFormatting sqref="L2 E14:O32 E35:O70 F33:F34 K33:O34 E74:O88 E71:G73 K71:O73">
    <cfRule type="cellIs" dxfId="70" priority="7" operator="equal">
      <formula>"In Progress"</formula>
    </cfRule>
  </conditionalFormatting>
  <conditionalFormatting sqref="E14:O32 E35:O70 F33:F34 K33:O34 E74:O88 E71:G73 K71:O73">
    <cfRule type="cellIs" dxfId="69" priority="9" operator="equal">
      <formula>"Delayed"</formula>
    </cfRule>
  </conditionalFormatting>
  <conditionalFormatting sqref="M2">
    <cfRule type="cellIs" dxfId="68" priority="2" operator="equal">
      <formula>"Delayed"</formula>
    </cfRule>
  </conditionalFormatting>
  <conditionalFormatting sqref="E33">
    <cfRule type="cellIs" dxfId="67" priority="1" operator="equal">
      <formula>"In Prgress"</formula>
    </cfRule>
  </conditionalFormatting>
  <pageMargins left="0.7" right="0.7" top="0.75" bottom="0.75" header="0.3" footer="0.3"/>
  <pageSetup orientation="portrait" r:id="rId10"/>
  <drawing r:id="rId11"/>
  <tableParts count="1">
    <tablePart r:id="rId12"/>
  </tableParts>
  <extLst>
    <ext xmlns:x15="http://schemas.microsoft.com/office/spreadsheetml/2010/11/main" uri="{3A4CF648-6AED-40f4-86FF-DC5316D8AED3}">
      <x14:slicerList xmlns:x14="http://schemas.microsoft.com/office/spreadsheetml/2009/9/main">
        <x14:slicer r:id="rId13"/>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5C36F-29D9-42C6-917A-5B75F1566CAF}">
  <dimension ref="A1:AO163"/>
  <sheetViews>
    <sheetView zoomScale="90" zoomScaleNormal="90" workbookViewId="0">
      <pane xSplit="1" ySplit="2" topLeftCell="B3" activePane="bottomRight" state="frozen"/>
      <selection pane="bottomRight" activeCell="AD66" sqref="AD66"/>
      <selection pane="bottomLeft" activeCell="A3" sqref="A3"/>
      <selection pane="topRight" activeCell="B1" sqref="B1"/>
    </sheetView>
  </sheetViews>
  <sheetFormatPr defaultColWidth="9.140625" defaultRowHeight="15"/>
  <cols>
    <col min="1" max="1" width="36.28515625" style="9" customWidth="1"/>
    <col min="2" max="2" width="12.42578125" customWidth="1"/>
    <col min="3" max="4" width="23.7109375" customWidth="1"/>
    <col min="5" max="6" width="26.42578125" customWidth="1"/>
    <col min="7" max="7" width="41.28515625" style="3" customWidth="1"/>
    <col min="8" max="8" width="10.7109375" style="3" customWidth="1"/>
    <col min="9" max="9" width="17.42578125" style="3" customWidth="1"/>
    <col min="10" max="12" width="18.85546875" style="3" customWidth="1"/>
    <col min="13" max="13" width="20.85546875" style="3" customWidth="1"/>
    <col min="14" max="15" width="18.85546875" style="3" customWidth="1"/>
    <col min="16" max="17" width="17.85546875" style="18" customWidth="1"/>
    <col min="18" max="18" width="17.28515625" style="3" customWidth="1"/>
    <col min="19" max="19" width="24.42578125" style="3" customWidth="1"/>
    <col min="20" max="20" width="20.42578125" style="3" customWidth="1"/>
    <col min="21" max="21" width="18.42578125" bestFit="1" customWidth="1"/>
    <col min="22" max="22" width="18.7109375" style="3" customWidth="1"/>
    <col min="23" max="23" width="21.42578125" style="3" customWidth="1"/>
    <col min="24" max="24" width="31.28515625" style="3" customWidth="1"/>
    <col min="25" max="25" width="35.42578125" style="16" customWidth="1"/>
    <col min="26" max="26" width="102" style="25" customWidth="1"/>
    <col min="27" max="27" width="26.42578125" style="3" customWidth="1"/>
    <col min="28" max="28" width="19.42578125" style="3" customWidth="1"/>
    <col min="29" max="35" width="19.28515625" style="3" customWidth="1"/>
    <col min="36" max="36" width="19.28515625" style="194" customWidth="1"/>
    <col min="37" max="38" width="19.28515625" style="3" customWidth="1"/>
    <col min="39" max="39" width="80.28515625" style="149" customWidth="1"/>
    <col min="40" max="16384" width="9.140625" style="3"/>
  </cols>
  <sheetData>
    <row r="1" spans="1:41" ht="21" customHeight="1">
      <c r="A1" s="227" t="s">
        <v>234</v>
      </c>
      <c r="B1" s="227"/>
      <c r="C1" s="227"/>
      <c r="D1" s="230" t="s">
        <v>235</v>
      </c>
      <c r="E1" s="230"/>
      <c r="F1" s="230"/>
      <c r="G1" s="230"/>
      <c r="H1" s="229" t="s">
        <v>236</v>
      </c>
      <c r="I1" s="229"/>
      <c r="J1" s="229"/>
      <c r="K1" s="229"/>
      <c r="L1" s="229"/>
      <c r="M1" s="229"/>
      <c r="N1" s="229"/>
      <c r="O1" s="229"/>
      <c r="P1" s="229"/>
      <c r="Q1" s="229"/>
      <c r="R1" s="228" t="s">
        <v>237</v>
      </c>
      <c r="S1" s="228"/>
      <c r="T1" s="228"/>
      <c r="U1" s="228"/>
      <c r="V1" s="228"/>
      <c r="W1" s="228"/>
      <c r="X1" s="228"/>
      <c r="Y1" s="228"/>
      <c r="Z1" s="231" t="s">
        <v>4</v>
      </c>
      <c r="AA1" s="232"/>
      <c r="AB1" s="226" t="s">
        <v>238</v>
      </c>
      <c r="AC1" s="226"/>
      <c r="AD1" s="226"/>
      <c r="AE1" s="226"/>
      <c r="AF1" s="226"/>
      <c r="AG1" s="226"/>
      <c r="AH1" s="226"/>
      <c r="AI1" s="226"/>
      <c r="AJ1" s="226"/>
      <c r="AK1" s="226"/>
      <c r="AL1" s="226"/>
      <c r="AM1" s="226"/>
      <c r="AN1" s="226"/>
      <c r="AO1" s="222"/>
    </row>
    <row r="2" spans="1:41" ht="25.5">
      <c r="A2" s="33" t="s">
        <v>0</v>
      </c>
      <c r="B2" s="19" t="s">
        <v>239</v>
      </c>
      <c r="C2" s="19" t="s">
        <v>190</v>
      </c>
      <c r="D2" s="39" t="s">
        <v>240</v>
      </c>
      <c r="E2" s="34" t="s">
        <v>241</v>
      </c>
      <c r="F2" s="34" t="s">
        <v>242</v>
      </c>
      <c r="G2" s="2" t="s">
        <v>243</v>
      </c>
      <c r="H2" s="118" t="s">
        <v>164</v>
      </c>
      <c r="I2" s="49" t="s">
        <v>244</v>
      </c>
      <c r="J2" s="2" t="s">
        <v>245</v>
      </c>
      <c r="K2" s="2" t="s">
        <v>246</v>
      </c>
      <c r="L2" s="2" t="s">
        <v>247</v>
      </c>
      <c r="M2" s="2" t="s">
        <v>248</v>
      </c>
      <c r="N2" s="2" t="s">
        <v>249</v>
      </c>
      <c r="O2" s="117" t="s">
        <v>250</v>
      </c>
      <c r="P2" s="2" t="s">
        <v>251</v>
      </c>
      <c r="Q2" s="2" t="s">
        <v>252</v>
      </c>
      <c r="R2" s="70" t="s">
        <v>253</v>
      </c>
      <c r="S2" s="6" t="s">
        <v>254</v>
      </c>
      <c r="T2" s="1" t="s">
        <v>255</v>
      </c>
      <c r="U2" s="6" t="s">
        <v>256</v>
      </c>
      <c r="V2" s="2" t="s">
        <v>257</v>
      </c>
      <c r="W2" s="2" t="s">
        <v>258</v>
      </c>
      <c r="X2" s="2" t="s">
        <v>259</v>
      </c>
      <c r="Y2" s="14" t="s">
        <v>260</v>
      </c>
      <c r="Z2" s="1" t="s">
        <v>261</v>
      </c>
      <c r="AA2" s="94" t="s">
        <v>262</v>
      </c>
      <c r="AB2" s="141" t="s">
        <v>156</v>
      </c>
      <c r="AC2" s="141" t="s">
        <v>166</v>
      </c>
      <c r="AD2" s="141" t="s">
        <v>167</v>
      </c>
      <c r="AE2" s="141" t="s">
        <v>177</v>
      </c>
      <c r="AF2" s="141" t="s">
        <v>179</v>
      </c>
      <c r="AG2" s="141" t="s">
        <v>182</v>
      </c>
      <c r="AH2" s="141" t="s">
        <v>192</v>
      </c>
      <c r="AI2" s="141" t="s">
        <v>193</v>
      </c>
      <c r="AJ2" s="141" t="s">
        <v>194</v>
      </c>
      <c r="AK2" s="141" t="s">
        <v>195</v>
      </c>
      <c r="AL2" s="141" t="s">
        <v>196</v>
      </c>
      <c r="AM2" s="141" t="s">
        <v>263</v>
      </c>
      <c r="AN2" s="141" t="s">
        <v>3</v>
      </c>
      <c r="AO2" s="222"/>
    </row>
    <row r="3" spans="1:41" s="55" customFormat="1" ht="293.25">
      <c r="A3" s="8" t="s">
        <v>10</v>
      </c>
      <c r="B3" s="8" t="s">
        <v>264</v>
      </c>
      <c r="C3" s="8" t="s">
        <v>233</v>
      </c>
      <c r="D3" s="8" t="s">
        <v>265</v>
      </c>
      <c r="E3" s="21" t="s">
        <v>266</v>
      </c>
      <c r="F3" s="21"/>
      <c r="G3" s="105" t="s">
        <v>267</v>
      </c>
      <c r="H3" s="106"/>
      <c r="I3" s="106" t="s">
        <v>268</v>
      </c>
      <c r="J3" s="107">
        <v>779247480178</v>
      </c>
      <c r="K3" s="107" t="s">
        <v>269</v>
      </c>
      <c r="L3" s="108">
        <v>1</v>
      </c>
      <c r="M3" s="107"/>
      <c r="N3" s="107"/>
      <c r="O3" s="107" t="s">
        <v>268</v>
      </c>
      <c r="P3" s="107"/>
      <c r="Q3" s="107"/>
      <c r="R3" s="109" t="s">
        <v>270</v>
      </c>
      <c r="S3" s="109" t="s">
        <v>181</v>
      </c>
      <c r="T3" s="107" t="s">
        <v>161</v>
      </c>
      <c r="U3" s="109" t="s">
        <v>271</v>
      </c>
      <c r="V3" s="89">
        <v>6000</v>
      </c>
      <c r="W3" s="89"/>
      <c r="X3" s="110"/>
      <c r="Y3" s="111" t="s">
        <v>272</v>
      </c>
      <c r="Z3" s="112" t="s">
        <v>273</v>
      </c>
      <c r="AB3" s="145" t="s">
        <v>161</v>
      </c>
      <c r="AC3" s="145" t="s">
        <v>178</v>
      </c>
      <c r="AD3" s="145" t="s">
        <v>178</v>
      </c>
      <c r="AE3" s="145" t="s">
        <v>178</v>
      </c>
      <c r="AF3" s="145" t="s">
        <v>178</v>
      </c>
      <c r="AG3" s="145" t="s">
        <v>274</v>
      </c>
      <c r="AH3" s="145" t="s">
        <v>274</v>
      </c>
      <c r="AI3" s="145" t="s">
        <v>178</v>
      </c>
      <c r="AJ3" s="145"/>
      <c r="AK3" s="145"/>
      <c r="AL3" s="145"/>
      <c r="AM3" s="145"/>
      <c r="AN3" s="195"/>
    </row>
    <row r="4" spans="1:41" s="55" customFormat="1" ht="12.75" customHeight="1">
      <c r="A4" s="8" t="s">
        <v>21</v>
      </c>
      <c r="B4" s="8" t="s">
        <v>264</v>
      </c>
      <c r="C4" s="8" t="s">
        <v>275</v>
      </c>
      <c r="D4" s="8" t="s">
        <v>276</v>
      </c>
      <c r="E4" s="21" t="s">
        <v>277</v>
      </c>
      <c r="F4" s="21" t="s">
        <v>276</v>
      </c>
      <c r="G4" s="83"/>
      <c r="H4" s="84"/>
      <c r="I4" s="84"/>
      <c r="J4" s="86"/>
      <c r="K4" s="86"/>
      <c r="L4" s="86"/>
      <c r="M4" s="86"/>
      <c r="N4" s="86"/>
      <c r="O4" s="86"/>
      <c r="P4" s="88"/>
      <c r="Q4" s="88"/>
      <c r="R4" s="86" t="s">
        <v>278</v>
      </c>
      <c r="S4" s="86"/>
      <c r="T4" s="86"/>
      <c r="U4" s="86"/>
      <c r="V4" s="89"/>
      <c r="W4" s="90"/>
      <c r="X4" s="91"/>
      <c r="Y4" s="92"/>
      <c r="Z4" s="93" t="s">
        <v>279</v>
      </c>
      <c r="AB4" s="145" t="s">
        <v>183</v>
      </c>
      <c r="AC4" s="145" t="s">
        <v>178</v>
      </c>
      <c r="AD4" s="145"/>
      <c r="AE4" s="145"/>
      <c r="AF4" s="145"/>
      <c r="AG4" s="145"/>
      <c r="AH4" s="145"/>
      <c r="AI4" s="145"/>
      <c r="AJ4" s="145"/>
      <c r="AK4" s="145"/>
      <c r="AL4" s="145"/>
      <c r="AM4" s="145"/>
      <c r="AN4" s="145"/>
    </row>
    <row r="5" spans="1:41" s="55" customFormat="1" ht="12.75">
      <c r="A5" s="8" t="s">
        <v>23</v>
      </c>
      <c r="B5" s="8" t="s">
        <v>264</v>
      </c>
      <c r="C5" s="8" t="s">
        <v>230</v>
      </c>
      <c r="D5" s="8" t="s">
        <v>280</v>
      </c>
      <c r="E5" s="21" t="s">
        <v>281</v>
      </c>
      <c r="F5" s="21" t="s">
        <v>282</v>
      </c>
      <c r="G5" s="8" t="s">
        <v>283</v>
      </c>
      <c r="H5" s="113">
        <v>2</v>
      </c>
      <c r="I5" s="113" t="s">
        <v>284</v>
      </c>
      <c r="J5" s="107" t="s">
        <v>277</v>
      </c>
      <c r="K5" s="107" t="s">
        <v>277</v>
      </c>
      <c r="L5" s="107" t="s">
        <v>277</v>
      </c>
      <c r="M5" s="107" t="s">
        <v>277</v>
      </c>
      <c r="N5" s="107" t="s">
        <v>277</v>
      </c>
      <c r="O5" s="107" t="s">
        <v>277</v>
      </c>
      <c r="P5" s="107" t="s">
        <v>277</v>
      </c>
      <c r="Q5" s="107" t="s">
        <v>277</v>
      </c>
      <c r="R5" s="86" t="s">
        <v>278</v>
      </c>
      <c r="S5" s="107"/>
      <c r="T5" s="107" t="s">
        <v>277</v>
      </c>
      <c r="U5" s="107" t="s">
        <v>277</v>
      </c>
      <c r="V5" s="107" t="s">
        <v>277</v>
      </c>
      <c r="W5" s="107" t="s">
        <v>277</v>
      </c>
      <c r="X5" s="107" t="s">
        <v>277</v>
      </c>
      <c r="Y5" s="107" t="s">
        <v>277</v>
      </c>
      <c r="Z5" s="93" t="s">
        <v>285</v>
      </c>
      <c r="AA5" s="55" t="s">
        <v>270</v>
      </c>
      <c r="AB5" s="145" t="s">
        <v>183</v>
      </c>
      <c r="AC5" s="145" t="s">
        <v>178</v>
      </c>
      <c r="AD5" s="145"/>
      <c r="AE5" s="145"/>
      <c r="AF5" s="145"/>
      <c r="AG5" s="145"/>
      <c r="AH5" s="145"/>
      <c r="AI5" s="145"/>
      <c r="AJ5" s="145"/>
      <c r="AK5" s="145" t="s">
        <v>161</v>
      </c>
      <c r="AL5" s="145"/>
      <c r="AM5" s="145"/>
      <c r="AN5" s="145"/>
    </row>
    <row r="6" spans="1:41" s="55" customFormat="1">
      <c r="A6" s="74"/>
      <c r="B6" s="74"/>
      <c r="C6" s="74"/>
      <c r="D6" s="74"/>
      <c r="E6" s="74"/>
      <c r="F6" s="74"/>
      <c r="G6" s="82"/>
      <c r="H6" s="82"/>
      <c r="I6" s="82"/>
      <c r="J6" s="75"/>
      <c r="K6" s="75"/>
      <c r="L6" s="75"/>
      <c r="M6" s="75"/>
      <c r="N6" s="75"/>
      <c r="O6" s="75"/>
      <c r="P6" s="76"/>
      <c r="Q6" s="76"/>
      <c r="R6" s="75"/>
      <c r="S6" s="75"/>
      <c r="T6" s="75"/>
      <c r="U6" s="77"/>
      <c r="V6" s="5"/>
      <c r="W6" s="75"/>
      <c r="X6" s="78"/>
      <c r="Y6" s="79"/>
      <c r="Z6" s="78"/>
      <c r="AA6" s="139"/>
      <c r="AB6" s="145"/>
      <c r="AC6" s="145"/>
      <c r="AD6" s="145"/>
      <c r="AE6" s="145"/>
      <c r="AF6" s="145"/>
      <c r="AG6" s="145"/>
      <c r="AH6" s="145"/>
      <c r="AI6" s="145"/>
      <c r="AJ6" s="145"/>
      <c r="AK6" s="145"/>
      <c r="AL6" s="145"/>
      <c r="AM6" s="145"/>
      <c r="AN6" s="145"/>
    </row>
    <row r="7" spans="1:41" s="55" customFormat="1" ht="12.75">
      <c r="A7" s="8" t="s">
        <v>26</v>
      </c>
      <c r="B7" s="8" t="s">
        <v>264</v>
      </c>
      <c r="C7" s="8" t="s">
        <v>230</v>
      </c>
      <c r="D7" s="8" t="s">
        <v>280</v>
      </c>
      <c r="E7" s="21" t="s">
        <v>281</v>
      </c>
      <c r="F7" s="21" t="s">
        <v>286</v>
      </c>
      <c r="G7" s="8" t="s">
        <v>287</v>
      </c>
      <c r="H7" s="113">
        <v>2</v>
      </c>
      <c r="I7" s="113" t="s">
        <v>284</v>
      </c>
      <c r="J7" s="107" t="s">
        <v>277</v>
      </c>
      <c r="K7" s="107" t="s">
        <v>277</v>
      </c>
      <c r="L7" s="107" t="s">
        <v>277</v>
      </c>
      <c r="M7" s="107" t="s">
        <v>277</v>
      </c>
      <c r="N7" s="107" t="s">
        <v>277</v>
      </c>
      <c r="O7" s="107" t="s">
        <v>277</v>
      </c>
      <c r="P7" s="107" t="s">
        <v>277</v>
      </c>
      <c r="Q7" s="107" t="s">
        <v>277</v>
      </c>
      <c r="R7" s="86" t="s">
        <v>278</v>
      </c>
      <c r="S7" s="107"/>
      <c r="T7" s="107" t="s">
        <v>277</v>
      </c>
      <c r="U7" s="107" t="s">
        <v>277</v>
      </c>
      <c r="V7" s="107" t="s">
        <v>277</v>
      </c>
      <c r="W7" s="107" t="s">
        <v>277</v>
      </c>
      <c r="X7" s="107" t="s">
        <v>277</v>
      </c>
      <c r="Y7" s="107" t="s">
        <v>277</v>
      </c>
      <c r="Z7" s="93" t="s">
        <v>288</v>
      </c>
      <c r="AA7" s="55" t="s">
        <v>270</v>
      </c>
      <c r="AB7" s="145" t="s">
        <v>183</v>
      </c>
      <c r="AC7" s="145" t="s">
        <v>178</v>
      </c>
      <c r="AD7" s="145"/>
      <c r="AE7" s="145"/>
      <c r="AF7" s="145"/>
      <c r="AG7" s="145"/>
      <c r="AH7" s="145"/>
      <c r="AI7" s="145"/>
      <c r="AJ7" s="145"/>
      <c r="AK7" s="145" t="s">
        <v>161</v>
      </c>
      <c r="AL7" s="145"/>
      <c r="AM7" s="145"/>
      <c r="AN7" s="145"/>
    </row>
    <row r="8" spans="1:41" s="55" customFormat="1" ht="76.5">
      <c r="A8" s="8" t="s">
        <v>27</v>
      </c>
      <c r="B8" s="114" t="s">
        <v>264</v>
      </c>
      <c r="C8" s="8" t="s">
        <v>289</v>
      </c>
      <c r="D8" s="8" t="s">
        <v>265</v>
      </c>
      <c r="E8" s="21" t="s">
        <v>290</v>
      </c>
      <c r="F8" s="21" t="s">
        <v>291</v>
      </c>
      <c r="G8" s="21" t="s">
        <v>292</v>
      </c>
      <c r="H8" s="102"/>
      <c r="I8" s="102"/>
      <c r="J8" s="85">
        <v>44068</v>
      </c>
      <c r="K8" s="85">
        <v>44068</v>
      </c>
      <c r="L8" s="86">
        <v>100</v>
      </c>
      <c r="M8" s="86" t="s">
        <v>277</v>
      </c>
      <c r="N8" s="86" t="s">
        <v>277</v>
      </c>
      <c r="O8" s="86" t="s">
        <v>277</v>
      </c>
      <c r="P8" s="88" t="s">
        <v>277</v>
      </c>
      <c r="Q8" s="88" t="s">
        <v>277</v>
      </c>
      <c r="R8" s="86" t="s">
        <v>278</v>
      </c>
      <c r="S8" s="88"/>
      <c r="T8" s="86" t="s">
        <v>277</v>
      </c>
      <c r="U8" s="86" t="s">
        <v>277</v>
      </c>
      <c r="V8" s="89" t="s">
        <v>277</v>
      </c>
      <c r="W8" s="90" t="s">
        <v>277</v>
      </c>
      <c r="X8" s="91" t="s">
        <v>277</v>
      </c>
      <c r="Y8" s="116" t="s">
        <v>277</v>
      </c>
      <c r="Z8" s="57" t="s">
        <v>293</v>
      </c>
      <c r="AB8" s="145" t="s">
        <v>183</v>
      </c>
      <c r="AC8" s="145" t="s">
        <v>178</v>
      </c>
      <c r="AD8" s="145"/>
      <c r="AE8" s="145"/>
      <c r="AF8" s="145"/>
      <c r="AG8" s="145"/>
      <c r="AH8" s="145"/>
      <c r="AI8" s="145"/>
      <c r="AJ8" s="145"/>
      <c r="AK8" s="145"/>
      <c r="AL8" s="145"/>
      <c r="AM8" s="145"/>
      <c r="AN8" s="145"/>
    </row>
    <row r="9" spans="1:41" s="55" customFormat="1" ht="12.75">
      <c r="A9" s="8" t="s">
        <v>28</v>
      </c>
      <c r="B9" s="114" t="s">
        <v>294</v>
      </c>
      <c r="C9" s="8" t="s">
        <v>295</v>
      </c>
      <c r="D9" s="8" t="s">
        <v>276</v>
      </c>
      <c r="E9" s="21" t="s">
        <v>277</v>
      </c>
      <c r="F9" s="21" t="s">
        <v>276</v>
      </c>
      <c r="G9" s="83"/>
      <c r="H9" s="84"/>
      <c r="I9" s="84"/>
      <c r="J9" s="86"/>
      <c r="K9" s="86"/>
      <c r="L9" s="86"/>
      <c r="M9" s="86"/>
      <c r="N9" s="86"/>
      <c r="O9" s="86"/>
      <c r="P9" s="88"/>
      <c r="Q9" s="88"/>
      <c r="R9" s="86" t="s">
        <v>296</v>
      </c>
      <c r="S9" s="86"/>
      <c r="T9" s="86"/>
      <c r="U9" s="86"/>
      <c r="V9" s="89"/>
      <c r="W9" s="90"/>
      <c r="X9" s="91"/>
      <c r="Y9" s="92"/>
      <c r="Z9" s="93"/>
      <c r="AB9" s="145" t="s">
        <v>186</v>
      </c>
      <c r="AC9" s="145" t="s">
        <v>186</v>
      </c>
      <c r="AD9" s="145"/>
      <c r="AE9" s="145"/>
      <c r="AF9" s="145"/>
      <c r="AG9" s="145"/>
      <c r="AH9" s="145"/>
      <c r="AI9" s="145"/>
      <c r="AJ9" s="145"/>
      <c r="AK9" s="145"/>
      <c r="AL9" s="145"/>
      <c r="AM9" s="145" t="s">
        <v>297</v>
      </c>
      <c r="AN9" s="145"/>
    </row>
    <row r="10" spans="1:41" s="55" customFormat="1" ht="12.75">
      <c r="A10" s="8" t="s">
        <v>32</v>
      </c>
      <c r="B10" s="114" t="s">
        <v>294</v>
      </c>
      <c r="C10" s="8" t="s">
        <v>295</v>
      </c>
      <c r="D10" s="8" t="s">
        <v>276</v>
      </c>
      <c r="E10" s="21" t="s">
        <v>277</v>
      </c>
      <c r="F10" s="21" t="s">
        <v>276</v>
      </c>
      <c r="G10" s="83"/>
      <c r="H10" s="84"/>
      <c r="I10" s="84"/>
      <c r="J10" s="86"/>
      <c r="K10" s="86"/>
      <c r="L10" s="86"/>
      <c r="M10" s="86"/>
      <c r="N10" s="86"/>
      <c r="O10" s="86"/>
      <c r="P10" s="88"/>
      <c r="Q10" s="88"/>
      <c r="R10" s="86" t="s">
        <v>296</v>
      </c>
      <c r="S10" s="86"/>
      <c r="T10" s="86"/>
      <c r="U10" s="86"/>
      <c r="V10" s="89"/>
      <c r="W10" s="90"/>
      <c r="X10" s="91"/>
      <c r="Y10" s="92"/>
      <c r="Z10" s="93"/>
      <c r="AB10" s="145" t="s">
        <v>186</v>
      </c>
      <c r="AC10" s="145" t="s">
        <v>186</v>
      </c>
      <c r="AD10" s="145"/>
      <c r="AE10" s="145"/>
      <c r="AF10" s="145"/>
      <c r="AG10" s="145"/>
      <c r="AH10" s="145"/>
      <c r="AI10" s="145"/>
      <c r="AJ10" s="145"/>
      <c r="AK10" s="145"/>
      <c r="AL10" s="145"/>
      <c r="AM10" s="145" t="s">
        <v>297</v>
      </c>
      <c r="AN10" s="145"/>
    </row>
    <row r="11" spans="1:41" s="55" customFormat="1" ht="12.75">
      <c r="A11" s="8" t="s">
        <v>33</v>
      </c>
      <c r="B11" s="114" t="s">
        <v>294</v>
      </c>
      <c r="C11" s="8" t="s">
        <v>295</v>
      </c>
      <c r="D11" s="8" t="s">
        <v>276</v>
      </c>
      <c r="E11" s="21" t="s">
        <v>277</v>
      </c>
      <c r="F11" s="21" t="s">
        <v>276</v>
      </c>
      <c r="G11" s="83"/>
      <c r="H11" s="84"/>
      <c r="I11" s="84"/>
      <c r="J11" s="86"/>
      <c r="K11" s="86"/>
      <c r="L11" s="86"/>
      <c r="M11" s="86"/>
      <c r="N11" s="86"/>
      <c r="O11" s="86"/>
      <c r="P11" s="88"/>
      <c r="Q11" s="88"/>
      <c r="R11" s="86" t="s">
        <v>296</v>
      </c>
      <c r="S11" s="86"/>
      <c r="T11" s="86"/>
      <c r="U11" s="86"/>
      <c r="V11" s="89"/>
      <c r="W11" s="90"/>
      <c r="X11" s="91"/>
      <c r="Y11" s="92"/>
      <c r="Z11" s="93"/>
      <c r="AB11" s="145" t="s">
        <v>186</v>
      </c>
      <c r="AC11" s="145" t="s">
        <v>186</v>
      </c>
      <c r="AD11" s="145"/>
      <c r="AE11" s="145"/>
      <c r="AF11" s="145"/>
      <c r="AG11" s="145"/>
      <c r="AH11" s="145"/>
      <c r="AI11" s="145"/>
      <c r="AJ11" s="145"/>
      <c r="AK11" s="145"/>
      <c r="AL11" s="145"/>
      <c r="AM11" s="145" t="s">
        <v>297</v>
      </c>
      <c r="AN11" s="145"/>
    </row>
    <row r="12" spans="1:41" s="55" customFormat="1" ht="12.75">
      <c r="A12" s="8" t="s">
        <v>34</v>
      </c>
      <c r="B12" s="114" t="s">
        <v>294</v>
      </c>
      <c r="C12" s="8" t="s">
        <v>295</v>
      </c>
      <c r="D12" s="8" t="s">
        <v>276</v>
      </c>
      <c r="E12" s="21" t="s">
        <v>277</v>
      </c>
      <c r="F12" s="21" t="s">
        <v>276</v>
      </c>
      <c r="G12" s="83"/>
      <c r="H12" s="84"/>
      <c r="I12" s="84"/>
      <c r="J12" s="86"/>
      <c r="K12" s="86"/>
      <c r="L12" s="86"/>
      <c r="M12" s="86"/>
      <c r="N12" s="86"/>
      <c r="O12" s="86"/>
      <c r="P12" s="88"/>
      <c r="Q12" s="88"/>
      <c r="R12" s="86" t="s">
        <v>296</v>
      </c>
      <c r="S12" s="86"/>
      <c r="T12" s="86"/>
      <c r="U12" s="86"/>
      <c r="V12" s="89"/>
      <c r="W12" s="90"/>
      <c r="X12" s="91"/>
      <c r="Y12" s="92"/>
      <c r="Z12" s="93"/>
      <c r="AB12" s="145" t="s">
        <v>186</v>
      </c>
      <c r="AC12" s="145" t="s">
        <v>186</v>
      </c>
      <c r="AD12" s="145"/>
      <c r="AE12" s="145"/>
      <c r="AF12" s="145"/>
      <c r="AG12" s="145"/>
      <c r="AH12" s="145"/>
      <c r="AI12" s="145"/>
      <c r="AJ12" s="145"/>
      <c r="AK12" s="145"/>
      <c r="AL12" s="145"/>
      <c r="AM12" s="145" t="s">
        <v>297</v>
      </c>
      <c r="AN12" s="145"/>
    </row>
    <row r="13" spans="1:41" s="55" customFormat="1" ht="12.75">
      <c r="A13" s="8" t="s">
        <v>35</v>
      </c>
      <c r="B13" s="8" t="s">
        <v>294</v>
      </c>
      <c r="C13" s="8" t="s">
        <v>295</v>
      </c>
      <c r="D13" s="8" t="s">
        <v>276</v>
      </c>
      <c r="E13" s="21" t="s">
        <v>277</v>
      </c>
      <c r="F13" s="21" t="s">
        <v>276</v>
      </c>
      <c r="G13" s="83"/>
      <c r="H13" s="84"/>
      <c r="I13" s="84"/>
      <c r="J13" s="86"/>
      <c r="K13" s="86"/>
      <c r="L13" s="86"/>
      <c r="M13" s="86"/>
      <c r="N13" s="86"/>
      <c r="O13" s="86"/>
      <c r="P13" s="88"/>
      <c r="Q13" s="88"/>
      <c r="R13" s="86" t="s">
        <v>296</v>
      </c>
      <c r="S13" s="86"/>
      <c r="T13" s="86"/>
      <c r="U13" s="86"/>
      <c r="V13" s="89"/>
      <c r="W13" s="90"/>
      <c r="X13" s="91"/>
      <c r="Y13" s="92"/>
      <c r="Z13" s="93"/>
      <c r="AB13" s="145" t="s">
        <v>186</v>
      </c>
      <c r="AC13" s="145" t="s">
        <v>186</v>
      </c>
      <c r="AD13" s="145"/>
      <c r="AE13" s="145"/>
      <c r="AF13" s="145"/>
      <c r="AG13" s="145"/>
      <c r="AH13" s="145"/>
      <c r="AI13" s="145"/>
      <c r="AJ13" s="145"/>
      <c r="AK13" s="145"/>
      <c r="AL13" s="145"/>
      <c r="AM13" s="145" t="s">
        <v>297</v>
      </c>
      <c r="AN13" s="145"/>
    </row>
    <row r="14" spans="1:41" s="55" customFormat="1" ht="38.25" customHeight="1">
      <c r="A14" s="7" t="s">
        <v>36</v>
      </c>
      <c r="B14" s="7" t="s">
        <v>264</v>
      </c>
      <c r="C14" s="7" t="s">
        <v>230</v>
      </c>
      <c r="D14" s="7" t="s">
        <v>280</v>
      </c>
      <c r="E14" s="221" t="s">
        <v>281</v>
      </c>
      <c r="F14" s="7" t="s">
        <v>298</v>
      </c>
      <c r="G14" s="11" t="s">
        <v>299</v>
      </c>
      <c r="H14" s="50">
        <v>2</v>
      </c>
      <c r="I14" s="50" t="s">
        <v>284</v>
      </c>
      <c r="J14" s="58">
        <v>44029</v>
      </c>
      <c r="K14" s="58" t="s">
        <v>300</v>
      </c>
      <c r="L14" s="59">
        <v>1</v>
      </c>
      <c r="M14" s="58" t="s">
        <v>277</v>
      </c>
      <c r="N14" s="58" t="s">
        <v>277</v>
      </c>
      <c r="O14" s="58" t="s">
        <v>268</v>
      </c>
      <c r="P14" s="58"/>
      <c r="Q14" s="58"/>
      <c r="R14" s="4" t="s">
        <v>270</v>
      </c>
      <c r="S14" s="4" t="s">
        <v>184</v>
      </c>
      <c r="T14" s="4"/>
      <c r="U14" s="4" t="s">
        <v>301</v>
      </c>
      <c r="V14" s="5"/>
      <c r="W14" s="10"/>
      <c r="X14" s="35"/>
      <c r="Y14" s="26"/>
      <c r="Z14" s="43" t="s">
        <v>302</v>
      </c>
      <c r="AA14" s="41" t="s">
        <v>270</v>
      </c>
      <c r="AB14" s="145" t="s">
        <v>178</v>
      </c>
      <c r="AC14" s="145" t="s">
        <v>178</v>
      </c>
      <c r="AD14" s="145" t="s">
        <v>178</v>
      </c>
      <c r="AE14" s="145" t="s">
        <v>178</v>
      </c>
      <c r="AF14" s="145" t="s">
        <v>178</v>
      </c>
      <c r="AG14" s="145" t="s">
        <v>178</v>
      </c>
      <c r="AH14" s="145" t="s">
        <v>178</v>
      </c>
      <c r="AI14" s="145" t="s">
        <v>178</v>
      </c>
      <c r="AJ14" s="145"/>
      <c r="AK14" s="145" t="s">
        <v>178</v>
      </c>
      <c r="AL14" s="145" t="s">
        <v>178</v>
      </c>
      <c r="AM14" s="145"/>
      <c r="AN14" s="145"/>
    </row>
    <row r="15" spans="1:41" s="55" customFormat="1" ht="12.75" customHeight="1">
      <c r="A15" s="7" t="s">
        <v>199</v>
      </c>
      <c r="B15" s="7" t="s">
        <v>264</v>
      </c>
      <c r="C15" s="7" t="s">
        <v>289</v>
      </c>
      <c r="D15" s="7" t="s">
        <v>265</v>
      </c>
      <c r="E15" s="7" t="s">
        <v>290</v>
      </c>
      <c r="F15" s="7" t="s">
        <v>303</v>
      </c>
      <c r="G15" s="192" t="s">
        <v>304</v>
      </c>
      <c r="H15" s="50">
        <v>1</v>
      </c>
      <c r="I15" s="167"/>
      <c r="J15" s="58">
        <v>44035</v>
      </c>
      <c r="K15" s="58"/>
      <c r="L15" s="59"/>
      <c r="M15" s="58"/>
      <c r="N15" s="58"/>
      <c r="O15" s="58"/>
      <c r="P15" s="168"/>
      <c r="Q15" s="168"/>
      <c r="R15" s="4" t="s">
        <v>270</v>
      </c>
      <c r="S15" s="4" t="s">
        <v>181</v>
      </c>
      <c r="T15" s="4"/>
      <c r="U15" s="4" t="s">
        <v>305</v>
      </c>
      <c r="V15" s="5"/>
      <c r="W15" s="10"/>
      <c r="X15" s="35"/>
      <c r="Y15" s="26"/>
      <c r="Z15" s="43" t="s">
        <v>306</v>
      </c>
      <c r="AA15" s="4"/>
      <c r="AB15" s="145" t="s">
        <v>161</v>
      </c>
      <c r="AC15" s="145" t="s">
        <v>178</v>
      </c>
      <c r="AD15" s="145" t="s">
        <v>178</v>
      </c>
      <c r="AE15" s="145" t="s">
        <v>178</v>
      </c>
      <c r="AF15" s="145" t="s">
        <v>178</v>
      </c>
      <c r="AG15" s="145" t="s">
        <v>178</v>
      </c>
      <c r="AH15" s="145" t="s">
        <v>178</v>
      </c>
      <c r="AI15" s="145" t="s">
        <v>161</v>
      </c>
      <c r="AJ15" s="145" t="s">
        <v>161</v>
      </c>
      <c r="AK15" s="145" t="s">
        <v>307</v>
      </c>
      <c r="AL15" s="145"/>
      <c r="AM15" s="198" t="s">
        <v>308</v>
      </c>
      <c r="AN15" s="145"/>
    </row>
    <row r="16" spans="1:41" s="55" customFormat="1" ht="12.75" customHeight="1">
      <c r="A16" s="7" t="s">
        <v>200</v>
      </c>
      <c r="B16" s="7" t="s">
        <v>264</v>
      </c>
      <c r="C16" s="7" t="s">
        <v>289</v>
      </c>
      <c r="D16" s="7" t="s">
        <v>265</v>
      </c>
      <c r="E16" s="7" t="s">
        <v>290</v>
      </c>
      <c r="F16" s="7" t="s">
        <v>303</v>
      </c>
      <c r="G16" s="192" t="s">
        <v>309</v>
      </c>
      <c r="H16" s="50">
        <v>1</v>
      </c>
      <c r="I16" s="167"/>
      <c r="J16" s="58">
        <v>44035</v>
      </c>
      <c r="K16" s="58"/>
      <c r="L16" s="59"/>
      <c r="M16" s="58"/>
      <c r="N16" s="58"/>
      <c r="O16" s="58"/>
      <c r="P16" s="168"/>
      <c r="Q16" s="168"/>
      <c r="R16" s="4" t="s">
        <v>270</v>
      </c>
      <c r="S16" s="4" t="s">
        <v>184</v>
      </c>
      <c r="T16" s="4"/>
      <c r="U16" s="4" t="s">
        <v>310</v>
      </c>
      <c r="V16" s="5"/>
      <c r="W16" s="10"/>
      <c r="X16" s="35"/>
      <c r="Y16" s="26"/>
      <c r="Z16" s="43" t="s">
        <v>311</v>
      </c>
      <c r="AA16" s="4"/>
      <c r="AB16" s="145" t="s">
        <v>161</v>
      </c>
      <c r="AC16" s="145" t="s">
        <v>178</v>
      </c>
      <c r="AD16" s="145" t="s">
        <v>178</v>
      </c>
      <c r="AE16" s="145" t="s">
        <v>178</v>
      </c>
      <c r="AF16" s="145" t="s">
        <v>178</v>
      </c>
      <c r="AG16" s="145" t="s">
        <v>161</v>
      </c>
      <c r="AH16" s="145"/>
      <c r="AI16" s="145"/>
      <c r="AJ16" s="145" t="s">
        <v>161</v>
      </c>
      <c r="AK16" s="145" t="s">
        <v>307</v>
      </c>
      <c r="AL16" s="145"/>
      <c r="AM16" s="198" t="s">
        <v>312</v>
      </c>
      <c r="AN16" s="145"/>
      <c r="AO16" s="145"/>
    </row>
    <row r="17" spans="1:40" s="55" customFormat="1" ht="178.5">
      <c r="A17" s="7" t="s">
        <v>201</v>
      </c>
      <c r="B17" s="7" t="s">
        <v>264</v>
      </c>
      <c r="C17" s="7" t="s">
        <v>289</v>
      </c>
      <c r="D17" s="7" t="s">
        <v>265</v>
      </c>
      <c r="E17" s="221" t="s">
        <v>290</v>
      </c>
      <c r="F17" s="7" t="s">
        <v>303</v>
      </c>
      <c r="G17" s="72" t="s">
        <v>313</v>
      </c>
      <c r="H17" s="51">
        <v>1</v>
      </c>
      <c r="I17" s="51"/>
      <c r="J17" s="58">
        <v>44035</v>
      </c>
      <c r="K17" s="4"/>
      <c r="L17" s="4"/>
      <c r="M17" s="4" t="s">
        <v>314</v>
      </c>
      <c r="N17" s="4"/>
      <c r="O17" s="4" t="s">
        <v>284</v>
      </c>
      <c r="P17" s="17"/>
      <c r="Q17" s="17"/>
      <c r="R17" s="4" t="s">
        <v>270</v>
      </c>
      <c r="S17" s="17" t="s">
        <v>181</v>
      </c>
      <c r="T17" s="4" t="s">
        <v>315</v>
      </c>
      <c r="U17" s="4" t="s">
        <v>316</v>
      </c>
      <c r="V17" s="5"/>
      <c r="W17" s="10" t="s">
        <v>270</v>
      </c>
      <c r="X17" s="69" t="s">
        <v>317</v>
      </c>
      <c r="Y17" s="44"/>
      <c r="Z17" s="43" t="s">
        <v>318</v>
      </c>
      <c r="AA17" s="41"/>
      <c r="AB17" s="145" t="s">
        <v>161</v>
      </c>
      <c r="AC17" s="145" t="s">
        <v>178</v>
      </c>
      <c r="AD17" s="145" t="s">
        <v>178</v>
      </c>
      <c r="AE17" s="145" t="s">
        <v>178</v>
      </c>
      <c r="AF17" s="145" t="s">
        <v>178</v>
      </c>
      <c r="AG17" s="145" t="s">
        <v>178</v>
      </c>
      <c r="AH17" s="145" t="s">
        <v>178</v>
      </c>
      <c r="AI17" s="145" t="s">
        <v>161</v>
      </c>
      <c r="AJ17" s="145" t="s">
        <v>161</v>
      </c>
      <c r="AK17" s="145" t="s">
        <v>307</v>
      </c>
      <c r="AL17" s="198"/>
      <c r="AM17" s="198" t="s">
        <v>319</v>
      </c>
      <c r="AN17" s="145"/>
    </row>
    <row r="18" spans="1:40" s="55" customFormat="1" ht="242.25">
      <c r="A18" s="7" t="s">
        <v>202</v>
      </c>
      <c r="B18" s="7" t="s">
        <v>264</v>
      </c>
      <c r="C18" s="7" t="s">
        <v>233</v>
      </c>
      <c r="D18" s="7" t="s">
        <v>265</v>
      </c>
      <c r="E18" s="7" t="s">
        <v>266</v>
      </c>
      <c r="F18" s="7" t="s">
        <v>320</v>
      </c>
      <c r="G18" s="177" t="s">
        <v>321</v>
      </c>
      <c r="H18" s="47">
        <v>1</v>
      </c>
      <c r="I18" s="47"/>
      <c r="J18" s="58">
        <v>44013</v>
      </c>
      <c r="K18" s="4"/>
      <c r="L18" s="59">
        <v>0.25</v>
      </c>
      <c r="M18" s="4" t="s">
        <v>322</v>
      </c>
      <c r="N18" s="4"/>
      <c r="O18" s="4" t="s">
        <v>268</v>
      </c>
      <c r="P18" s="17" t="s">
        <v>268</v>
      </c>
      <c r="Q18" s="17" t="s">
        <v>161</v>
      </c>
      <c r="R18" s="4" t="s">
        <v>270</v>
      </c>
      <c r="S18" s="4" t="s">
        <v>181</v>
      </c>
      <c r="T18" s="4"/>
      <c r="U18" s="4" t="s">
        <v>323</v>
      </c>
      <c r="V18" s="5">
        <v>99872</v>
      </c>
      <c r="W18" s="10"/>
      <c r="X18" s="35"/>
      <c r="Y18" s="178"/>
      <c r="Z18" s="43" t="s">
        <v>324</v>
      </c>
      <c r="AA18" s="4"/>
      <c r="AB18" s="145" t="s">
        <v>161</v>
      </c>
      <c r="AC18" s="145" t="s">
        <v>178</v>
      </c>
      <c r="AD18" s="145" t="s">
        <v>178</v>
      </c>
      <c r="AE18" s="145" t="s">
        <v>178</v>
      </c>
      <c r="AF18" s="145" t="s">
        <v>178</v>
      </c>
      <c r="AG18" s="145" t="s">
        <v>178</v>
      </c>
      <c r="AH18" s="145" t="s">
        <v>178</v>
      </c>
      <c r="AI18" s="145" t="s">
        <v>161</v>
      </c>
      <c r="AJ18" s="145"/>
      <c r="AK18" s="145" t="s">
        <v>307</v>
      </c>
      <c r="AL18" s="145"/>
      <c r="AM18" s="198" t="s">
        <v>325</v>
      </c>
      <c r="AN18" s="145"/>
    </row>
    <row r="19" spans="1:40" s="55" customFormat="1" ht="140.25">
      <c r="A19" s="7" t="s">
        <v>203</v>
      </c>
      <c r="B19" s="7" t="s">
        <v>264</v>
      </c>
      <c r="C19" s="7" t="s">
        <v>233</v>
      </c>
      <c r="D19" s="7" t="s">
        <v>265</v>
      </c>
      <c r="E19" s="7" t="s">
        <v>266</v>
      </c>
      <c r="F19" s="7" t="s">
        <v>320</v>
      </c>
      <c r="G19" s="72" t="s">
        <v>321</v>
      </c>
      <c r="H19" s="51">
        <v>1</v>
      </c>
      <c r="I19" s="51"/>
      <c r="J19" s="58">
        <v>44013</v>
      </c>
      <c r="K19" s="4"/>
      <c r="L19" s="59">
        <v>0.25</v>
      </c>
      <c r="M19" s="4" t="s">
        <v>322</v>
      </c>
      <c r="N19" s="4"/>
      <c r="O19" s="4" t="s">
        <v>284</v>
      </c>
      <c r="P19" s="17"/>
      <c r="Q19" s="17"/>
      <c r="R19" s="4" t="s">
        <v>270</v>
      </c>
      <c r="S19" s="17" t="s">
        <v>184</v>
      </c>
      <c r="T19" s="4"/>
      <c r="U19" s="4" t="s">
        <v>323</v>
      </c>
      <c r="V19" s="5">
        <v>99872</v>
      </c>
      <c r="W19" s="10"/>
      <c r="X19" s="35"/>
      <c r="Y19" s="44"/>
      <c r="Z19" s="57" t="s">
        <v>326</v>
      </c>
      <c r="AA19" s="4"/>
      <c r="AB19" s="145" t="s">
        <v>183</v>
      </c>
      <c r="AC19" s="145" t="s">
        <v>178</v>
      </c>
      <c r="AD19" s="145" t="s">
        <v>178</v>
      </c>
      <c r="AE19" s="145" t="s">
        <v>178</v>
      </c>
      <c r="AF19" s="145" t="s">
        <v>178</v>
      </c>
      <c r="AG19" s="145" t="s">
        <v>178</v>
      </c>
      <c r="AH19" s="145" t="s">
        <v>178</v>
      </c>
      <c r="AI19" s="145" t="s">
        <v>161</v>
      </c>
      <c r="AJ19" s="145"/>
      <c r="AK19" s="145" t="s">
        <v>307</v>
      </c>
      <c r="AL19" s="145"/>
      <c r="AM19" s="198" t="s">
        <v>325</v>
      </c>
      <c r="AN19" s="145"/>
    </row>
    <row r="20" spans="1:40" s="55" customFormat="1" ht="40.5" customHeight="1">
      <c r="A20" s="7" t="s">
        <v>204</v>
      </c>
      <c r="B20" s="7" t="s">
        <v>264</v>
      </c>
      <c r="C20" s="7" t="s">
        <v>233</v>
      </c>
      <c r="D20" s="7" t="s">
        <v>265</v>
      </c>
      <c r="E20" s="7" t="s">
        <v>266</v>
      </c>
      <c r="F20" s="7" t="s">
        <v>320</v>
      </c>
      <c r="G20" s="177" t="s">
        <v>321</v>
      </c>
      <c r="H20" s="47">
        <v>1</v>
      </c>
      <c r="I20" s="47"/>
      <c r="J20" s="58">
        <v>44013</v>
      </c>
      <c r="K20" s="4"/>
      <c r="L20" s="59">
        <v>0.25</v>
      </c>
      <c r="M20" s="4" t="s">
        <v>322</v>
      </c>
      <c r="N20" s="4"/>
      <c r="O20" s="4" t="s">
        <v>284</v>
      </c>
      <c r="P20" s="17"/>
      <c r="Q20" s="17"/>
      <c r="R20" s="4" t="s">
        <v>270</v>
      </c>
      <c r="S20" s="4" t="s">
        <v>187</v>
      </c>
      <c r="T20" s="4"/>
      <c r="U20" s="4" t="s">
        <v>323</v>
      </c>
      <c r="V20" s="5">
        <v>99872</v>
      </c>
      <c r="W20" s="10"/>
      <c r="X20" s="35"/>
      <c r="Y20" s="178"/>
      <c r="Z20" s="43" t="s">
        <v>327</v>
      </c>
      <c r="AA20" s="169"/>
      <c r="AB20" s="145" t="s">
        <v>183</v>
      </c>
      <c r="AC20" s="145" t="s">
        <v>178</v>
      </c>
      <c r="AD20" s="145" t="s">
        <v>178</v>
      </c>
      <c r="AE20" s="145"/>
      <c r="AF20" s="145"/>
      <c r="AG20" s="145"/>
      <c r="AH20" s="145"/>
      <c r="AI20" s="145"/>
      <c r="AJ20" s="145"/>
      <c r="AK20" s="145" t="s">
        <v>307</v>
      </c>
      <c r="AL20" s="145"/>
      <c r="AM20" s="198" t="s">
        <v>325</v>
      </c>
      <c r="AN20" s="145"/>
    </row>
    <row r="21" spans="1:40" s="55" customFormat="1" ht="229.5">
      <c r="A21" s="8" t="s">
        <v>52</v>
      </c>
      <c r="B21" s="8" t="s">
        <v>264</v>
      </c>
      <c r="C21" s="8" t="s">
        <v>233</v>
      </c>
      <c r="D21" s="8" t="s">
        <v>265</v>
      </c>
      <c r="E21" s="8" t="s">
        <v>266</v>
      </c>
      <c r="F21" s="8"/>
      <c r="G21" s="103" t="s">
        <v>328</v>
      </c>
      <c r="H21" s="104"/>
      <c r="I21" s="104"/>
      <c r="J21" s="85">
        <v>44035</v>
      </c>
      <c r="K21" s="86"/>
      <c r="L21" s="86"/>
      <c r="M21" s="86"/>
      <c r="N21" s="86"/>
      <c r="O21" s="86" t="s">
        <v>284</v>
      </c>
      <c r="P21" s="88"/>
      <c r="Q21" s="88"/>
      <c r="R21" s="86" t="s">
        <v>296</v>
      </c>
      <c r="S21" s="86"/>
      <c r="T21" s="86"/>
      <c r="U21" s="86"/>
      <c r="V21" s="89"/>
      <c r="W21" s="90"/>
      <c r="X21" s="91"/>
      <c r="Y21" s="92"/>
      <c r="Z21" s="57" t="s">
        <v>329</v>
      </c>
      <c r="AB21" s="145" t="s">
        <v>178</v>
      </c>
      <c r="AC21" s="145" t="s">
        <v>178</v>
      </c>
      <c r="AD21" s="145" t="s">
        <v>178</v>
      </c>
      <c r="AE21" s="145" t="s">
        <v>178</v>
      </c>
      <c r="AF21" s="145" t="s">
        <v>178</v>
      </c>
      <c r="AG21" s="145" t="s">
        <v>178</v>
      </c>
      <c r="AH21" s="145" t="s">
        <v>178</v>
      </c>
      <c r="AI21" s="145" t="s">
        <v>178</v>
      </c>
      <c r="AJ21" s="145"/>
      <c r="AK21" s="145"/>
      <c r="AL21" s="145"/>
      <c r="AM21" s="145"/>
      <c r="AN21" s="145"/>
    </row>
    <row r="22" spans="1:40" s="55" customFormat="1" ht="140.25">
      <c r="A22" s="8" t="s">
        <v>206</v>
      </c>
      <c r="B22" s="8" t="s">
        <v>264</v>
      </c>
      <c r="C22" s="8" t="s">
        <v>289</v>
      </c>
      <c r="D22" s="8" t="s">
        <v>265</v>
      </c>
      <c r="E22" s="8" t="s">
        <v>290</v>
      </c>
      <c r="F22" s="8" t="s">
        <v>277</v>
      </c>
      <c r="G22" s="173" t="s">
        <v>330</v>
      </c>
      <c r="H22" s="174">
        <v>1</v>
      </c>
      <c r="I22" s="174"/>
      <c r="J22" s="85">
        <v>44068</v>
      </c>
      <c r="K22" s="86"/>
      <c r="L22" s="86">
        <v>10</v>
      </c>
      <c r="M22" s="86" t="s">
        <v>314</v>
      </c>
      <c r="N22" s="86"/>
      <c r="O22" s="86" t="s">
        <v>331</v>
      </c>
      <c r="P22" s="88" t="s">
        <v>331</v>
      </c>
      <c r="Q22" s="88" t="s">
        <v>331</v>
      </c>
      <c r="R22" s="86" t="s">
        <v>270</v>
      </c>
      <c r="S22" s="86" t="s">
        <v>181</v>
      </c>
      <c r="T22" s="86"/>
      <c r="U22" s="86"/>
      <c r="V22" s="89">
        <v>200000</v>
      </c>
      <c r="W22" s="90" t="s">
        <v>270</v>
      </c>
      <c r="X22" s="91" t="s">
        <v>332</v>
      </c>
      <c r="Y22" s="92"/>
      <c r="Z22" s="57" t="s">
        <v>333</v>
      </c>
      <c r="AA22" s="86"/>
      <c r="AB22" s="145" t="s">
        <v>161</v>
      </c>
      <c r="AC22" s="145" t="s">
        <v>178</v>
      </c>
      <c r="AD22" s="145" t="s">
        <v>178</v>
      </c>
      <c r="AE22" s="145" t="s">
        <v>178</v>
      </c>
      <c r="AF22" s="145" t="s">
        <v>178</v>
      </c>
      <c r="AG22" s="145"/>
      <c r="AH22" s="145"/>
      <c r="AI22" s="145"/>
      <c r="AJ22" s="145"/>
      <c r="AK22" s="145"/>
      <c r="AL22" s="145"/>
      <c r="AM22" s="198" t="s">
        <v>334</v>
      </c>
      <c r="AN22" s="145"/>
    </row>
    <row r="23" spans="1:40" s="55" customFormat="1" ht="114.75">
      <c r="A23" s="7" t="s">
        <v>207</v>
      </c>
      <c r="B23" s="7" t="s">
        <v>264</v>
      </c>
      <c r="C23" s="7" t="s">
        <v>289</v>
      </c>
      <c r="D23" s="7" t="s">
        <v>265</v>
      </c>
      <c r="E23" s="221" t="s">
        <v>290</v>
      </c>
      <c r="F23" s="7" t="s">
        <v>277</v>
      </c>
      <c r="G23" s="221" t="s">
        <v>330</v>
      </c>
      <c r="H23" s="51">
        <v>1</v>
      </c>
      <c r="I23" s="51"/>
      <c r="J23" s="58">
        <v>44068</v>
      </c>
      <c r="K23" s="4"/>
      <c r="L23" s="4">
        <v>25</v>
      </c>
      <c r="M23" s="4" t="s">
        <v>335</v>
      </c>
      <c r="N23" s="4"/>
      <c r="O23" s="71" t="s">
        <v>331</v>
      </c>
      <c r="P23" s="71" t="s">
        <v>331</v>
      </c>
      <c r="Q23" s="71" t="s">
        <v>331</v>
      </c>
      <c r="R23" s="4" t="s">
        <v>270</v>
      </c>
      <c r="S23" s="17" t="s">
        <v>184</v>
      </c>
      <c r="T23" s="4"/>
      <c r="U23" s="4"/>
      <c r="V23" s="5">
        <v>200000</v>
      </c>
      <c r="W23" s="10" t="s">
        <v>270</v>
      </c>
      <c r="X23" s="35" t="s">
        <v>332</v>
      </c>
      <c r="Y23" s="43"/>
      <c r="Z23" s="43" t="s">
        <v>336</v>
      </c>
      <c r="AA23" s="41"/>
      <c r="AB23" s="145" t="s">
        <v>161</v>
      </c>
      <c r="AC23" s="145" t="s">
        <v>178</v>
      </c>
      <c r="AD23" s="145" t="s">
        <v>178</v>
      </c>
      <c r="AE23" s="145" t="s">
        <v>178</v>
      </c>
      <c r="AF23" s="145" t="s">
        <v>178</v>
      </c>
      <c r="AG23" s="145"/>
      <c r="AH23" s="145"/>
      <c r="AI23" s="145"/>
      <c r="AJ23" s="145"/>
      <c r="AK23" s="145"/>
      <c r="AL23" s="145"/>
      <c r="AM23" s="198" t="s">
        <v>334</v>
      </c>
      <c r="AN23" s="197"/>
    </row>
    <row r="24" spans="1:40" s="55" customFormat="1" ht="114.75">
      <c r="A24" s="7" t="s">
        <v>208</v>
      </c>
      <c r="B24" s="7" t="s">
        <v>264</v>
      </c>
      <c r="C24" s="7" t="s">
        <v>337</v>
      </c>
      <c r="D24" s="7" t="s">
        <v>280</v>
      </c>
      <c r="E24" s="7" t="s">
        <v>281</v>
      </c>
      <c r="F24" s="7" t="s">
        <v>338</v>
      </c>
      <c r="G24" s="221" t="s">
        <v>339</v>
      </c>
      <c r="H24" s="47"/>
      <c r="I24" s="47"/>
      <c r="J24" s="58">
        <v>43997</v>
      </c>
      <c r="K24" s="4" t="s">
        <v>340</v>
      </c>
      <c r="L24" s="4">
        <v>100</v>
      </c>
      <c r="M24" s="4" t="s">
        <v>277</v>
      </c>
      <c r="N24" s="4" t="s">
        <v>178</v>
      </c>
      <c r="O24" s="175" t="s">
        <v>268</v>
      </c>
      <c r="P24" s="71" t="s">
        <v>341</v>
      </c>
      <c r="Q24" s="71"/>
      <c r="R24" s="4" t="s">
        <v>270</v>
      </c>
      <c r="S24" s="4" t="s">
        <v>181</v>
      </c>
      <c r="T24" s="4" t="s">
        <v>277</v>
      </c>
      <c r="U24" s="4" t="s">
        <v>342</v>
      </c>
      <c r="V24" s="5">
        <v>900</v>
      </c>
      <c r="W24" s="10"/>
      <c r="X24" s="35"/>
      <c r="Y24" s="176">
        <v>120743116205</v>
      </c>
      <c r="Z24" s="43" t="s">
        <v>343</v>
      </c>
      <c r="AA24" s="4"/>
      <c r="AB24" s="145" t="s">
        <v>178</v>
      </c>
      <c r="AC24" s="145" t="s">
        <v>178</v>
      </c>
      <c r="AD24" s="145" t="s">
        <v>178</v>
      </c>
      <c r="AE24" s="145" t="s">
        <v>178</v>
      </c>
      <c r="AF24" s="145" t="s">
        <v>178</v>
      </c>
      <c r="AG24" s="145" t="s">
        <v>178</v>
      </c>
      <c r="AH24" s="145" t="s">
        <v>178</v>
      </c>
      <c r="AI24" s="145"/>
      <c r="AJ24" s="145"/>
      <c r="AK24" s="145"/>
      <c r="AL24" s="145"/>
      <c r="AM24" s="145"/>
      <c r="AN24" s="145"/>
    </row>
    <row r="25" spans="1:40" s="55" customFormat="1" ht="102">
      <c r="A25" s="8" t="s">
        <v>210</v>
      </c>
      <c r="B25" s="7" t="s">
        <v>264</v>
      </c>
      <c r="C25" s="7" t="s">
        <v>337</v>
      </c>
      <c r="D25" s="7" t="s">
        <v>280</v>
      </c>
      <c r="E25" s="221" t="s">
        <v>281</v>
      </c>
      <c r="F25" s="7" t="s">
        <v>338</v>
      </c>
      <c r="G25" s="126" t="s">
        <v>344</v>
      </c>
      <c r="H25" s="133"/>
      <c r="I25" s="133"/>
      <c r="J25" s="58">
        <v>43997</v>
      </c>
      <c r="K25" s="4" t="s">
        <v>340</v>
      </c>
      <c r="L25" s="4">
        <v>100</v>
      </c>
      <c r="M25" s="58" t="s">
        <v>277</v>
      </c>
      <c r="N25" s="4" t="s">
        <v>178</v>
      </c>
      <c r="O25" s="4" t="s">
        <v>268</v>
      </c>
      <c r="P25" s="17" t="s">
        <v>341</v>
      </c>
      <c r="Q25" s="17"/>
      <c r="R25" s="4" t="s">
        <v>270</v>
      </c>
      <c r="S25" s="17" t="s">
        <v>187</v>
      </c>
      <c r="T25" s="4" t="s">
        <v>277</v>
      </c>
      <c r="U25" s="4" t="s">
        <v>342</v>
      </c>
      <c r="V25" s="5">
        <v>900</v>
      </c>
      <c r="W25" s="10"/>
      <c r="X25" s="35"/>
      <c r="Y25" s="45">
        <v>120743116205</v>
      </c>
      <c r="Z25" s="43" t="s">
        <v>345</v>
      </c>
      <c r="AA25" s="65"/>
      <c r="AB25" s="145" t="s">
        <v>178</v>
      </c>
      <c r="AC25" s="145" t="s">
        <v>178</v>
      </c>
      <c r="AD25" s="145" t="s">
        <v>178</v>
      </c>
      <c r="AE25" s="145" t="s">
        <v>178</v>
      </c>
      <c r="AF25" s="145" t="s">
        <v>178</v>
      </c>
      <c r="AG25" s="145" t="s">
        <v>161</v>
      </c>
      <c r="AH25" s="145"/>
      <c r="AI25" s="145"/>
      <c r="AJ25" s="145"/>
      <c r="AK25" s="145"/>
      <c r="AL25" s="145"/>
      <c r="AM25" s="145"/>
      <c r="AN25" s="145"/>
    </row>
    <row r="26" spans="1:40" s="55" customFormat="1" ht="12.75" customHeight="1">
      <c r="A26" s="8" t="s">
        <v>58</v>
      </c>
      <c r="B26" s="8" t="s">
        <v>264</v>
      </c>
      <c r="C26" s="8" t="s">
        <v>233</v>
      </c>
      <c r="D26" s="8" t="s">
        <v>265</v>
      </c>
      <c r="E26" s="8" t="s">
        <v>266</v>
      </c>
      <c r="F26" s="114" t="s">
        <v>338</v>
      </c>
      <c r="G26" s="129" t="s">
        <v>346</v>
      </c>
      <c r="H26" s="134"/>
      <c r="I26" s="134" t="s">
        <v>284</v>
      </c>
      <c r="J26" s="86" t="s">
        <v>347</v>
      </c>
      <c r="K26" s="86" t="s">
        <v>269</v>
      </c>
      <c r="L26" s="87">
        <v>1</v>
      </c>
      <c r="M26" s="86" t="s">
        <v>348</v>
      </c>
      <c r="N26" s="86"/>
      <c r="O26" s="86" t="s">
        <v>268</v>
      </c>
      <c r="P26" s="88" t="s">
        <v>349</v>
      </c>
      <c r="Q26" s="88"/>
      <c r="R26" s="86" t="s">
        <v>270</v>
      </c>
      <c r="S26" s="86" t="s">
        <v>181</v>
      </c>
      <c r="T26" s="86" t="s">
        <v>350</v>
      </c>
      <c r="U26" s="86" t="s">
        <v>351</v>
      </c>
      <c r="V26" s="89" t="s">
        <v>352</v>
      </c>
      <c r="W26" s="90"/>
      <c r="X26" s="91"/>
      <c r="Y26" s="92" t="s">
        <v>353</v>
      </c>
      <c r="Z26" s="57" t="s">
        <v>354</v>
      </c>
      <c r="AA26" s="55" t="s">
        <v>270</v>
      </c>
      <c r="AB26" s="145" t="s">
        <v>178</v>
      </c>
      <c r="AC26" s="145" t="s">
        <v>178</v>
      </c>
      <c r="AD26" s="145" t="s">
        <v>178</v>
      </c>
      <c r="AE26" s="145" t="s">
        <v>178</v>
      </c>
      <c r="AF26" s="145" t="s">
        <v>178</v>
      </c>
      <c r="AG26" s="145" t="s">
        <v>178</v>
      </c>
      <c r="AH26" s="145" t="s">
        <v>178</v>
      </c>
      <c r="AI26" s="145" t="s">
        <v>178</v>
      </c>
      <c r="AJ26" s="145"/>
      <c r="AK26" s="145"/>
      <c r="AL26" s="145"/>
      <c r="AM26" s="145"/>
      <c r="AN26" s="145"/>
    </row>
    <row r="27" spans="1:40" s="55" customFormat="1" ht="25.5">
      <c r="A27" s="7" t="s">
        <v>59</v>
      </c>
      <c r="B27" s="7" t="s">
        <v>294</v>
      </c>
      <c r="C27" s="7" t="s">
        <v>355</v>
      </c>
      <c r="D27" s="7" t="s">
        <v>356</v>
      </c>
      <c r="E27" s="7" t="s">
        <v>357</v>
      </c>
      <c r="F27" s="20" t="s">
        <v>358</v>
      </c>
      <c r="G27" s="127" t="s">
        <v>359</v>
      </c>
      <c r="H27" s="67"/>
      <c r="I27" s="67"/>
      <c r="J27" s="52"/>
      <c r="K27" s="52"/>
      <c r="L27" s="52"/>
      <c r="M27" s="4"/>
      <c r="N27" s="4"/>
      <c r="O27" s="4"/>
      <c r="P27" s="17"/>
      <c r="Q27" s="17"/>
      <c r="R27" s="4" t="s">
        <v>270</v>
      </c>
      <c r="S27" s="17" t="s">
        <v>181</v>
      </c>
      <c r="T27" s="4"/>
      <c r="U27" s="4"/>
      <c r="V27" s="5"/>
      <c r="W27" s="10"/>
      <c r="X27" s="35"/>
      <c r="Y27" s="43"/>
      <c r="Z27" s="43" t="s">
        <v>360</v>
      </c>
      <c r="AA27" s="41"/>
      <c r="AB27" s="145" t="s">
        <v>161</v>
      </c>
      <c r="AC27" s="145" t="s">
        <v>178</v>
      </c>
      <c r="AD27" s="145" t="s">
        <v>178</v>
      </c>
      <c r="AE27" s="145" t="s">
        <v>178</v>
      </c>
      <c r="AF27" s="145" t="s">
        <v>161</v>
      </c>
      <c r="AG27" s="145"/>
      <c r="AH27" s="145"/>
      <c r="AI27" s="145"/>
      <c r="AJ27" s="145"/>
      <c r="AK27" s="145"/>
      <c r="AL27" s="145"/>
      <c r="AM27" s="198" t="s">
        <v>361</v>
      </c>
      <c r="AN27" s="145"/>
    </row>
    <row r="28" spans="1:40" s="55" customFormat="1" ht="25.5">
      <c r="A28" s="7" t="s">
        <v>63</v>
      </c>
      <c r="B28" s="7" t="s">
        <v>294</v>
      </c>
      <c r="C28" s="7" t="s">
        <v>355</v>
      </c>
      <c r="D28" s="7" t="s">
        <v>356</v>
      </c>
      <c r="E28" s="7" t="s">
        <v>362</v>
      </c>
      <c r="F28" s="7" t="s">
        <v>363</v>
      </c>
      <c r="G28" s="123" t="s">
        <v>364</v>
      </c>
      <c r="H28" s="130"/>
      <c r="I28" s="67" t="s">
        <v>268</v>
      </c>
      <c r="J28" s="4"/>
      <c r="K28" s="4"/>
      <c r="L28" s="4"/>
      <c r="M28" s="4"/>
      <c r="N28" s="4"/>
      <c r="O28" s="4"/>
      <c r="P28" s="17"/>
      <c r="Q28" s="17"/>
      <c r="R28" s="4" t="s">
        <v>270</v>
      </c>
      <c r="S28" s="4" t="s">
        <v>181</v>
      </c>
      <c r="T28" s="4"/>
      <c r="U28" s="4"/>
      <c r="V28" s="5"/>
      <c r="W28" s="10"/>
      <c r="X28" s="35"/>
      <c r="Y28" s="43"/>
      <c r="Z28" s="182" t="s">
        <v>365</v>
      </c>
      <c r="AA28" s="41"/>
      <c r="AB28" s="145" t="s">
        <v>183</v>
      </c>
      <c r="AC28" s="145" t="s">
        <v>178</v>
      </c>
      <c r="AD28" s="145"/>
      <c r="AE28" s="145"/>
      <c r="AF28" s="145"/>
      <c r="AG28" s="145"/>
      <c r="AH28" s="145"/>
      <c r="AI28" s="145"/>
      <c r="AJ28" s="145"/>
      <c r="AK28" s="145"/>
      <c r="AL28" s="145"/>
      <c r="AM28" s="145"/>
      <c r="AN28" s="145"/>
    </row>
    <row r="29" spans="1:40" s="55" customFormat="1" ht="306">
      <c r="A29" s="7" t="s">
        <v>64</v>
      </c>
      <c r="B29" s="7" t="s">
        <v>264</v>
      </c>
      <c r="C29" s="7" t="s">
        <v>233</v>
      </c>
      <c r="D29" s="7" t="s">
        <v>265</v>
      </c>
      <c r="E29" s="7" t="s">
        <v>266</v>
      </c>
      <c r="F29" s="7" t="s">
        <v>291</v>
      </c>
      <c r="G29" s="13" t="s">
        <v>366</v>
      </c>
      <c r="H29" s="38"/>
      <c r="I29" s="38"/>
      <c r="J29" s="58">
        <v>44035</v>
      </c>
      <c r="K29" s="58">
        <v>44069</v>
      </c>
      <c r="L29" s="4"/>
      <c r="M29" s="4"/>
      <c r="N29" s="4"/>
      <c r="O29" s="4" t="s">
        <v>268</v>
      </c>
      <c r="P29" s="17"/>
      <c r="Q29" s="17"/>
      <c r="R29" s="4" t="s">
        <v>270</v>
      </c>
      <c r="S29" s="4" t="s">
        <v>367</v>
      </c>
      <c r="T29" s="4"/>
      <c r="U29" s="4"/>
      <c r="V29" s="5">
        <v>40000</v>
      </c>
      <c r="W29" s="10"/>
      <c r="X29" s="35"/>
      <c r="Y29" s="26" t="s">
        <v>348</v>
      </c>
      <c r="Z29" s="43" t="s">
        <v>368</v>
      </c>
      <c r="AA29" s="41"/>
      <c r="AB29" s="145" t="s">
        <v>178</v>
      </c>
      <c r="AC29" s="145" t="s">
        <v>178</v>
      </c>
      <c r="AD29" s="145" t="s">
        <v>178</v>
      </c>
      <c r="AE29" s="145" t="s">
        <v>178</v>
      </c>
      <c r="AF29" s="145" t="s">
        <v>178</v>
      </c>
      <c r="AG29" s="145" t="s">
        <v>369</v>
      </c>
      <c r="AH29" s="145"/>
      <c r="AI29" s="145"/>
      <c r="AJ29" s="145"/>
      <c r="AK29" s="145"/>
      <c r="AL29" s="145"/>
      <c r="AM29" s="145"/>
      <c r="AN29" s="145"/>
    </row>
    <row r="30" spans="1:40" s="55" customFormat="1">
      <c r="A30" s="74"/>
      <c r="B30" s="74"/>
      <c r="C30" s="74"/>
      <c r="D30" s="74"/>
      <c r="E30" s="74"/>
      <c r="F30" s="74"/>
      <c r="G30" s="74"/>
      <c r="H30" s="74"/>
      <c r="I30" s="74"/>
      <c r="J30" s="75"/>
      <c r="K30" s="75"/>
      <c r="L30" s="75"/>
      <c r="M30" s="75"/>
      <c r="N30" s="75"/>
      <c r="O30" s="75"/>
      <c r="P30" s="76"/>
      <c r="Q30" s="76"/>
      <c r="R30" s="75"/>
      <c r="S30" s="75"/>
      <c r="T30" s="75"/>
      <c r="U30" s="77"/>
      <c r="V30" s="5"/>
      <c r="W30" s="75"/>
      <c r="X30" s="78"/>
      <c r="Y30" s="79"/>
      <c r="Z30" s="78"/>
      <c r="AA30" s="139"/>
      <c r="AB30" s="145"/>
      <c r="AC30" s="145"/>
      <c r="AD30" s="145"/>
      <c r="AE30" s="145"/>
      <c r="AF30" s="145"/>
      <c r="AG30" s="145"/>
      <c r="AH30" s="145"/>
      <c r="AI30" s="145"/>
      <c r="AJ30" s="145"/>
      <c r="AK30" s="145"/>
      <c r="AL30" s="145"/>
      <c r="AM30" s="145"/>
      <c r="AN30" s="145"/>
    </row>
    <row r="31" spans="1:40" s="65" customFormat="1" ht="216.75">
      <c r="A31" s="8" t="s">
        <v>65</v>
      </c>
      <c r="B31" s="114" t="s">
        <v>264</v>
      </c>
      <c r="C31" s="8" t="s">
        <v>233</v>
      </c>
      <c r="D31" s="8" t="s">
        <v>265</v>
      </c>
      <c r="E31" s="8" t="s">
        <v>266</v>
      </c>
      <c r="F31" s="8" t="s">
        <v>291</v>
      </c>
      <c r="G31" s="103" t="s">
        <v>370</v>
      </c>
      <c r="H31" s="134"/>
      <c r="I31" s="134" t="s">
        <v>284</v>
      </c>
      <c r="J31" s="86" t="s">
        <v>348</v>
      </c>
      <c r="K31" s="86" t="s">
        <v>348</v>
      </c>
      <c r="L31" s="86" t="s">
        <v>348</v>
      </c>
      <c r="M31" s="86" t="s">
        <v>348</v>
      </c>
      <c r="N31" s="86"/>
      <c r="O31" s="85" t="s">
        <v>268</v>
      </c>
      <c r="P31" s="88"/>
      <c r="Q31" s="88"/>
      <c r="R31" s="86" t="s">
        <v>270</v>
      </c>
      <c r="S31" s="86" t="s">
        <v>184</v>
      </c>
      <c r="T31" s="86"/>
      <c r="U31" s="86"/>
      <c r="V31" s="89"/>
      <c r="W31" s="90"/>
      <c r="X31" s="83"/>
      <c r="Y31" s="103"/>
      <c r="Z31" s="57" t="s">
        <v>371</v>
      </c>
      <c r="AA31" s="55"/>
      <c r="AB31" s="146" t="s">
        <v>183</v>
      </c>
      <c r="AC31" s="146" t="s">
        <v>178</v>
      </c>
      <c r="AD31" s="146"/>
      <c r="AE31" s="146"/>
      <c r="AF31" s="146"/>
      <c r="AG31" s="146"/>
      <c r="AH31" s="146"/>
      <c r="AI31" s="146"/>
      <c r="AJ31" s="146"/>
      <c r="AK31" s="146"/>
      <c r="AL31" s="146"/>
      <c r="AM31" s="146"/>
      <c r="AN31" s="146"/>
    </row>
    <row r="32" spans="1:40" s="41" customFormat="1" ht="153">
      <c r="A32" s="7" t="s">
        <v>66</v>
      </c>
      <c r="B32" s="7" t="s">
        <v>264</v>
      </c>
      <c r="C32" s="7" t="s">
        <v>233</v>
      </c>
      <c r="D32" s="7" t="s">
        <v>265</v>
      </c>
      <c r="E32" s="7" t="s">
        <v>266</v>
      </c>
      <c r="F32" s="7" t="s">
        <v>291</v>
      </c>
      <c r="G32" s="125" t="s">
        <v>372</v>
      </c>
      <c r="H32" s="132"/>
      <c r="I32" s="132"/>
      <c r="J32" s="58">
        <v>44035</v>
      </c>
      <c r="K32" s="58">
        <v>44069</v>
      </c>
      <c r="L32" s="4"/>
      <c r="M32" s="4"/>
      <c r="N32" s="4"/>
      <c r="O32" s="4" t="s">
        <v>284</v>
      </c>
      <c r="P32" s="17"/>
      <c r="Q32" s="17"/>
      <c r="R32" s="4" t="s">
        <v>270</v>
      </c>
      <c r="S32" s="4"/>
      <c r="T32" s="4"/>
      <c r="U32" s="4"/>
      <c r="V32" s="5"/>
      <c r="W32" s="10"/>
      <c r="X32" s="35"/>
      <c r="Y32" s="26" t="s">
        <v>348</v>
      </c>
      <c r="Z32" s="43" t="s">
        <v>373</v>
      </c>
      <c r="AB32" s="147" t="s">
        <v>183</v>
      </c>
      <c r="AC32" s="147" t="s">
        <v>178</v>
      </c>
      <c r="AD32" s="147"/>
      <c r="AE32" s="147"/>
      <c r="AF32" s="147"/>
      <c r="AG32" s="147"/>
      <c r="AH32" s="147"/>
      <c r="AI32" s="147"/>
      <c r="AJ32" s="147"/>
      <c r="AK32" s="147"/>
      <c r="AL32" s="147"/>
      <c r="AM32" s="147"/>
      <c r="AN32" s="147"/>
    </row>
    <row r="33" spans="1:40" s="41" customFormat="1" ht="12.75" customHeight="1">
      <c r="A33" s="7" t="s">
        <v>68</v>
      </c>
      <c r="B33" s="7" t="s">
        <v>294</v>
      </c>
      <c r="C33" s="7" t="s">
        <v>295</v>
      </c>
      <c r="D33" s="7" t="s">
        <v>276</v>
      </c>
      <c r="E33" s="7" t="s">
        <v>277</v>
      </c>
      <c r="F33" s="7" t="s">
        <v>374</v>
      </c>
      <c r="G33" s="13"/>
      <c r="H33" s="38"/>
      <c r="I33" s="38"/>
      <c r="J33" s="4"/>
      <c r="K33" s="4"/>
      <c r="L33" s="4"/>
      <c r="M33" s="4"/>
      <c r="N33" s="4"/>
      <c r="O33" s="4"/>
      <c r="P33" s="17"/>
      <c r="Q33" s="17"/>
      <c r="R33" s="4" t="s">
        <v>296</v>
      </c>
      <c r="S33" s="4"/>
      <c r="T33" s="4"/>
      <c r="U33" s="4"/>
      <c r="V33" s="5"/>
      <c r="W33" s="10"/>
      <c r="X33" s="35"/>
      <c r="Y33" s="26"/>
      <c r="Z33" s="42"/>
      <c r="AB33" s="147" t="s">
        <v>186</v>
      </c>
      <c r="AC33" s="147" t="s">
        <v>186</v>
      </c>
      <c r="AD33" s="147"/>
      <c r="AE33" s="147"/>
      <c r="AF33" s="147"/>
      <c r="AG33" s="147"/>
      <c r="AH33" s="147"/>
      <c r="AI33" s="147"/>
      <c r="AJ33" s="147"/>
      <c r="AK33" s="147"/>
      <c r="AL33" s="147"/>
      <c r="AM33" s="147" t="s">
        <v>297</v>
      </c>
      <c r="AN33" s="147"/>
    </row>
    <row r="34" spans="1:40" s="41" customFormat="1" ht="12.75">
      <c r="A34" s="7" t="s">
        <v>69</v>
      </c>
      <c r="B34" s="7" t="s">
        <v>294</v>
      </c>
      <c r="C34" s="7" t="s">
        <v>355</v>
      </c>
      <c r="D34" s="7" t="s">
        <v>356</v>
      </c>
      <c r="E34" s="7" t="s">
        <v>357</v>
      </c>
      <c r="F34" s="7" t="s">
        <v>363</v>
      </c>
      <c r="G34" s="46" t="s">
        <v>375</v>
      </c>
      <c r="H34" s="67"/>
      <c r="I34" s="67"/>
      <c r="J34" s="4"/>
      <c r="K34" s="4"/>
      <c r="L34" s="4"/>
      <c r="M34" s="4"/>
      <c r="N34" s="4"/>
      <c r="O34" s="4"/>
      <c r="P34" s="17"/>
      <c r="Q34" s="17"/>
      <c r="R34" s="4" t="s">
        <v>296</v>
      </c>
      <c r="S34" s="4"/>
      <c r="T34" s="4"/>
      <c r="U34" s="4"/>
      <c r="V34" s="5"/>
      <c r="W34" s="10"/>
      <c r="X34" s="35"/>
      <c r="Y34" s="43"/>
      <c r="Z34" s="42"/>
      <c r="AB34" s="147" t="s">
        <v>183</v>
      </c>
      <c r="AC34" s="147" t="s">
        <v>178</v>
      </c>
      <c r="AD34" s="147"/>
      <c r="AE34" s="147"/>
      <c r="AF34" s="147"/>
      <c r="AG34" s="147"/>
      <c r="AH34" s="147"/>
      <c r="AI34" s="147"/>
      <c r="AJ34" s="147"/>
      <c r="AK34" s="147"/>
      <c r="AL34" s="147"/>
      <c r="AM34" s="147"/>
      <c r="AN34" s="147"/>
    </row>
    <row r="35" spans="1:40" s="41" customFormat="1" ht="357">
      <c r="A35" s="7" t="s">
        <v>70</v>
      </c>
      <c r="B35" s="7" t="s">
        <v>264</v>
      </c>
      <c r="C35" s="7" t="s">
        <v>230</v>
      </c>
      <c r="D35" s="7" t="s">
        <v>280</v>
      </c>
      <c r="E35" s="221" t="s">
        <v>281</v>
      </c>
      <c r="F35" s="7" t="s">
        <v>374</v>
      </c>
      <c r="G35" s="192" t="s">
        <v>376</v>
      </c>
      <c r="H35" s="38">
        <v>2</v>
      </c>
      <c r="I35" s="135"/>
      <c r="J35" s="73">
        <v>44029</v>
      </c>
      <c r="K35" s="58" t="s">
        <v>377</v>
      </c>
      <c r="L35" s="59">
        <v>1</v>
      </c>
      <c r="M35" s="58" t="s">
        <v>277</v>
      </c>
      <c r="N35" s="4"/>
      <c r="O35" s="4" t="s">
        <v>268</v>
      </c>
      <c r="P35" s="17"/>
      <c r="Q35" s="17"/>
      <c r="R35" s="4" t="s">
        <v>270</v>
      </c>
      <c r="S35" s="17" t="s">
        <v>181</v>
      </c>
      <c r="T35" s="4"/>
      <c r="U35" s="4" t="s">
        <v>378</v>
      </c>
      <c r="V35" s="5">
        <v>34000</v>
      </c>
      <c r="W35" s="10" t="s">
        <v>278</v>
      </c>
      <c r="X35" s="35"/>
      <c r="Y35" s="26" t="s">
        <v>379</v>
      </c>
      <c r="Z35" s="43" t="s">
        <v>380</v>
      </c>
      <c r="AB35" s="147" t="s">
        <v>161</v>
      </c>
      <c r="AC35" s="147" t="s">
        <v>178</v>
      </c>
      <c r="AD35" s="147" t="s">
        <v>178</v>
      </c>
      <c r="AE35" s="147" t="s">
        <v>178</v>
      </c>
      <c r="AF35" s="147" t="s">
        <v>178</v>
      </c>
      <c r="AG35" s="147" t="s">
        <v>161</v>
      </c>
      <c r="AH35" s="147"/>
      <c r="AI35" s="147"/>
      <c r="AJ35" s="147"/>
      <c r="AK35" s="147" t="s">
        <v>161</v>
      </c>
      <c r="AL35" s="147"/>
      <c r="AM35" s="147" t="s">
        <v>381</v>
      </c>
      <c r="AN35" s="147"/>
    </row>
    <row r="36" spans="1:40" s="41" customFormat="1" ht="102">
      <c r="A36" s="7" t="s">
        <v>71</v>
      </c>
      <c r="B36" s="7" t="s">
        <v>264</v>
      </c>
      <c r="C36" s="7" t="s">
        <v>233</v>
      </c>
      <c r="D36" s="7" t="s">
        <v>265</v>
      </c>
      <c r="E36" s="7" t="s">
        <v>266</v>
      </c>
      <c r="F36" s="7" t="s">
        <v>291</v>
      </c>
      <c r="G36" s="12" t="s">
        <v>382</v>
      </c>
      <c r="H36" s="50"/>
      <c r="I36" s="50"/>
      <c r="J36" s="58">
        <v>44035</v>
      </c>
      <c r="K36" s="4"/>
      <c r="L36" s="4"/>
      <c r="M36" s="4"/>
      <c r="N36" s="4"/>
      <c r="O36" s="4" t="s">
        <v>284</v>
      </c>
      <c r="P36" s="17"/>
      <c r="Q36" s="17"/>
      <c r="R36" s="4" t="s">
        <v>383</v>
      </c>
      <c r="S36" s="4"/>
      <c r="T36" s="4"/>
      <c r="U36" s="4"/>
      <c r="V36" s="5"/>
      <c r="W36" s="10"/>
      <c r="X36" s="35"/>
      <c r="Y36" s="26"/>
      <c r="Z36" s="43" t="s">
        <v>384</v>
      </c>
      <c r="AB36" s="147" t="s">
        <v>183</v>
      </c>
      <c r="AC36" s="147" t="s">
        <v>178</v>
      </c>
      <c r="AD36" s="147"/>
      <c r="AE36" s="147"/>
      <c r="AF36" s="147"/>
      <c r="AG36" s="147"/>
      <c r="AH36" s="147"/>
      <c r="AI36" s="147"/>
      <c r="AJ36" s="147"/>
      <c r="AK36" s="147"/>
      <c r="AL36" s="147"/>
      <c r="AM36" s="147"/>
      <c r="AN36" s="147"/>
    </row>
    <row r="37" spans="1:40" s="41" customFormat="1">
      <c r="A37" s="74"/>
      <c r="B37" s="74"/>
      <c r="C37" s="74"/>
      <c r="D37" s="74"/>
      <c r="E37" s="74"/>
      <c r="F37" s="74"/>
      <c r="G37" s="81"/>
      <c r="H37" s="81"/>
      <c r="I37" s="81"/>
      <c r="J37" s="75"/>
      <c r="K37" s="75"/>
      <c r="L37" s="75"/>
      <c r="M37" s="75"/>
      <c r="N37" s="75"/>
      <c r="O37" s="75"/>
      <c r="P37" s="76"/>
      <c r="Q37" s="76"/>
      <c r="R37" s="75"/>
      <c r="S37" s="75"/>
      <c r="T37" s="75"/>
      <c r="U37" s="77"/>
      <c r="V37" s="5"/>
      <c r="W37" s="75"/>
      <c r="X37" s="78"/>
      <c r="Y37" s="79"/>
      <c r="Z37" s="78"/>
      <c r="AA37" s="139"/>
      <c r="AB37" s="147"/>
      <c r="AC37" s="147"/>
      <c r="AD37" s="147"/>
      <c r="AE37" s="147"/>
      <c r="AF37" s="147"/>
      <c r="AG37" s="147"/>
      <c r="AH37" s="147"/>
      <c r="AI37" s="147"/>
      <c r="AJ37" s="147"/>
      <c r="AK37" s="147"/>
      <c r="AL37" s="147"/>
      <c r="AM37" s="147"/>
      <c r="AN37" s="147"/>
    </row>
    <row r="38" spans="1:40" s="41" customFormat="1" ht="38.25">
      <c r="A38" s="60" t="s">
        <v>72</v>
      </c>
      <c r="B38" s="60" t="s">
        <v>264</v>
      </c>
      <c r="C38" s="60" t="s">
        <v>230</v>
      </c>
      <c r="D38" s="60" t="s">
        <v>280</v>
      </c>
      <c r="E38" s="61" t="s">
        <v>281</v>
      </c>
      <c r="F38" s="60" t="s">
        <v>291</v>
      </c>
      <c r="G38" s="61" t="s">
        <v>385</v>
      </c>
      <c r="H38" s="62">
        <v>2</v>
      </c>
      <c r="I38" s="62" t="s">
        <v>284</v>
      </c>
      <c r="J38" s="66">
        <v>44029</v>
      </c>
      <c r="K38" s="63" t="s">
        <v>386</v>
      </c>
      <c r="L38" s="68"/>
      <c r="M38" s="63"/>
      <c r="N38" s="63"/>
      <c r="O38" s="4"/>
      <c r="P38" s="63" t="s">
        <v>268</v>
      </c>
      <c r="Q38" s="63"/>
      <c r="R38" s="64" t="s">
        <v>270</v>
      </c>
      <c r="S38" s="63" t="s">
        <v>184</v>
      </c>
      <c r="T38" s="63"/>
      <c r="U38" s="63" t="s">
        <v>387</v>
      </c>
      <c r="V38" s="63"/>
      <c r="W38" s="63"/>
      <c r="X38" s="63"/>
      <c r="Y38" s="63" t="s">
        <v>388</v>
      </c>
      <c r="Z38" s="120" t="s">
        <v>389</v>
      </c>
      <c r="AB38" s="147" t="s">
        <v>178</v>
      </c>
      <c r="AC38" s="147" t="s">
        <v>178</v>
      </c>
      <c r="AD38" s="147" t="s">
        <v>178</v>
      </c>
      <c r="AE38" s="147" t="s">
        <v>178</v>
      </c>
      <c r="AF38" s="147" t="s">
        <v>178</v>
      </c>
      <c r="AG38" s="147" t="s">
        <v>178</v>
      </c>
      <c r="AH38" s="147" t="s">
        <v>178</v>
      </c>
      <c r="AI38" s="147"/>
      <c r="AJ38" s="147"/>
      <c r="AK38" s="147" t="s">
        <v>161</v>
      </c>
      <c r="AL38" s="147"/>
      <c r="AM38" s="147" t="s">
        <v>390</v>
      </c>
      <c r="AN38" s="147"/>
    </row>
    <row r="39" spans="1:40" s="41" customFormat="1" ht="38.25">
      <c r="A39" s="7" t="s">
        <v>73</v>
      </c>
      <c r="B39" s="7" t="s">
        <v>264</v>
      </c>
      <c r="C39" s="7" t="s">
        <v>230</v>
      </c>
      <c r="D39" s="7" t="s">
        <v>280</v>
      </c>
      <c r="E39" s="221" t="s">
        <v>281</v>
      </c>
      <c r="F39" s="7" t="s">
        <v>391</v>
      </c>
      <c r="G39" s="221" t="s">
        <v>392</v>
      </c>
      <c r="H39" s="51">
        <v>2</v>
      </c>
      <c r="I39" s="51" t="s">
        <v>284</v>
      </c>
      <c r="J39" s="58">
        <v>44029</v>
      </c>
      <c r="K39" s="4" t="s">
        <v>393</v>
      </c>
      <c r="L39" s="59">
        <v>1</v>
      </c>
      <c r="M39" s="4" t="s">
        <v>277</v>
      </c>
      <c r="N39" s="4" t="s">
        <v>277</v>
      </c>
      <c r="O39" s="4" t="s">
        <v>277</v>
      </c>
      <c r="P39" s="17" t="s">
        <v>277</v>
      </c>
      <c r="Q39" s="17" t="s">
        <v>277</v>
      </c>
      <c r="R39" s="4" t="s">
        <v>278</v>
      </c>
      <c r="S39" s="4"/>
      <c r="T39" s="4" t="s">
        <v>277</v>
      </c>
      <c r="U39" s="4" t="s">
        <v>277</v>
      </c>
      <c r="V39" s="5">
        <v>0</v>
      </c>
      <c r="W39" s="10" t="s">
        <v>277</v>
      </c>
      <c r="X39" s="35" t="s">
        <v>277</v>
      </c>
      <c r="Y39" s="43" t="s">
        <v>277</v>
      </c>
      <c r="Z39" s="43" t="s">
        <v>394</v>
      </c>
      <c r="AA39" s="41" t="s">
        <v>270</v>
      </c>
      <c r="AB39" s="147" t="s">
        <v>183</v>
      </c>
      <c r="AC39" s="147" t="s">
        <v>178</v>
      </c>
      <c r="AD39" s="147"/>
      <c r="AE39" s="147"/>
      <c r="AF39" s="147"/>
      <c r="AG39" s="147"/>
      <c r="AH39" s="147"/>
      <c r="AI39" s="147"/>
      <c r="AJ39" s="147"/>
      <c r="AK39" s="147"/>
      <c r="AL39" s="147"/>
      <c r="AM39" s="147"/>
      <c r="AN39" s="147"/>
    </row>
    <row r="40" spans="1:40" s="41" customFormat="1" ht="102">
      <c r="A40" s="8" t="s">
        <v>74</v>
      </c>
      <c r="B40" s="8" t="s">
        <v>294</v>
      </c>
      <c r="C40" s="8" t="s">
        <v>355</v>
      </c>
      <c r="D40" s="8" t="s">
        <v>356</v>
      </c>
      <c r="E40" s="115" t="s">
        <v>362</v>
      </c>
      <c r="F40" s="115" t="s">
        <v>291</v>
      </c>
      <c r="G40" s="83" t="s">
        <v>395</v>
      </c>
      <c r="H40" s="84"/>
      <c r="I40" s="84" t="s">
        <v>284</v>
      </c>
      <c r="J40" s="86" t="s">
        <v>178</v>
      </c>
      <c r="K40" s="86"/>
      <c r="L40" s="86"/>
      <c r="M40" s="86" t="s">
        <v>178</v>
      </c>
      <c r="N40" s="86"/>
      <c r="O40" s="86" t="s">
        <v>178</v>
      </c>
      <c r="P40" s="88" t="s">
        <v>178</v>
      </c>
      <c r="Q40" s="88" t="s">
        <v>161</v>
      </c>
      <c r="R40" s="86" t="s">
        <v>270</v>
      </c>
      <c r="S40" s="86" t="s">
        <v>181</v>
      </c>
      <c r="T40" s="86" t="s">
        <v>178</v>
      </c>
      <c r="U40" s="86" t="s">
        <v>178</v>
      </c>
      <c r="V40" s="89">
        <v>221000</v>
      </c>
      <c r="W40" s="90" t="s">
        <v>278</v>
      </c>
      <c r="X40" s="91" t="s">
        <v>277</v>
      </c>
      <c r="Y40" s="92" t="s">
        <v>396</v>
      </c>
      <c r="Z40" s="57" t="s">
        <v>397</v>
      </c>
      <c r="AA40" s="55" t="s">
        <v>270</v>
      </c>
      <c r="AB40" s="147" t="s">
        <v>178</v>
      </c>
      <c r="AC40" s="147" t="s">
        <v>178</v>
      </c>
      <c r="AD40" s="147" t="s">
        <v>178</v>
      </c>
      <c r="AE40" s="147" t="s">
        <v>178</v>
      </c>
      <c r="AF40" s="147" t="s">
        <v>178</v>
      </c>
      <c r="AG40" s="147" t="s">
        <v>178</v>
      </c>
      <c r="AH40" s="147" t="s">
        <v>178</v>
      </c>
      <c r="AI40" s="147" t="s">
        <v>178</v>
      </c>
      <c r="AJ40" s="147"/>
      <c r="AK40" s="147"/>
      <c r="AL40" s="147"/>
      <c r="AM40" s="147"/>
      <c r="AN40" s="147"/>
    </row>
    <row r="41" spans="1:40" s="41" customFormat="1" ht="12.75" customHeight="1">
      <c r="A41" s="8" t="s">
        <v>75</v>
      </c>
      <c r="B41" s="8" t="s">
        <v>264</v>
      </c>
      <c r="C41" s="8" t="s">
        <v>230</v>
      </c>
      <c r="D41" s="8" t="s">
        <v>280</v>
      </c>
      <c r="E41" s="21" t="s">
        <v>281</v>
      </c>
      <c r="F41" s="8" t="s">
        <v>338</v>
      </c>
      <c r="G41" s="83" t="s">
        <v>398</v>
      </c>
      <c r="H41" s="84">
        <v>2</v>
      </c>
      <c r="I41" s="84" t="s">
        <v>284</v>
      </c>
      <c r="J41" s="85">
        <v>44029</v>
      </c>
      <c r="K41" s="86" t="s">
        <v>399</v>
      </c>
      <c r="L41" s="87"/>
      <c r="M41" s="86"/>
      <c r="N41" s="86"/>
      <c r="O41" s="86"/>
      <c r="P41" s="88" t="s">
        <v>268</v>
      </c>
      <c r="Q41" s="88"/>
      <c r="R41" s="86" t="s">
        <v>270</v>
      </c>
      <c r="S41" s="86" t="s">
        <v>184</v>
      </c>
      <c r="T41" s="86"/>
      <c r="U41" s="197"/>
      <c r="V41" s="89"/>
      <c r="W41" s="90"/>
      <c r="X41" s="91"/>
      <c r="Y41" s="92" t="s">
        <v>400</v>
      </c>
      <c r="Z41" s="93" t="s">
        <v>401</v>
      </c>
      <c r="AA41" s="55" t="s">
        <v>270</v>
      </c>
      <c r="AB41" s="147" t="s">
        <v>178</v>
      </c>
      <c r="AC41" s="147" t="s">
        <v>178</v>
      </c>
      <c r="AD41" s="147" t="s">
        <v>178</v>
      </c>
      <c r="AE41" s="147" t="s">
        <v>178</v>
      </c>
      <c r="AF41" s="147" t="s">
        <v>178</v>
      </c>
      <c r="AG41" s="147" t="s">
        <v>178</v>
      </c>
      <c r="AH41" s="147" t="s">
        <v>178</v>
      </c>
      <c r="AI41" s="147" t="s">
        <v>178</v>
      </c>
      <c r="AJ41" s="147"/>
      <c r="AK41" s="147" t="s">
        <v>178</v>
      </c>
      <c r="AL41" s="147"/>
      <c r="AM41" s="147"/>
      <c r="AN41" s="147"/>
    </row>
    <row r="42" spans="1:40" s="41" customFormat="1" ht="12.75">
      <c r="A42" s="7" t="s">
        <v>76</v>
      </c>
      <c r="B42" s="7" t="s">
        <v>264</v>
      </c>
      <c r="C42" s="7" t="s">
        <v>402</v>
      </c>
      <c r="D42" s="7" t="s">
        <v>276</v>
      </c>
      <c r="E42" s="7" t="s">
        <v>277</v>
      </c>
      <c r="F42" s="7" t="s">
        <v>291</v>
      </c>
      <c r="G42" s="11"/>
      <c r="H42" s="50"/>
      <c r="I42" s="50"/>
      <c r="J42" s="4"/>
      <c r="K42" s="4"/>
      <c r="L42" s="4"/>
      <c r="M42" s="4"/>
      <c r="N42" s="4"/>
      <c r="O42" s="4"/>
      <c r="P42" s="17"/>
      <c r="Q42" s="17"/>
      <c r="R42" s="4" t="s">
        <v>270</v>
      </c>
      <c r="S42" s="4"/>
      <c r="T42" s="4"/>
      <c r="U42" s="4"/>
      <c r="V42" s="5"/>
      <c r="W42" s="10"/>
      <c r="X42" s="35"/>
      <c r="Y42" s="26"/>
      <c r="Z42" s="42"/>
      <c r="AB42" s="147" t="s">
        <v>186</v>
      </c>
      <c r="AC42" s="147" t="s">
        <v>186</v>
      </c>
      <c r="AD42" s="147"/>
      <c r="AE42" s="147"/>
      <c r="AF42" s="147"/>
      <c r="AG42" s="147"/>
      <c r="AH42" s="147"/>
      <c r="AI42" s="147"/>
      <c r="AJ42" s="147"/>
      <c r="AK42" s="147"/>
      <c r="AL42" s="147"/>
      <c r="AM42" s="147" t="s">
        <v>297</v>
      </c>
      <c r="AN42" s="147"/>
    </row>
    <row r="43" spans="1:40" s="55" customFormat="1" ht="25.5">
      <c r="A43" s="7" t="s">
        <v>77</v>
      </c>
      <c r="B43" s="7" t="s">
        <v>264</v>
      </c>
      <c r="C43" s="7" t="s">
        <v>289</v>
      </c>
      <c r="D43" s="7" t="s">
        <v>265</v>
      </c>
      <c r="E43" s="221" t="s">
        <v>290</v>
      </c>
      <c r="F43" s="7"/>
      <c r="G43" s="11"/>
      <c r="H43" s="50"/>
      <c r="I43" s="50"/>
      <c r="J43" s="58">
        <v>44068</v>
      </c>
      <c r="K43" s="58">
        <v>44068</v>
      </c>
      <c r="L43" s="59">
        <v>1</v>
      </c>
      <c r="M43" s="4" t="s">
        <v>314</v>
      </c>
      <c r="N43" s="4" t="s">
        <v>277</v>
      </c>
      <c r="O43" s="4" t="s">
        <v>277</v>
      </c>
      <c r="P43" s="17" t="s">
        <v>277</v>
      </c>
      <c r="Q43" s="17" t="s">
        <v>277</v>
      </c>
      <c r="R43" s="4" t="s">
        <v>278</v>
      </c>
      <c r="S43" s="4"/>
      <c r="T43" s="4" t="s">
        <v>277</v>
      </c>
      <c r="U43" s="4" t="s">
        <v>277</v>
      </c>
      <c r="V43" s="5" t="s">
        <v>348</v>
      </c>
      <c r="W43" s="10" t="s">
        <v>277</v>
      </c>
      <c r="X43" s="35" t="s">
        <v>277</v>
      </c>
      <c r="Y43" s="26" t="s">
        <v>277</v>
      </c>
      <c r="Z43" s="138" t="s">
        <v>403</v>
      </c>
      <c r="AA43" s="41"/>
      <c r="AB43" s="145" t="s">
        <v>183</v>
      </c>
      <c r="AC43" s="145" t="s">
        <v>178</v>
      </c>
      <c r="AD43" s="145"/>
      <c r="AE43" s="145"/>
      <c r="AF43" s="145"/>
      <c r="AG43" s="145"/>
      <c r="AH43" s="145"/>
      <c r="AI43" s="145"/>
      <c r="AJ43" s="145"/>
      <c r="AK43" s="145"/>
      <c r="AL43" s="145"/>
      <c r="AM43" s="145"/>
      <c r="AN43" s="145"/>
    </row>
    <row r="44" spans="1:40" s="41" customFormat="1" ht="12.75">
      <c r="A44" s="7" t="s">
        <v>215</v>
      </c>
      <c r="B44" s="7" t="s">
        <v>264</v>
      </c>
      <c r="C44" s="7" t="s">
        <v>230</v>
      </c>
      <c r="D44" s="7" t="s">
        <v>280</v>
      </c>
      <c r="E44" s="221" t="s">
        <v>281</v>
      </c>
      <c r="F44" s="7" t="s">
        <v>404</v>
      </c>
      <c r="G44" s="11" t="s">
        <v>405</v>
      </c>
      <c r="H44" s="50">
        <v>2</v>
      </c>
      <c r="I44" s="50" t="s">
        <v>284</v>
      </c>
      <c r="J44" s="58" t="s">
        <v>277</v>
      </c>
      <c r="K44" s="4" t="s">
        <v>277</v>
      </c>
      <c r="L44" s="59" t="s">
        <v>277</v>
      </c>
      <c r="M44" s="4" t="s">
        <v>277</v>
      </c>
      <c r="N44" s="4" t="s">
        <v>277</v>
      </c>
      <c r="O44" s="4" t="s">
        <v>277</v>
      </c>
      <c r="P44" s="17" t="s">
        <v>277</v>
      </c>
      <c r="Q44" s="17" t="s">
        <v>277</v>
      </c>
      <c r="R44" s="4" t="s">
        <v>278</v>
      </c>
      <c r="S44" s="4"/>
      <c r="T44" s="4" t="s">
        <v>277</v>
      </c>
      <c r="U44" s="4" t="s">
        <v>277</v>
      </c>
      <c r="V44" s="5" t="s">
        <v>277</v>
      </c>
      <c r="W44" s="10" t="s">
        <v>277</v>
      </c>
      <c r="X44" s="35" t="s">
        <v>277</v>
      </c>
      <c r="Y44" s="26" t="s">
        <v>277</v>
      </c>
      <c r="Z44" s="43" t="s">
        <v>406</v>
      </c>
      <c r="AB44" s="147" t="s">
        <v>183</v>
      </c>
      <c r="AC44" s="147" t="s">
        <v>178</v>
      </c>
      <c r="AD44" s="147"/>
      <c r="AE44" s="147"/>
      <c r="AF44" s="147"/>
      <c r="AG44" s="147"/>
      <c r="AH44" s="147"/>
      <c r="AI44" s="147"/>
      <c r="AJ44" s="147"/>
      <c r="AK44" s="147"/>
      <c r="AL44" s="147"/>
      <c r="AM44" s="147"/>
      <c r="AN44" s="147"/>
    </row>
    <row r="45" spans="1:40" s="41" customFormat="1" ht="12.75">
      <c r="A45" s="7" t="s">
        <v>216</v>
      </c>
      <c r="B45" s="7" t="s">
        <v>264</v>
      </c>
      <c r="C45" s="7" t="s">
        <v>230</v>
      </c>
      <c r="D45" s="7" t="s">
        <v>280</v>
      </c>
      <c r="E45" s="7" t="s">
        <v>281</v>
      </c>
      <c r="F45" s="7" t="s">
        <v>291</v>
      </c>
      <c r="G45" s="11"/>
      <c r="H45" s="50">
        <v>2</v>
      </c>
      <c r="I45" s="167"/>
      <c r="J45" s="58"/>
      <c r="K45" s="4"/>
      <c r="L45" s="59"/>
      <c r="M45" s="4"/>
      <c r="N45" s="4"/>
      <c r="O45" s="4"/>
      <c r="P45" s="17"/>
      <c r="Q45" s="17"/>
      <c r="R45" s="4" t="s">
        <v>278</v>
      </c>
      <c r="S45" s="4"/>
      <c r="T45" s="4"/>
      <c r="U45" s="4"/>
      <c r="V45" s="5"/>
      <c r="W45" s="10"/>
      <c r="X45" s="35"/>
      <c r="Y45" s="26"/>
      <c r="Z45" s="42"/>
      <c r="AA45" s="4"/>
      <c r="AB45" s="147" t="s">
        <v>183</v>
      </c>
      <c r="AC45" s="147" t="s">
        <v>178</v>
      </c>
      <c r="AD45" s="147"/>
      <c r="AE45" s="147"/>
      <c r="AF45" s="147"/>
      <c r="AG45" s="147"/>
      <c r="AH45" s="147"/>
      <c r="AI45" s="147"/>
      <c r="AJ45" s="147"/>
      <c r="AK45" s="147"/>
      <c r="AL45" s="147"/>
      <c r="AM45" s="147"/>
      <c r="AN45" s="147"/>
    </row>
    <row r="46" spans="1:40" s="41" customFormat="1" ht="12.75">
      <c r="A46" s="7" t="s">
        <v>217</v>
      </c>
      <c r="B46" s="7" t="s">
        <v>264</v>
      </c>
      <c r="C46" s="7" t="s">
        <v>230</v>
      </c>
      <c r="D46" s="7" t="s">
        <v>280</v>
      </c>
      <c r="E46" s="7" t="s">
        <v>281</v>
      </c>
      <c r="F46" s="7" t="s">
        <v>291</v>
      </c>
      <c r="G46" s="11"/>
      <c r="H46" s="50">
        <v>2</v>
      </c>
      <c r="I46" s="167"/>
      <c r="J46" s="58"/>
      <c r="K46" s="4"/>
      <c r="L46" s="59"/>
      <c r="M46" s="4"/>
      <c r="N46" s="4"/>
      <c r="O46" s="4"/>
      <c r="P46" s="17"/>
      <c r="Q46" s="17"/>
      <c r="R46" s="4" t="s">
        <v>278</v>
      </c>
      <c r="S46" s="4"/>
      <c r="T46" s="4"/>
      <c r="U46" s="4"/>
      <c r="V46" s="5"/>
      <c r="W46" s="10"/>
      <c r="X46" s="35"/>
      <c r="Y46" s="26"/>
      <c r="Z46" s="42"/>
      <c r="AA46" s="4"/>
      <c r="AB46" s="147" t="s">
        <v>183</v>
      </c>
      <c r="AC46" s="147" t="s">
        <v>178</v>
      </c>
      <c r="AD46" s="147"/>
      <c r="AE46" s="147"/>
      <c r="AF46" s="147"/>
      <c r="AG46" s="147"/>
      <c r="AH46" s="147"/>
      <c r="AI46" s="147"/>
      <c r="AJ46" s="147"/>
      <c r="AK46" s="147"/>
      <c r="AL46" s="147"/>
      <c r="AM46" s="147"/>
      <c r="AN46" s="147"/>
    </row>
    <row r="47" spans="1:40" s="41" customFormat="1" ht="12.75">
      <c r="A47" s="7" t="s">
        <v>79</v>
      </c>
      <c r="B47" s="7" t="s">
        <v>264</v>
      </c>
      <c r="C47" s="7" t="s">
        <v>407</v>
      </c>
      <c r="D47" s="7" t="s">
        <v>408</v>
      </c>
      <c r="E47" s="7"/>
      <c r="F47" s="7" t="s">
        <v>291</v>
      </c>
      <c r="G47" s="11"/>
      <c r="H47" s="50"/>
      <c r="I47" s="50"/>
      <c r="J47" s="4"/>
      <c r="K47" s="4"/>
      <c r="L47" s="4"/>
      <c r="M47" s="4"/>
      <c r="N47" s="4"/>
      <c r="O47" s="4"/>
      <c r="P47" s="17"/>
      <c r="Q47" s="17"/>
      <c r="R47" s="4" t="s">
        <v>296</v>
      </c>
      <c r="S47" s="4"/>
      <c r="T47" s="4"/>
      <c r="U47" s="4"/>
      <c r="V47" s="5"/>
      <c r="W47" s="10"/>
      <c r="X47" s="35"/>
      <c r="Y47" s="26"/>
      <c r="Z47" s="42"/>
      <c r="AB47" s="147" t="s">
        <v>183</v>
      </c>
      <c r="AC47" s="147" t="s">
        <v>178</v>
      </c>
      <c r="AD47" s="147"/>
      <c r="AE47" s="147"/>
      <c r="AF47" s="147"/>
      <c r="AG47" s="147"/>
      <c r="AH47" s="147"/>
      <c r="AI47" s="147"/>
      <c r="AJ47" s="147"/>
      <c r="AK47" s="147"/>
      <c r="AL47" s="147"/>
      <c r="AM47" s="147"/>
      <c r="AN47" s="147"/>
    </row>
    <row r="48" spans="1:40" s="41" customFormat="1">
      <c r="A48" s="74"/>
      <c r="B48" s="74"/>
      <c r="C48" s="74"/>
      <c r="D48" s="74"/>
      <c r="E48" s="74"/>
      <c r="F48" s="74"/>
      <c r="G48" s="74"/>
      <c r="H48" s="74"/>
      <c r="I48" s="74"/>
      <c r="J48" s="75"/>
      <c r="K48" s="75"/>
      <c r="L48" s="75"/>
      <c r="M48" s="75"/>
      <c r="N48" s="75"/>
      <c r="O48" s="75"/>
      <c r="P48" s="76"/>
      <c r="Q48" s="76"/>
      <c r="R48" s="75"/>
      <c r="S48" s="75"/>
      <c r="T48" s="75"/>
      <c r="U48" s="77"/>
      <c r="V48" s="5"/>
      <c r="W48" s="75"/>
      <c r="X48" s="78"/>
      <c r="Y48" s="79"/>
      <c r="Z48" s="80"/>
      <c r="AA48" s="139"/>
      <c r="AB48" s="147"/>
      <c r="AC48" s="147"/>
      <c r="AD48" s="147"/>
      <c r="AE48" s="147"/>
      <c r="AF48" s="147"/>
      <c r="AG48" s="147"/>
      <c r="AH48" s="147"/>
      <c r="AI48" s="147"/>
      <c r="AJ48" s="147"/>
      <c r="AK48" s="147"/>
      <c r="AL48" s="147"/>
      <c r="AM48" s="147"/>
      <c r="AN48" s="147"/>
    </row>
    <row r="49" spans="1:40" s="41" customFormat="1" ht="12.75">
      <c r="A49" s="7" t="s">
        <v>80</v>
      </c>
      <c r="B49" s="7" t="s">
        <v>294</v>
      </c>
      <c r="C49" s="7" t="s">
        <v>409</v>
      </c>
      <c r="D49" s="7" t="s">
        <v>356</v>
      </c>
      <c r="E49" s="7" t="s">
        <v>357</v>
      </c>
      <c r="F49" s="7" t="s">
        <v>410</v>
      </c>
      <c r="G49" s="11"/>
      <c r="H49" s="50"/>
      <c r="I49" s="50"/>
      <c r="J49" s="4"/>
      <c r="K49" s="4"/>
      <c r="L49" s="4"/>
      <c r="M49" s="4"/>
      <c r="N49" s="4"/>
      <c r="O49" s="4"/>
      <c r="P49" s="17"/>
      <c r="Q49" s="17"/>
      <c r="R49" s="4" t="s">
        <v>296</v>
      </c>
      <c r="S49" s="4"/>
      <c r="T49" s="4"/>
      <c r="U49" s="4"/>
      <c r="V49" s="5"/>
      <c r="W49" s="10"/>
      <c r="X49" s="35"/>
      <c r="Y49" s="26"/>
      <c r="Z49" s="53"/>
      <c r="AB49" s="147" t="s">
        <v>183</v>
      </c>
      <c r="AC49" s="147" t="s">
        <v>178</v>
      </c>
      <c r="AD49" s="147"/>
      <c r="AE49" s="147"/>
      <c r="AF49" s="147"/>
      <c r="AG49" s="147"/>
      <c r="AH49" s="147"/>
      <c r="AI49" s="147"/>
      <c r="AJ49" s="147"/>
      <c r="AK49" s="147"/>
      <c r="AL49" s="147"/>
      <c r="AM49" s="147"/>
      <c r="AN49" s="147"/>
    </row>
    <row r="50" spans="1:40" s="41" customFormat="1" ht="12.75">
      <c r="A50" s="7" t="s">
        <v>83</v>
      </c>
      <c r="B50" s="7" t="s">
        <v>264</v>
      </c>
      <c r="C50" s="7" t="s">
        <v>407</v>
      </c>
      <c r="D50" s="40" t="s">
        <v>408</v>
      </c>
      <c r="E50" s="40"/>
      <c r="F50" s="40" t="s">
        <v>291</v>
      </c>
      <c r="G50" s="11"/>
      <c r="H50" s="50"/>
      <c r="I50" s="50"/>
      <c r="J50" s="4"/>
      <c r="K50" s="4"/>
      <c r="L50" s="4"/>
      <c r="M50" s="4"/>
      <c r="N50" s="4"/>
      <c r="O50" s="4"/>
      <c r="P50" s="17"/>
      <c r="Q50" s="17"/>
      <c r="R50" s="4" t="s">
        <v>296</v>
      </c>
      <c r="S50" s="4"/>
      <c r="T50" s="4"/>
      <c r="U50" s="4"/>
      <c r="V50" s="5"/>
      <c r="W50" s="10"/>
      <c r="X50" s="35"/>
      <c r="Y50" s="26"/>
      <c r="Z50" s="42"/>
      <c r="AB50" s="147" t="s">
        <v>183</v>
      </c>
      <c r="AC50" s="147" t="s">
        <v>178</v>
      </c>
      <c r="AD50" s="147"/>
      <c r="AE50" s="147"/>
      <c r="AF50" s="147"/>
      <c r="AG50" s="147"/>
      <c r="AH50" s="147"/>
      <c r="AI50" s="147"/>
      <c r="AJ50" s="147"/>
      <c r="AK50" s="147"/>
      <c r="AL50" s="147"/>
      <c r="AM50" s="147"/>
      <c r="AN50" s="147"/>
    </row>
    <row r="51" spans="1:40" s="41" customFormat="1" ht="12.75">
      <c r="A51" s="7" t="s">
        <v>84</v>
      </c>
      <c r="B51" s="7" t="s">
        <v>294</v>
      </c>
      <c r="C51" s="7" t="s">
        <v>355</v>
      </c>
      <c r="D51" s="7" t="s">
        <v>356</v>
      </c>
      <c r="E51" s="7" t="s">
        <v>357</v>
      </c>
      <c r="F51" s="7" t="s">
        <v>291</v>
      </c>
      <c r="G51" s="11"/>
      <c r="H51" s="50"/>
      <c r="I51" s="50"/>
      <c r="J51" s="4"/>
      <c r="K51" s="4"/>
      <c r="L51" s="4"/>
      <c r="M51" s="4"/>
      <c r="N51" s="4"/>
      <c r="O51" s="4"/>
      <c r="P51" s="17"/>
      <c r="Q51" s="17"/>
      <c r="R51" s="4" t="s">
        <v>296</v>
      </c>
      <c r="S51" s="4"/>
      <c r="T51" s="4"/>
      <c r="U51" s="4"/>
      <c r="V51" s="5"/>
      <c r="W51" s="10"/>
      <c r="X51" s="35"/>
      <c r="Y51" s="26"/>
      <c r="Z51" s="42"/>
      <c r="AB51" s="147" t="s">
        <v>183</v>
      </c>
      <c r="AC51" s="147" t="s">
        <v>178</v>
      </c>
      <c r="AD51" s="147"/>
      <c r="AE51" s="147"/>
      <c r="AF51" s="147"/>
      <c r="AG51" s="147"/>
      <c r="AH51" s="147"/>
      <c r="AI51" s="147"/>
      <c r="AJ51" s="147"/>
      <c r="AK51" s="147"/>
      <c r="AL51" s="147"/>
      <c r="AM51" s="147"/>
      <c r="AN51" s="147"/>
    </row>
    <row r="52" spans="1:40" s="41" customFormat="1" ht="12.75">
      <c r="A52" s="8" t="s">
        <v>87</v>
      </c>
      <c r="B52" s="8" t="s">
        <v>264</v>
      </c>
      <c r="C52" s="8" t="s">
        <v>230</v>
      </c>
      <c r="D52" s="8" t="s">
        <v>280</v>
      </c>
      <c r="E52" s="21" t="s">
        <v>281</v>
      </c>
      <c r="F52" s="8" t="s">
        <v>411</v>
      </c>
      <c r="G52" s="83" t="s">
        <v>412</v>
      </c>
      <c r="H52" s="84">
        <v>2</v>
      </c>
      <c r="I52" s="84" t="s">
        <v>284</v>
      </c>
      <c r="J52" s="85" t="s">
        <v>277</v>
      </c>
      <c r="K52" s="86" t="s">
        <v>277</v>
      </c>
      <c r="L52" s="87" t="s">
        <v>277</v>
      </c>
      <c r="M52" s="86" t="s">
        <v>277</v>
      </c>
      <c r="N52" s="86" t="s">
        <v>277</v>
      </c>
      <c r="O52" s="86" t="s">
        <v>277</v>
      </c>
      <c r="P52" s="88" t="s">
        <v>277</v>
      </c>
      <c r="Q52" s="88" t="s">
        <v>277</v>
      </c>
      <c r="R52" s="86" t="s">
        <v>278</v>
      </c>
      <c r="S52" s="86"/>
      <c r="T52" s="86" t="s">
        <v>277</v>
      </c>
      <c r="U52" s="86" t="s">
        <v>277</v>
      </c>
      <c r="V52" s="89" t="s">
        <v>277</v>
      </c>
      <c r="W52" s="90" t="s">
        <v>277</v>
      </c>
      <c r="X52" s="90" t="s">
        <v>277</v>
      </c>
      <c r="Y52" s="92" t="s">
        <v>277</v>
      </c>
      <c r="Z52" s="93" t="s">
        <v>413</v>
      </c>
      <c r="AA52" s="55" t="s">
        <v>270</v>
      </c>
      <c r="AB52" s="147" t="s">
        <v>183</v>
      </c>
      <c r="AC52" s="147" t="s">
        <v>178</v>
      </c>
      <c r="AD52" s="147"/>
      <c r="AE52" s="147"/>
      <c r="AF52" s="147"/>
      <c r="AG52" s="147"/>
      <c r="AH52" s="147"/>
      <c r="AI52" s="147"/>
      <c r="AJ52" s="147"/>
      <c r="AK52" s="147" t="s">
        <v>186</v>
      </c>
      <c r="AL52" s="147"/>
      <c r="AM52" s="147"/>
      <c r="AN52" s="147"/>
    </row>
    <row r="53" spans="1:40" s="41" customFormat="1" ht="12.75">
      <c r="A53" s="8" t="s">
        <v>88</v>
      </c>
      <c r="B53" s="8" t="s">
        <v>264</v>
      </c>
      <c r="C53" s="8" t="s">
        <v>230</v>
      </c>
      <c r="D53" s="8" t="s">
        <v>280</v>
      </c>
      <c r="E53" s="21" t="s">
        <v>281</v>
      </c>
      <c r="F53" s="8" t="s">
        <v>411</v>
      </c>
      <c r="G53" s="8" t="s">
        <v>414</v>
      </c>
      <c r="H53" s="113">
        <v>2</v>
      </c>
      <c r="I53" s="113" t="s">
        <v>284</v>
      </c>
      <c r="J53" s="107" t="s">
        <v>277</v>
      </c>
      <c r="K53" s="107" t="s">
        <v>277</v>
      </c>
      <c r="L53" s="107" t="s">
        <v>277</v>
      </c>
      <c r="M53" s="107" t="s">
        <v>277</v>
      </c>
      <c r="N53" s="107" t="s">
        <v>277</v>
      </c>
      <c r="O53" s="107" t="s">
        <v>277</v>
      </c>
      <c r="P53" s="107" t="s">
        <v>277</v>
      </c>
      <c r="Q53" s="107" t="s">
        <v>277</v>
      </c>
      <c r="R53" s="86" t="s">
        <v>278</v>
      </c>
      <c r="S53" s="107"/>
      <c r="T53" s="107" t="s">
        <v>277</v>
      </c>
      <c r="U53" s="107" t="s">
        <v>277</v>
      </c>
      <c r="V53" s="107" t="s">
        <v>277</v>
      </c>
      <c r="W53" s="107" t="s">
        <v>277</v>
      </c>
      <c r="X53" s="107" t="s">
        <v>277</v>
      </c>
      <c r="Y53" s="107" t="s">
        <v>277</v>
      </c>
      <c r="Z53" s="93" t="s">
        <v>415</v>
      </c>
      <c r="AA53" s="55" t="s">
        <v>270</v>
      </c>
      <c r="AB53" s="147" t="s">
        <v>183</v>
      </c>
      <c r="AC53" s="147" t="s">
        <v>178</v>
      </c>
      <c r="AD53" s="147"/>
      <c r="AE53" s="147"/>
      <c r="AF53" s="147"/>
      <c r="AG53" s="147"/>
      <c r="AH53" s="147"/>
      <c r="AI53" s="147"/>
      <c r="AJ53" s="147"/>
      <c r="AK53" s="147" t="s">
        <v>161</v>
      </c>
      <c r="AL53" s="147"/>
      <c r="AM53" s="147"/>
      <c r="AN53" s="147"/>
    </row>
    <row r="54" spans="1:40" s="41" customFormat="1" ht="127.5">
      <c r="A54" s="8" t="s">
        <v>90</v>
      </c>
      <c r="B54" s="8" t="s">
        <v>264</v>
      </c>
      <c r="C54" s="8" t="s">
        <v>233</v>
      </c>
      <c r="D54" s="8" t="s">
        <v>265</v>
      </c>
      <c r="E54" s="8" t="s">
        <v>266</v>
      </c>
      <c r="F54" s="8"/>
      <c r="G54" s="101" t="s">
        <v>416</v>
      </c>
      <c r="H54" s="102"/>
      <c r="I54" s="102" t="s">
        <v>284</v>
      </c>
      <c r="J54" s="85">
        <v>44035</v>
      </c>
      <c r="K54" s="86"/>
      <c r="L54" s="86"/>
      <c r="M54" s="86"/>
      <c r="N54" s="86"/>
      <c r="O54" s="86" t="s">
        <v>284</v>
      </c>
      <c r="P54" s="88"/>
      <c r="Q54" s="88"/>
      <c r="R54" s="86" t="s">
        <v>270</v>
      </c>
      <c r="S54" s="86"/>
      <c r="T54" s="86"/>
      <c r="U54" s="86"/>
      <c r="V54" s="89">
        <v>320</v>
      </c>
      <c r="W54" s="90"/>
      <c r="X54" s="91"/>
      <c r="Y54" s="57" t="s">
        <v>417</v>
      </c>
      <c r="Z54" s="57" t="s">
        <v>418</v>
      </c>
      <c r="AA54" s="55"/>
      <c r="AB54" s="147" t="s">
        <v>161</v>
      </c>
      <c r="AC54" s="147" t="s">
        <v>178</v>
      </c>
      <c r="AD54" s="147"/>
      <c r="AE54" s="147"/>
      <c r="AF54" s="147"/>
      <c r="AG54" s="147"/>
      <c r="AH54" s="147"/>
      <c r="AI54" s="147"/>
      <c r="AJ54" s="147"/>
      <c r="AK54" s="147"/>
      <c r="AL54" s="147"/>
      <c r="AM54" s="147" t="s">
        <v>419</v>
      </c>
      <c r="AN54" s="147"/>
    </row>
    <row r="55" spans="1:40" s="41" customFormat="1" ht="38.25">
      <c r="A55" s="8" t="s">
        <v>91</v>
      </c>
      <c r="B55" s="8" t="s">
        <v>264</v>
      </c>
      <c r="C55" s="8" t="s">
        <v>233</v>
      </c>
      <c r="D55" s="8" t="s">
        <v>265</v>
      </c>
      <c r="E55" s="8" t="s">
        <v>266</v>
      </c>
      <c r="F55" s="8" t="s">
        <v>320</v>
      </c>
      <c r="G55" s="83"/>
      <c r="H55" s="84"/>
      <c r="I55" s="84"/>
      <c r="J55" s="86" t="s">
        <v>348</v>
      </c>
      <c r="K55" s="86" t="s">
        <v>348</v>
      </c>
      <c r="L55" s="86" t="s">
        <v>348</v>
      </c>
      <c r="M55" s="86" t="s">
        <v>348</v>
      </c>
      <c r="N55" s="86" t="s">
        <v>348</v>
      </c>
      <c r="O55" s="86" t="s">
        <v>348</v>
      </c>
      <c r="P55" s="88" t="s">
        <v>348</v>
      </c>
      <c r="Q55" s="88" t="s">
        <v>348</v>
      </c>
      <c r="R55" s="86" t="s">
        <v>383</v>
      </c>
      <c r="S55" s="86"/>
      <c r="T55" s="86" t="s">
        <v>348</v>
      </c>
      <c r="U55" s="86" t="s">
        <v>348</v>
      </c>
      <c r="V55" s="89" t="s">
        <v>348</v>
      </c>
      <c r="W55" s="90" t="s">
        <v>348</v>
      </c>
      <c r="X55" s="91" t="s">
        <v>348</v>
      </c>
      <c r="Y55" s="92" t="s">
        <v>348</v>
      </c>
      <c r="Z55" s="57" t="s">
        <v>420</v>
      </c>
      <c r="AA55" s="55"/>
      <c r="AB55" s="147" t="s">
        <v>183</v>
      </c>
      <c r="AC55" s="147" t="s">
        <v>178</v>
      </c>
      <c r="AD55" s="147"/>
      <c r="AE55" s="147"/>
      <c r="AF55" s="147"/>
      <c r="AG55" s="147"/>
      <c r="AH55" s="147"/>
      <c r="AI55" s="147"/>
      <c r="AJ55" s="147"/>
      <c r="AK55" s="147"/>
      <c r="AL55" s="147"/>
      <c r="AM55" s="147"/>
      <c r="AN55" s="147"/>
    </row>
    <row r="56" spans="1:40" s="41" customFormat="1" ht="12.75">
      <c r="A56" s="8" t="s">
        <v>92</v>
      </c>
      <c r="B56" s="8" t="s">
        <v>264</v>
      </c>
      <c r="C56" s="8" t="s">
        <v>230</v>
      </c>
      <c r="D56" s="8" t="s">
        <v>280</v>
      </c>
      <c r="E56" s="8" t="s">
        <v>281</v>
      </c>
      <c r="F56" s="8" t="s">
        <v>391</v>
      </c>
      <c r="G56" s="8" t="s">
        <v>421</v>
      </c>
      <c r="H56" s="113"/>
      <c r="I56" s="113"/>
      <c r="J56" s="107" t="s">
        <v>277</v>
      </c>
      <c r="K56" s="107" t="s">
        <v>277</v>
      </c>
      <c r="L56" s="107" t="s">
        <v>277</v>
      </c>
      <c r="M56" s="107" t="s">
        <v>277</v>
      </c>
      <c r="N56" s="107" t="s">
        <v>277</v>
      </c>
      <c r="O56" s="107" t="s">
        <v>277</v>
      </c>
      <c r="P56" s="86" t="s">
        <v>277</v>
      </c>
      <c r="Q56" s="86" t="s">
        <v>277</v>
      </c>
      <c r="R56" s="86" t="s">
        <v>278</v>
      </c>
      <c r="S56" s="86"/>
      <c r="T56" s="86" t="s">
        <v>277</v>
      </c>
      <c r="U56" s="86" t="s">
        <v>277</v>
      </c>
      <c r="V56" s="86">
        <v>0</v>
      </c>
      <c r="W56" s="86" t="s">
        <v>277</v>
      </c>
      <c r="X56" s="86" t="s">
        <v>277</v>
      </c>
      <c r="Y56" s="86" t="s">
        <v>277</v>
      </c>
      <c r="Z56" s="93" t="s">
        <v>422</v>
      </c>
      <c r="AA56" s="55" t="s">
        <v>270</v>
      </c>
      <c r="AB56" s="147" t="s">
        <v>183</v>
      </c>
      <c r="AC56" s="147" t="s">
        <v>178</v>
      </c>
      <c r="AD56" s="147"/>
      <c r="AE56" s="147"/>
      <c r="AF56" s="147"/>
      <c r="AG56" s="147"/>
      <c r="AH56" s="147"/>
      <c r="AI56" s="147"/>
      <c r="AJ56" s="147"/>
      <c r="AK56" s="147" t="s">
        <v>186</v>
      </c>
      <c r="AL56" s="147"/>
      <c r="AM56" s="147"/>
      <c r="AN56" s="147"/>
    </row>
    <row r="57" spans="1:40" s="41" customFormat="1" ht="102">
      <c r="A57" s="7" t="s">
        <v>93</v>
      </c>
      <c r="B57" s="7" t="s">
        <v>264</v>
      </c>
      <c r="C57" s="7" t="s">
        <v>407</v>
      </c>
      <c r="D57" s="7" t="s">
        <v>408</v>
      </c>
      <c r="E57" s="7"/>
      <c r="F57" s="7" t="s">
        <v>291</v>
      </c>
      <c r="G57" s="11"/>
      <c r="H57" s="50">
        <v>1</v>
      </c>
      <c r="I57" s="50"/>
      <c r="J57" s="4"/>
      <c r="K57" s="4"/>
      <c r="L57" s="4"/>
      <c r="M57" s="4"/>
      <c r="N57" s="4"/>
      <c r="O57" s="71" t="s">
        <v>331</v>
      </c>
      <c r="P57" s="71" t="s">
        <v>331</v>
      </c>
      <c r="Q57" s="71" t="s">
        <v>331</v>
      </c>
      <c r="R57" s="4" t="s">
        <v>270</v>
      </c>
      <c r="S57" s="4" t="s">
        <v>423</v>
      </c>
      <c r="T57" s="4" t="s">
        <v>331</v>
      </c>
      <c r="U57" s="4"/>
      <c r="V57" s="5">
        <v>806000</v>
      </c>
      <c r="W57" s="10"/>
      <c r="X57" s="35"/>
      <c r="Y57" s="26" t="s">
        <v>424</v>
      </c>
      <c r="Z57" s="56" t="s">
        <v>425</v>
      </c>
      <c r="AB57" s="147" t="s">
        <v>161</v>
      </c>
      <c r="AC57" s="147" t="s">
        <v>178</v>
      </c>
      <c r="AD57" s="147" t="s">
        <v>178</v>
      </c>
      <c r="AE57" s="147" t="s">
        <v>178</v>
      </c>
      <c r="AF57" s="147" t="s">
        <v>161</v>
      </c>
      <c r="AG57" s="147"/>
      <c r="AH57" s="147"/>
      <c r="AI57" s="147"/>
      <c r="AJ57" s="147"/>
      <c r="AK57" s="147" t="s">
        <v>307</v>
      </c>
      <c r="AL57" s="147"/>
      <c r="AM57" s="147" t="s">
        <v>209</v>
      </c>
      <c r="AN57" s="145"/>
    </row>
    <row r="58" spans="1:40" s="41" customFormat="1" ht="12.75">
      <c r="A58" s="8" t="s">
        <v>94</v>
      </c>
      <c r="B58" s="8" t="s">
        <v>264</v>
      </c>
      <c r="C58" s="8" t="s">
        <v>230</v>
      </c>
      <c r="D58" s="8" t="s">
        <v>280</v>
      </c>
      <c r="E58" s="21" t="s">
        <v>281</v>
      </c>
      <c r="F58" s="8" t="s">
        <v>291</v>
      </c>
      <c r="G58" s="8" t="s">
        <v>426</v>
      </c>
      <c r="H58" s="113">
        <v>2</v>
      </c>
      <c r="I58" s="113" t="s">
        <v>284</v>
      </c>
      <c r="J58" s="107" t="s">
        <v>277</v>
      </c>
      <c r="K58" s="107" t="s">
        <v>277</v>
      </c>
      <c r="L58" s="107" t="s">
        <v>277</v>
      </c>
      <c r="M58" s="107" t="s">
        <v>277</v>
      </c>
      <c r="N58" s="107" t="s">
        <v>277</v>
      </c>
      <c r="O58" s="107" t="s">
        <v>277</v>
      </c>
      <c r="P58" s="107" t="s">
        <v>277</v>
      </c>
      <c r="Q58" s="107" t="s">
        <v>277</v>
      </c>
      <c r="R58" s="86" t="s">
        <v>278</v>
      </c>
      <c r="S58" s="107"/>
      <c r="T58" s="107" t="s">
        <v>277</v>
      </c>
      <c r="U58" s="107" t="s">
        <v>277</v>
      </c>
      <c r="V58" s="107" t="s">
        <v>277</v>
      </c>
      <c r="W58" s="107" t="s">
        <v>277</v>
      </c>
      <c r="X58" s="107" t="s">
        <v>277</v>
      </c>
      <c r="Y58" s="107" t="s">
        <v>277</v>
      </c>
      <c r="Z58" s="93" t="s">
        <v>427</v>
      </c>
      <c r="AA58" s="55" t="s">
        <v>270</v>
      </c>
      <c r="AB58" s="147" t="s">
        <v>183</v>
      </c>
      <c r="AC58" s="147" t="s">
        <v>178</v>
      </c>
      <c r="AD58" s="147"/>
      <c r="AE58" s="147"/>
      <c r="AF58" s="147"/>
      <c r="AG58" s="147"/>
      <c r="AH58" s="147"/>
      <c r="AI58" s="147"/>
      <c r="AJ58" s="147"/>
      <c r="AK58" s="147" t="s">
        <v>186</v>
      </c>
      <c r="AL58" s="147"/>
      <c r="AM58" s="147"/>
      <c r="AN58" s="147"/>
    </row>
    <row r="59" spans="1:40" s="55" customFormat="1" ht="63.75">
      <c r="A59" s="8" t="s">
        <v>95</v>
      </c>
      <c r="B59" s="8" t="s">
        <v>294</v>
      </c>
      <c r="C59" s="8" t="s">
        <v>428</v>
      </c>
      <c r="D59" s="8" t="s">
        <v>356</v>
      </c>
      <c r="E59" s="8" t="s">
        <v>362</v>
      </c>
      <c r="F59" s="8" t="s">
        <v>429</v>
      </c>
      <c r="G59" s="21" t="s">
        <v>430</v>
      </c>
      <c r="H59" s="102"/>
      <c r="I59" s="102" t="s">
        <v>284</v>
      </c>
      <c r="J59" s="86" t="s">
        <v>178</v>
      </c>
      <c r="K59" s="86"/>
      <c r="L59" s="86"/>
      <c r="M59" s="86" t="s">
        <v>178</v>
      </c>
      <c r="N59" s="86"/>
      <c r="O59" s="86" t="s">
        <v>178</v>
      </c>
      <c r="P59" s="88" t="s">
        <v>178</v>
      </c>
      <c r="Q59" s="86" t="s">
        <v>178</v>
      </c>
      <c r="R59" s="86" t="s">
        <v>431</v>
      </c>
      <c r="S59" s="86" t="s">
        <v>184</v>
      </c>
      <c r="T59" s="86" t="s">
        <v>178</v>
      </c>
      <c r="U59" s="86"/>
      <c r="V59" s="89">
        <v>5000</v>
      </c>
      <c r="W59" s="90"/>
      <c r="X59" s="91"/>
      <c r="Y59" s="119" t="s">
        <v>432</v>
      </c>
      <c r="Z59" s="57" t="s">
        <v>433</v>
      </c>
      <c r="AA59" s="55" t="s">
        <v>270</v>
      </c>
      <c r="AB59" s="145" t="s">
        <v>178</v>
      </c>
      <c r="AC59" s="145" t="s">
        <v>178</v>
      </c>
      <c r="AD59" s="145" t="s">
        <v>178</v>
      </c>
      <c r="AE59" s="145" t="s">
        <v>178</v>
      </c>
      <c r="AF59" s="145" t="s">
        <v>178</v>
      </c>
      <c r="AG59" s="145" t="s">
        <v>178</v>
      </c>
      <c r="AH59" s="145" t="s">
        <v>178</v>
      </c>
      <c r="AI59" s="145" t="s">
        <v>178</v>
      </c>
      <c r="AJ59" s="145"/>
      <c r="AK59" s="145"/>
      <c r="AL59" s="145"/>
      <c r="AM59" s="145"/>
      <c r="AN59" s="145"/>
    </row>
    <row r="60" spans="1:40" s="55" customFormat="1" ht="89.25">
      <c r="A60" s="8" t="s">
        <v>221</v>
      </c>
      <c r="B60" s="8" t="s">
        <v>434</v>
      </c>
      <c r="C60" s="8" t="s">
        <v>435</v>
      </c>
      <c r="D60" s="8" t="s">
        <v>408</v>
      </c>
      <c r="E60" s="8" t="s">
        <v>436</v>
      </c>
      <c r="F60" s="8" t="s">
        <v>374</v>
      </c>
      <c r="G60" s="8" t="s">
        <v>437</v>
      </c>
      <c r="H60" s="113">
        <v>1</v>
      </c>
      <c r="I60" s="115"/>
      <c r="J60" s="17" t="s">
        <v>438</v>
      </c>
      <c r="K60" s="86"/>
      <c r="L60" s="86"/>
      <c r="M60" s="86"/>
      <c r="N60" s="86"/>
      <c r="O60" s="86" t="s">
        <v>331</v>
      </c>
      <c r="P60" s="88" t="s">
        <v>331</v>
      </c>
      <c r="Q60" s="88" t="s">
        <v>331</v>
      </c>
      <c r="R60" s="86" t="s">
        <v>270</v>
      </c>
      <c r="S60" s="86" t="s">
        <v>181</v>
      </c>
      <c r="T60" s="86" t="s">
        <v>161</v>
      </c>
      <c r="U60" s="86"/>
      <c r="V60" s="89">
        <v>33000</v>
      </c>
      <c r="W60" s="90"/>
      <c r="X60" s="91"/>
      <c r="Y60" s="116"/>
      <c r="Z60" s="54" t="s">
        <v>439</v>
      </c>
      <c r="AA60" s="86"/>
      <c r="AB60" s="145" t="s">
        <v>161</v>
      </c>
      <c r="AC60" s="145" t="s">
        <v>178</v>
      </c>
      <c r="AD60" s="145" t="s">
        <v>161</v>
      </c>
      <c r="AE60" s="145"/>
      <c r="AF60" s="145"/>
      <c r="AG60" s="145"/>
      <c r="AH60" s="145"/>
      <c r="AI60" s="145"/>
      <c r="AJ60" s="145"/>
      <c r="AK60" s="145" t="s">
        <v>307</v>
      </c>
      <c r="AL60" s="145"/>
      <c r="AM60" s="145" t="s">
        <v>209</v>
      </c>
      <c r="AN60" s="145"/>
    </row>
    <row r="61" spans="1:40" s="55" customFormat="1" ht="89.25">
      <c r="A61" s="8" t="s">
        <v>222</v>
      </c>
      <c r="B61" s="8" t="s">
        <v>434</v>
      </c>
      <c r="C61" s="8" t="s">
        <v>435</v>
      </c>
      <c r="D61" s="8" t="s">
        <v>408</v>
      </c>
      <c r="E61" s="8" t="s">
        <v>436</v>
      </c>
      <c r="F61" s="8" t="s">
        <v>374</v>
      </c>
      <c r="G61" s="8" t="s">
        <v>437</v>
      </c>
      <c r="H61" s="113">
        <v>1</v>
      </c>
      <c r="I61" s="115"/>
      <c r="J61" s="88" t="s">
        <v>438</v>
      </c>
      <c r="K61" s="86"/>
      <c r="L61" s="86"/>
      <c r="M61" s="86"/>
      <c r="N61" s="86"/>
      <c r="O61" s="86" t="s">
        <v>331</v>
      </c>
      <c r="P61" s="88" t="s">
        <v>331</v>
      </c>
      <c r="Q61" s="88" t="s">
        <v>331</v>
      </c>
      <c r="R61" s="86" t="s">
        <v>270</v>
      </c>
      <c r="S61" s="86" t="s">
        <v>184</v>
      </c>
      <c r="T61" s="86" t="s">
        <v>161</v>
      </c>
      <c r="U61" s="86"/>
      <c r="V61" s="89">
        <v>33000</v>
      </c>
      <c r="W61" s="90"/>
      <c r="X61" s="91"/>
      <c r="Y61" s="116"/>
      <c r="Z61" s="54" t="s">
        <v>439</v>
      </c>
      <c r="AA61" s="86"/>
      <c r="AB61" s="145" t="s">
        <v>161</v>
      </c>
      <c r="AC61" s="145" t="s">
        <v>178</v>
      </c>
      <c r="AD61" s="145" t="s">
        <v>161</v>
      </c>
      <c r="AE61" s="145"/>
      <c r="AF61" s="145"/>
      <c r="AG61" s="145"/>
      <c r="AH61" s="145"/>
      <c r="AI61" s="145"/>
      <c r="AJ61" s="145"/>
      <c r="AK61" s="145" t="s">
        <v>307</v>
      </c>
      <c r="AL61" s="145"/>
      <c r="AM61" s="145" t="s">
        <v>209</v>
      </c>
      <c r="AN61" s="145"/>
    </row>
    <row r="62" spans="1:40" s="41" customFormat="1" ht="89.25">
      <c r="A62" s="7" t="s">
        <v>223</v>
      </c>
      <c r="B62" s="7" t="s">
        <v>434</v>
      </c>
      <c r="C62" s="7" t="s">
        <v>435</v>
      </c>
      <c r="D62" s="7" t="s">
        <v>408</v>
      </c>
      <c r="E62" s="7" t="s">
        <v>436</v>
      </c>
      <c r="F62" s="7" t="s">
        <v>374</v>
      </c>
      <c r="G62" s="221" t="s">
        <v>437</v>
      </c>
      <c r="H62" s="51">
        <v>1</v>
      </c>
      <c r="I62" s="51"/>
      <c r="J62" s="17" t="s">
        <v>438</v>
      </c>
      <c r="K62" s="17"/>
      <c r="L62" s="17"/>
      <c r="M62" s="4"/>
      <c r="N62" s="4"/>
      <c r="O62" s="71" t="s">
        <v>331</v>
      </c>
      <c r="P62" s="71" t="s">
        <v>331</v>
      </c>
      <c r="Q62" s="71" t="s">
        <v>331</v>
      </c>
      <c r="R62" s="4" t="s">
        <v>270</v>
      </c>
      <c r="S62" s="17" t="s">
        <v>187</v>
      </c>
      <c r="T62" s="4" t="s">
        <v>161</v>
      </c>
      <c r="U62" s="4"/>
      <c r="V62" s="5">
        <v>33000</v>
      </c>
      <c r="W62" s="10"/>
      <c r="X62" s="35"/>
      <c r="Y62" s="26"/>
      <c r="Z62" s="54" t="s">
        <v>439</v>
      </c>
      <c r="AB62" s="147" t="s">
        <v>161</v>
      </c>
      <c r="AC62" s="147" t="s">
        <v>178</v>
      </c>
      <c r="AD62" s="147" t="s">
        <v>161</v>
      </c>
      <c r="AE62" s="147"/>
      <c r="AF62" s="147"/>
      <c r="AG62" s="147"/>
      <c r="AH62" s="147"/>
      <c r="AI62" s="147"/>
      <c r="AJ62" s="147"/>
      <c r="AK62" s="147" t="s">
        <v>307</v>
      </c>
      <c r="AL62" s="147"/>
      <c r="AM62" s="147" t="s">
        <v>209</v>
      </c>
      <c r="AN62" s="145"/>
    </row>
    <row r="63" spans="1:40" s="41" customFormat="1" ht="12.75">
      <c r="A63" s="8" t="s">
        <v>97</v>
      </c>
      <c r="B63" s="8" t="s">
        <v>264</v>
      </c>
      <c r="C63" s="8" t="s">
        <v>230</v>
      </c>
      <c r="D63" s="8" t="s">
        <v>280</v>
      </c>
      <c r="E63" s="8" t="s">
        <v>281</v>
      </c>
      <c r="F63" s="8" t="s">
        <v>291</v>
      </c>
      <c r="G63" s="8" t="s">
        <v>440</v>
      </c>
      <c r="H63" s="113"/>
      <c r="I63" s="113"/>
      <c r="J63" s="107" t="s">
        <v>277</v>
      </c>
      <c r="K63" s="107" t="s">
        <v>277</v>
      </c>
      <c r="L63" s="107" t="s">
        <v>277</v>
      </c>
      <c r="M63" s="107" t="s">
        <v>277</v>
      </c>
      <c r="N63" s="107" t="s">
        <v>277</v>
      </c>
      <c r="O63" s="107" t="s">
        <v>277</v>
      </c>
      <c r="P63" s="86" t="s">
        <v>277</v>
      </c>
      <c r="Q63" s="86" t="s">
        <v>277</v>
      </c>
      <c r="R63" s="86" t="s">
        <v>278</v>
      </c>
      <c r="S63" s="86"/>
      <c r="T63" s="86" t="s">
        <v>277</v>
      </c>
      <c r="U63" s="86" t="s">
        <v>277</v>
      </c>
      <c r="V63" s="86">
        <v>0</v>
      </c>
      <c r="W63" s="86" t="s">
        <v>277</v>
      </c>
      <c r="X63" s="86" t="s">
        <v>277</v>
      </c>
      <c r="Y63" s="86" t="s">
        <v>277</v>
      </c>
      <c r="Z63" s="93" t="s">
        <v>441</v>
      </c>
      <c r="AA63" s="55" t="s">
        <v>270</v>
      </c>
      <c r="AB63" s="147" t="s">
        <v>183</v>
      </c>
      <c r="AC63" s="147" t="s">
        <v>178</v>
      </c>
      <c r="AD63" s="147"/>
      <c r="AE63" s="147"/>
      <c r="AF63" s="147"/>
      <c r="AG63" s="147"/>
      <c r="AH63" s="147"/>
      <c r="AI63" s="147"/>
      <c r="AJ63" s="147"/>
      <c r="AK63" s="147" t="s">
        <v>307</v>
      </c>
      <c r="AL63" s="147"/>
      <c r="AM63" s="147"/>
      <c r="AN63" s="147"/>
    </row>
    <row r="64" spans="1:40" s="41" customFormat="1" ht="12.75">
      <c r="A64" s="7" t="s">
        <v>98</v>
      </c>
      <c r="B64" s="7" t="s">
        <v>294</v>
      </c>
      <c r="C64" s="7" t="s">
        <v>355</v>
      </c>
      <c r="D64" s="7" t="s">
        <v>356</v>
      </c>
      <c r="E64" s="7" t="s">
        <v>357</v>
      </c>
      <c r="F64" s="7" t="s">
        <v>291</v>
      </c>
      <c r="G64" s="11"/>
      <c r="H64" s="50"/>
      <c r="I64" s="50"/>
      <c r="J64" s="4"/>
      <c r="K64" s="58">
        <v>44075</v>
      </c>
      <c r="L64" s="4">
        <v>100</v>
      </c>
      <c r="M64" s="4"/>
      <c r="N64" s="4"/>
      <c r="O64" s="4"/>
      <c r="P64" s="17"/>
      <c r="Q64" s="17"/>
      <c r="R64" s="4" t="s">
        <v>278</v>
      </c>
      <c r="S64" s="4"/>
      <c r="T64" s="4"/>
      <c r="U64" s="4"/>
      <c r="V64" s="5"/>
      <c r="W64" s="10"/>
      <c r="X64" s="35"/>
      <c r="Y64" s="26"/>
      <c r="Z64" s="42"/>
      <c r="AB64" s="147" t="s">
        <v>183</v>
      </c>
      <c r="AC64" s="147" t="s">
        <v>178</v>
      </c>
      <c r="AD64" s="147"/>
      <c r="AE64" s="147"/>
      <c r="AF64" s="147"/>
      <c r="AG64" s="147"/>
      <c r="AH64" s="147"/>
      <c r="AI64" s="147"/>
      <c r="AJ64" s="147"/>
      <c r="AK64" s="147"/>
      <c r="AL64" s="147"/>
      <c r="AM64" s="147"/>
      <c r="AN64" s="147"/>
    </row>
    <row r="65" spans="1:40" s="41" customFormat="1" ht="255">
      <c r="A65" s="7" t="s">
        <v>224</v>
      </c>
      <c r="B65" s="7" t="s">
        <v>264</v>
      </c>
      <c r="C65" s="7" t="s">
        <v>230</v>
      </c>
      <c r="D65" s="7" t="s">
        <v>280</v>
      </c>
      <c r="E65" s="7" t="s">
        <v>281</v>
      </c>
      <c r="F65" s="7" t="s">
        <v>391</v>
      </c>
      <c r="G65" s="170" t="s">
        <v>442</v>
      </c>
      <c r="H65" s="167"/>
      <c r="I65" s="167"/>
      <c r="J65" s="4">
        <v>44026</v>
      </c>
      <c r="K65" s="4" t="s">
        <v>443</v>
      </c>
      <c r="L65" s="4">
        <v>100</v>
      </c>
      <c r="M65" s="4" t="s">
        <v>277</v>
      </c>
      <c r="N65" s="4" t="s">
        <v>178</v>
      </c>
      <c r="O65" s="4" t="s">
        <v>268</v>
      </c>
      <c r="P65" s="17" t="s">
        <v>444</v>
      </c>
      <c r="Q65" s="17"/>
      <c r="R65" s="4" t="s">
        <v>270</v>
      </c>
      <c r="S65" s="4" t="s">
        <v>181</v>
      </c>
      <c r="T65" s="4" t="s">
        <v>444</v>
      </c>
      <c r="U65" s="4" t="s">
        <v>445</v>
      </c>
      <c r="V65" s="5">
        <v>7000</v>
      </c>
      <c r="W65" s="10"/>
      <c r="X65" s="35"/>
      <c r="Y65" s="26" t="s">
        <v>446</v>
      </c>
      <c r="Z65" s="43" t="s">
        <v>447</v>
      </c>
      <c r="AA65" s="4"/>
      <c r="AB65" s="147" t="s">
        <v>161</v>
      </c>
      <c r="AC65" s="147" t="s">
        <v>178</v>
      </c>
      <c r="AD65" s="147" t="s">
        <v>178</v>
      </c>
      <c r="AE65" s="147" t="s">
        <v>178</v>
      </c>
      <c r="AF65" s="147" t="s">
        <v>178</v>
      </c>
      <c r="AG65" s="147" t="s">
        <v>178</v>
      </c>
      <c r="AH65" s="147" t="s">
        <v>161</v>
      </c>
      <c r="AI65" s="147" t="s">
        <v>161</v>
      </c>
      <c r="AJ65" s="147"/>
      <c r="AK65" s="147"/>
      <c r="AL65" s="147"/>
      <c r="AM65" s="147"/>
      <c r="AN65" s="147"/>
    </row>
    <row r="66" spans="1:40" s="41" customFormat="1" ht="293.25">
      <c r="A66" s="7" t="s">
        <v>225</v>
      </c>
      <c r="B66" s="7" t="s">
        <v>264</v>
      </c>
      <c r="C66" s="7" t="s">
        <v>230</v>
      </c>
      <c r="D66" s="7" t="s">
        <v>280</v>
      </c>
      <c r="E66" s="221" t="s">
        <v>281</v>
      </c>
      <c r="F66" s="7" t="s">
        <v>391</v>
      </c>
      <c r="G66" s="124" t="s">
        <v>442</v>
      </c>
      <c r="H66" s="131"/>
      <c r="I66" s="131"/>
      <c r="J66" s="58">
        <v>44026</v>
      </c>
      <c r="K66" s="58" t="s">
        <v>443</v>
      </c>
      <c r="L66" s="4">
        <v>100</v>
      </c>
      <c r="M66" s="4" t="s">
        <v>277</v>
      </c>
      <c r="N66" s="4" t="s">
        <v>178</v>
      </c>
      <c r="O66" s="4" t="s">
        <v>268</v>
      </c>
      <c r="P66" s="17" t="s">
        <v>444</v>
      </c>
      <c r="Q66" s="17"/>
      <c r="R66" s="4" t="s">
        <v>270</v>
      </c>
      <c r="S66" s="17" t="s">
        <v>184</v>
      </c>
      <c r="T66" s="4" t="s">
        <v>444</v>
      </c>
      <c r="U66" s="4" t="s">
        <v>445</v>
      </c>
      <c r="V66" s="5">
        <v>7000</v>
      </c>
      <c r="W66" s="10"/>
      <c r="X66" s="35"/>
      <c r="Y66" s="26" t="s">
        <v>448</v>
      </c>
      <c r="Z66" s="43" t="s">
        <v>449</v>
      </c>
      <c r="AB66" s="147" t="s">
        <v>183</v>
      </c>
      <c r="AC66" s="147" t="s">
        <v>178</v>
      </c>
      <c r="AD66" s="147" t="s">
        <v>178</v>
      </c>
      <c r="AE66" s="147" t="s">
        <v>178</v>
      </c>
      <c r="AF66" s="147" t="s">
        <v>178</v>
      </c>
      <c r="AG66" s="147" t="s">
        <v>161</v>
      </c>
      <c r="AH66" s="147"/>
      <c r="AI66" s="147"/>
      <c r="AJ66" s="147"/>
      <c r="AK66" s="147"/>
      <c r="AL66" s="147"/>
      <c r="AM66" s="147"/>
      <c r="AN66" s="147"/>
    </row>
    <row r="67" spans="1:40" s="41" customFormat="1">
      <c r="A67" s="7" t="s">
        <v>226</v>
      </c>
      <c r="B67" s="7" t="s">
        <v>264</v>
      </c>
      <c r="C67" s="7" t="s">
        <v>230</v>
      </c>
      <c r="D67" s="7" t="s">
        <v>280</v>
      </c>
      <c r="E67" s="7" t="s">
        <v>281</v>
      </c>
      <c r="F67" s="7" t="s">
        <v>282</v>
      </c>
      <c r="G67" s="170" t="s">
        <v>450</v>
      </c>
      <c r="H67" s="167">
        <v>1</v>
      </c>
      <c r="I67" s="167"/>
      <c r="J67" s="58"/>
      <c r="K67" s="58"/>
      <c r="L67" s="4"/>
      <c r="M67" s="4"/>
      <c r="N67" s="4"/>
      <c r="O67" s="4"/>
      <c r="P67" s="17"/>
      <c r="Q67" s="17"/>
      <c r="R67" s="4" t="s">
        <v>270</v>
      </c>
      <c r="S67" s="4" t="s">
        <v>184</v>
      </c>
      <c r="T67" s="4"/>
      <c r="U67" s="197" t="s">
        <v>451</v>
      </c>
      <c r="V67" s="5"/>
      <c r="W67" s="10"/>
      <c r="X67" s="35"/>
      <c r="Y67" s="26"/>
      <c r="Z67" s="42" t="s">
        <v>452</v>
      </c>
      <c r="AA67" s="4"/>
      <c r="AB67" s="147" t="s">
        <v>161</v>
      </c>
      <c r="AC67" s="147" t="s">
        <v>178</v>
      </c>
      <c r="AD67" s="147" t="s">
        <v>178</v>
      </c>
      <c r="AE67" s="147" t="s">
        <v>178</v>
      </c>
      <c r="AF67" s="147" t="s">
        <v>178</v>
      </c>
      <c r="AG67" s="147" t="s">
        <v>161</v>
      </c>
      <c r="AH67" s="147"/>
      <c r="AI67" s="147"/>
      <c r="AJ67" s="147"/>
      <c r="AK67" s="147" t="s">
        <v>186</v>
      </c>
      <c r="AL67" s="147"/>
      <c r="AM67" s="147" t="s">
        <v>452</v>
      </c>
      <c r="AN67" s="147"/>
    </row>
    <row r="68" spans="1:40" s="41" customFormat="1" ht="409.5">
      <c r="A68" s="7" t="s">
        <v>227</v>
      </c>
      <c r="B68" s="7" t="s">
        <v>264</v>
      </c>
      <c r="C68" s="7" t="s">
        <v>230</v>
      </c>
      <c r="D68" s="7" t="s">
        <v>453</v>
      </c>
      <c r="E68" s="7" t="s">
        <v>281</v>
      </c>
      <c r="F68" s="20" t="s">
        <v>298</v>
      </c>
      <c r="G68" s="128" t="s">
        <v>454</v>
      </c>
      <c r="H68" s="132">
        <v>1</v>
      </c>
      <c r="I68" s="135"/>
      <c r="J68" s="136">
        <v>44029</v>
      </c>
      <c r="K68" s="52" t="s">
        <v>455</v>
      </c>
      <c r="L68" s="137">
        <v>0.85</v>
      </c>
      <c r="M68" s="4" t="s">
        <v>277</v>
      </c>
      <c r="N68" s="4" t="s">
        <v>456</v>
      </c>
      <c r="O68" s="4" t="s">
        <v>284</v>
      </c>
      <c r="P68" s="17"/>
      <c r="Q68" s="17"/>
      <c r="R68" s="4" t="s">
        <v>270</v>
      </c>
      <c r="S68" s="4" t="s">
        <v>184</v>
      </c>
      <c r="T68" s="4"/>
      <c r="U68" s="4" t="s">
        <v>457</v>
      </c>
      <c r="V68" s="5">
        <v>1600</v>
      </c>
      <c r="W68" s="10" t="s">
        <v>268</v>
      </c>
      <c r="X68" s="35" t="s">
        <v>458</v>
      </c>
      <c r="Y68" s="26" t="s">
        <v>459</v>
      </c>
      <c r="Z68" s="43" t="s">
        <v>460</v>
      </c>
      <c r="AB68" s="147" t="s">
        <v>183</v>
      </c>
      <c r="AC68" s="147" t="s">
        <v>178</v>
      </c>
      <c r="AD68" s="147" t="s">
        <v>178</v>
      </c>
      <c r="AE68" s="147" t="s">
        <v>178</v>
      </c>
      <c r="AF68" s="147" t="s">
        <v>178</v>
      </c>
      <c r="AG68" s="147" t="s">
        <v>161</v>
      </c>
      <c r="AH68" s="147"/>
      <c r="AI68" s="147"/>
      <c r="AJ68" s="147"/>
      <c r="AK68" s="147" t="s">
        <v>186</v>
      </c>
      <c r="AL68" s="147"/>
      <c r="AM68" s="147"/>
      <c r="AN68" s="147"/>
    </row>
    <row r="69" spans="1:40" s="41" customFormat="1" ht="76.5">
      <c r="A69" s="7" t="s">
        <v>228</v>
      </c>
      <c r="B69" s="7" t="s">
        <v>264</v>
      </c>
      <c r="C69" s="7" t="s">
        <v>230</v>
      </c>
      <c r="D69" s="7" t="s">
        <v>280</v>
      </c>
      <c r="E69" s="7" t="s">
        <v>281</v>
      </c>
      <c r="F69" s="7" t="s">
        <v>282</v>
      </c>
      <c r="G69" s="123" t="s">
        <v>450</v>
      </c>
      <c r="H69" s="130">
        <v>1</v>
      </c>
      <c r="I69" s="130"/>
      <c r="J69" s="58">
        <v>44029</v>
      </c>
      <c r="K69" s="4" t="s">
        <v>386</v>
      </c>
      <c r="L69" s="59">
        <v>1</v>
      </c>
      <c r="M69" s="4" t="s">
        <v>277</v>
      </c>
      <c r="N69" s="4" t="s">
        <v>277</v>
      </c>
      <c r="O69" s="4" t="s">
        <v>284</v>
      </c>
      <c r="P69" s="17" t="s">
        <v>277</v>
      </c>
      <c r="Q69" s="17" t="s">
        <v>277</v>
      </c>
      <c r="R69" s="4" t="s">
        <v>461</v>
      </c>
      <c r="S69" s="4"/>
      <c r="T69" s="4" t="s">
        <v>277</v>
      </c>
      <c r="U69" s="4" t="s">
        <v>277</v>
      </c>
      <c r="V69" s="5" t="s">
        <v>277</v>
      </c>
      <c r="W69" s="10" t="s">
        <v>277</v>
      </c>
      <c r="X69" s="35" t="s">
        <v>277</v>
      </c>
      <c r="Y69" s="26" t="s">
        <v>277</v>
      </c>
      <c r="Z69" s="43" t="s">
        <v>462</v>
      </c>
      <c r="AA69" s="41" t="s">
        <v>270</v>
      </c>
      <c r="AB69" s="147" t="s">
        <v>183</v>
      </c>
      <c r="AC69" s="147" t="s">
        <v>178</v>
      </c>
      <c r="AD69" s="147"/>
      <c r="AE69" s="147"/>
      <c r="AF69" s="147"/>
      <c r="AG69" s="147"/>
      <c r="AH69" s="147"/>
      <c r="AI69" s="147"/>
      <c r="AJ69" s="147"/>
      <c r="AK69" s="147" t="s">
        <v>186</v>
      </c>
      <c r="AL69" s="147"/>
      <c r="AM69" s="147"/>
      <c r="AN69" s="147"/>
    </row>
    <row r="70" spans="1:40" s="41" customFormat="1" ht="12.75">
      <c r="A70" s="7" t="s">
        <v>108</v>
      </c>
      <c r="B70" s="7" t="s">
        <v>294</v>
      </c>
      <c r="C70" s="7" t="s">
        <v>295</v>
      </c>
      <c r="D70" s="7" t="s">
        <v>276</v>
      </c>
      <c r="E70" s="7" t="s">
        <v>277</v>
      </c>
      <c r="F70" s="7" t="s">
        <v>291</v>
      </c>
      <c r="G70" s="11"/>
      <c r="H70" s="50"/>
      <c r="I70" s="50"/>
      <c r="J70" s="4"/>
      <c r="K70" s="4"/>
      <c r="L70" s="4"/>
      <c r="M70" s="4"/>
      <c r="N70" s="4"/>
      <c r="O70" s="4"/>
      <c r="P70" s="17"/>
      <c r="Q70" s="17"/>
      <c r="R70" s="4" t="s">
        <v>270</v>
      </c>
      <c r="S70" s="4"/>
      <c r="T70" s="4"/>
      <c r="U70" s="4"/>
      <c r="V70" s="5"/>
      <c r="W70" s="10"/>
      <c r="X70" s="35"/>
      <c r="Y70" s="26"/>
      <c r="Z70" s="42"/>
      <c r="AB70" s="147" t="s">
        <v>186</v>
      </c>
      <c r="AC70" s="147" t="s">
        <v>186</v>
      </c>
      <c r="AD70" s="147"/>
      <c r="AE70" s="147"/>
      <c r="AF70" s="147"/>
      <c r="AG70" s="147"/>
      <c r="AH70" s="147"/>
      <c r="AI70" s="147"/>
      <c r="AJ70" s="147"/>
      <c r="AK70" s="147"/>
      <c r="AL70" s="147"/>
      <c r="AM70" s="147" t="s">
        <v>297</v>
      </c>
      <c r="AN70" s="147"/>
    </row>
    <row r="71" spans="1:40" s="41" customFormat="1" ht="12.75">
      <c r="A71" s="7" t="s">
        <v>109</v>
      </c>
      <c r="B71" s="7" t="s">
        <v>294</v>
      </c>
      <c r="C71" s="7" t="s">
        <v>355</v>
      </c>
      <c r="D71" s="7" t="s">
        <v>356</v>
      </c>
      <c r="E71" s="7" t="s">
        <v>357</v>
      </c>
      <c r="F71" s="7" t="s">
        <v>291</v>
      </c>
      <c r="G71" s="11"/>
      <c r="H71" s="50"/>
      <c r="I71" s="50"/>
      <c r="J71" s="4"/>
      <c r="K71" s="4"/>
      <c r="L71" s="4"/>
      <c r="M71" s="4"/>
      <c r="N71" s="4"/>
      <c r="O71" s="4"/>
      <c r="P71" s="17"/>
      <c r="Q71" s="17"/>
      <c r="R71" s="4" t="s">
        <v>296</v>
      </c>
      <c r="S71" s="4"/>
      <c r="T71" s="4"/>
      <c r="U71" s="4"/>
      <c r="V71" s="5"/>
      <c r="W71" s="10"/>
      <c r="X71" s="35"/>
      <c r="Y71" s="26"/>
      <c r="Z71" s="42"/>
      <c r="AB71" s="147" t="s">
        <v>183</v>
      </c>
      <c r="AC71" s="147" t="s">
        <v>178</v>
      </c>
      <c r="AD71" s="147"/>
      <c r="AE71" s="147"/>
      <c r="AF71" s="147"/>
      <c r="AG71" s="147"/>
      <c r="AH71" s="147"/>
      <c r="AI71" s="147"/>
      <c r="AJ71" s="147"/>
      <c r="AK71" s="147"/>
      <c r="AL71" s="147"/>
      <c r="AM71" s="147"/>
      <c r="AN71" s="147"/>
    </row>
    <row r="72" spans="1:40" s="75" customFormat="1" ht="38.25">
      <c r="A72" s="8" t="s">
        <v>110</v>
      </c>
      <c r="B72" s="8" t="s">
        <v>294</v>
      </c>
      <c r="C72" s="8" t="s">
        <v>355</v>
      </c>
      <c r="D72" s="8" t="s">
        <v>356</v>
      </c>
      <c r="E72" s="8" t="s">
        <v>357</v>
      </c>
      <c r="F72" s="8" t="s">
        <v>463</v>
      </c>
      <c r="G72" s="8" t="s">
        <v>464</v>
      </c>
      <c r="H72" s="113"/>
      <c r="I72" s="113"/>
      <c r="J72" s="107"/>
      <c r="K72" s="107"/>
      <c r="L72" s="107"/>
      <c r="M72" s="107"/>
      <c r="N72" s="107"/>
      <c r="O72" s="107"/>
      <c r="P72" s="86"/>
      <c r="Q72" s="86"/>
      <c r="R72" s="86" t="s">
        <v>270</v>
      </c>
      <c r="S72" s="86" t="s">
        <v>184</v>
      </c>
      <c r="T72" s="86"/>
      <c r="U72" s="86"/>
      <c r="V72" s="181">
        <v>30000</v>
      </c>
      <c r="W72" s="86" t="s">
        <v>270</v>
      </c>
      <c r="X72" s="86" t="s">
        <v>465</v>
      </c>
      <c r="Y72" s="86"/>
      <c r="Z72" s="57" t="s">
        <v>466</v>
      </c>
      <c r="AA72" s="143"/>
      <c r="AB72" s="148" t="s">
        <v>161</v>
      </c>
      <c r="AC72" s="148" t="s">
        <v>178</v>
      </c>
      <c r="AD72" s="148" t="s">
        <v>178</v>
      </c>
      <c r="AE72" s="148" t="s">
        <v>178</v>
      </c>
      <c r="AF72" s="148" t="s">
        <v>178</v>
      </c>
      <c r="AG72" s="148" t="s">
        <v>161</v>
      </c>
      <c r="AH72" s="148"/>
      <c r="AI72" s="148"/>
      <c r="AJ72" s="148"/>
      <c r="AK72" s="148" t="s">
        <v>186</v>
      </c>
      <c r="AL72" s="148"/>
      <c r="AM72" s="148" t="s">
        <v>467</v>
      </c>
      <c r="AN72" s="145"/>
    </row>
    <row r="73" spans="1:40" s="75" customFormat="1">
      <c r="A73" s="7" t="s">
        <v>111</v>
      </c>
      <c r="B73" s="7" t="s">
        <v>264</v>
      </c>
      <c r="C73" s="7" t="s">
        <v>230</v>
      </c>
      <c r="D73" s="7" t="s">
        <v>280</v>
      </c>
      <c r="E73" s="7" t="s">
        <v>281</v>
      </c>
      <c r="F73" s="7" t="s">
        <v>411</v>
      </c>
      <c r="G73" s="12" t="s">
        <v>468</v>
      </c>
      <c r="H73" s="38">
        <v>2</v>
      </c>
      <c r="I73" s="38" t="s">
        <v>284</v>
      </c>
      <c r="J73" s="4" t="s">
        <v>277</v>
      </c>
      <c r="K73" s="4" t="s">
        <v>277</v>
      </c>
      <c r="L73" s="4" t="s">
        <v>277</v>
      </c>
      <c r="M73" s="4" t="s">
        <v>277</v>
      </c>
      <c r="N73" s="4" t="s">
        <v>277</v>
      </c>
      <c r="O73" s="4" t="s">
        <v>277</v>
      </c>
      <c r="P73" s="17" t="s">
        <v>277</v>
      </c>
      <c r="Q73" s="17" t="s">
        <v>277</v>
      </c>
      <c r="R73" s="4" t="s">
        <v>278</v>
      </c>
      <c r="S73" s="17"/>
      <c r="T73" s="4" t="s">
        <v>277</v>
      </c>
      <c r="U73" s="4" t="s">
        <v>277</v>
      </c>
      <c r="V73" s="5" t="s">
        <v>277</v>
      </c>
      <c r="W73" s="10" t="s">
        <v>277</v>
      </c>
      <c r="X73" s="35" t="s">
        <v>277</v>
      </c>
      <c r="Y73" s="26" t="s">
        <v>277</v>
      </c>
      <c r="Z73" s="43" t="s">
        <v>469</v>
      </c>
      <c r="AA73" s="142" t="s">
        <v>270</v>
      </c>
      <c r="AB73" s="148" t="s">
        <v>183</v>
      </c>
      <c r="AC73" s="148" t="s">
        <v>178</v>
      </c>
      <c r="AD73" s="148"/>
      <c r="AE73" s="148"/>
      <c r="AF73" s="148"/>
      <c r="AG73" s="148"/>
      <c r="AH73" s="148"/>
      <c r="AI73" s="148"/>
      <c r="AJ73" s="148"/>
      <c r="AK73" s="148" t="s">
        <v>178</v>
      </c>
      <c r="AL73" s="148"/>
      <c r="AM73" s="148"/>
      <c r="AN73" s="148"/>
    </row>
    <row r="74" spans="1:40" s="75" customFormat="1" ht="38.25">
      <c r="A74" s="7" t="s">
        <v>229</v>
      </c>
      <c r="B74" s="7" t="s">
        <v>264</v>
      </c>
      <c r="C74" s="7" t="s">
        <v>233</v>
      </c>
      <c r="D74" s="7"/>
      <c r="E74" s="7"/>
      <c r="F74" s="7" t="s">
        <v>338</v>
      </c>
      <c r="G74" s="12" t="s">
        <v>470</v>
      </c>
      <c r="H74" s="167"/>
      <c r="I74" s="167"/>
      <c r="J74" s="4"/>
      <c r="K74" s="4"/>
      <c r="L74" s="4"/>
      <c r="M74" s="4"/>
      <c r="N74" s="4"/>
      <c r="O74" s="4"/>
      <c r="P74" s="17" t="s">
        <v>349</v>
      </c>
      <c r="Q74" s="17"/>
      <c r="R74" s="4" t="s">
        <v>270</v>
      </c>
      <c r="S74" s="4" t="s">
        <v>181</v>
      </c>
      <c r="T74" s="4" t="s">
        <v>178</v>
      </c>
      <c r="U74" s="4" t="s">
        <v>471</v>
      </c>
      <c r="V74" s="5" t="s">
        <v>296</v>
      </c>
      <c r="W74" s="10"/>
      <c r="X74" s="35"/>
      <c r="Y74" s="26" t="s">
        <v>472</v>
      </c>
      <c r="Z74" s="42" t="s">
        <v>473</v>
      </c>
      <c r="AA74" s="4"/>
      <c r="AB74" s="148" t="s">
        <v>161</v>
      </c>
      <c r="AC74" s="148" t="s">
        <v>178</v>
      </c>
      <c r="AD74" s="148" t="s">
        <v>178</v>
      </c>
      <c r="AE74" s="148"/>
      <c r="AF74" s="148"/>
      <c r="AG74" s="148"/>
      <c r="AH74" s="148"/>
      <c r="AI74" s="148"/>
      <c r="AJ74" s="148"/>
      <c r="AK74" s="148"/>
      <c r="AL74" s="148"/>
      <c r="AM74" s="148"/>
      <c r="AN74" s="148"/>
    </row>
    <row r="75" spans="1:40" s="75" customFormat="1" ht="280.5">
      <c r="A75" s="7" t="s">
        <v>231</v>
      </c>
      <c r="B75" s="7" t="s">
        <v>264</v>
      </c>
      <c r="C75" s="7" t="s">
        <v>233</v>
      </c>
      <c r="D75" s="7"/>
      <c r="E75" s="7"/>
      <c r="F75" s="47" t="s">
        <v>338</v>
      </c>
      <c r="G75" s="221" t="s">
        <v>470</v>
      </c>
      <c r="H75" s="51"/>
      <c r="I75" s="51"/>
      <c r="J75" s="58"/>
      <c r="K75" s="4"/>
      <c r="L75" s="59"/>
      <c r="M75" s="4"/>
      <c r="N75" s="4"/>
      <c r="O75" s="4"/>
      <c r="P75" s="17" t="s">
        <v>349</v>
      </c>
      <c r="Q75" s="4"/>
      <c r="R75" s="4" t="s">
        <v>270</v>
      </c>
      <c r="S75" s="4" t="s">
        <v>184</v>
      </c>
      <c r="T75" s="4" t="s">
        <v>178</v>
      </c>
      <c r="U75" s="4" t="s">
        <v>471</v>
      </c>
      <c r="V75" s="5" t="s">
        <v>296</v>
      </c>
      <c r="W75" s="10"/>
      <c r="X75" s="35"/>
      <c r="Y75" s="48" t="s">
        <v>472</v>
      </c>
      <c r="Z75" s="43" t="s">
        <v>474</v>
      </c>
      <c r="AA75" s="142"/>
      <c r="AB75" s="148" t="s">
        <v>161</v>
      </c>
      <c r="AC75" s="148" t="s">
        <v>178</v>
      </c>
      <c r="AD75" s="148" t="s">
        <v>178</v>
      </c>
      <c r="AE75" s="148"/>
      <c r="AF75" s="148"/>
      <c r="AG75" s="148"/>
      <c r="AH75" s="148"/>
      <c r="AI75" s="148"/>
      <c r="AJ75" s="148"/>
      <c r="AK75" s="148"/>
      <c r="AL75" s="148"/>
      <c r="AM75" s="148"/>
      <c r="AN75" s="148"/>
    </row>
    <row r="76" spans="1:40" s="75" customFormat="1" ht="15" customHeight="1">
      <c r="A76" s="95" t="s">
        <v>113</v>
      </c>
      <c r="B76" s="95" t="s">
        <v>264</v>
      </c>
      <c r="C76" s="95" t="s">
        <v>230</v>
      </c>
      <c r="D76" s="95" t="s">
        <v>280</v>
      </c>
      <c r="E76" s="95" t="s">
        <v>281</v>
      </c>
      <c r="F76" s="95" t="s">
        <v>404</v>
      </c>
      <c r="G76" s="95" t="s">
        <v>475</v>
      </c>
      <c r="H76" s="96">
        <v>2</v>
      </c>
      <c r="I76" s="96"/>
      <c r="J76" s="97">
        <v>44029</v>
      </c>
      <c r="K76" s="97" t="s">
        <v>386</v>
      </c>
      <c r="L76" s="97">
        <v>0.2</v>
      </c>
      <c r="M76" s="97" t="s">
        <v>476</v>
      </c>
      <c r="N76" s="97"/>
      <c r="O76" s="97" t="s">
        <v>284</v>
      </c>
      <c r="P76" s="97" t="s">
        <v>477</v>
      </c>
      <c r="Q76" s="97"/>
      <c r="R76" s="97" t="s">
        <v>278</v>
      </c>
      <c r="S76" s="97"/>
      <c r="T76" s="97"/>
      <c r="U76" s="98"/>
      <c r="V76" s="99"/>
      <c r="W76" s="99"/>
      <c r="X76" s="99"/>
      <c r="Y76" s="180" t="s">
        <v>478</v>
      </c>
      <c r="Z76" s="100" t="s">
        <v>479</v>
      </c>
      <c r="AA76" s="144"/>
      <c r="AB76" s="148" t="s">
        <v>183</v>
      </c>
      <c r="AC76" s="148" t="s">
        <v>178</v>
      </c>
      <c r="AD76" s="148"/>
      <c r="AE76" s="148"/>
      <c r="AF76" s="148"/>
      <c r="AG76" s="148"/>
      <c r="AH76" s="148"/>
      <c r="AI76" s="148"/>
      <c r="AJ76" s="148"/>
      <c r="AK76" s="148" t="s">
        <v>480</v>
      </c>
      <c r="AL76" s="148"/>
      <c r="AM76" s="148"/>
      <c r="AN76" s="148"/>
    </row>
    <row r="77" spans="1:40">
      <c r="A77" s="74" t="s">
        <v>118</v>
      </c>
      <c r="B77" s="74" t="s">
        <v>264</v>
      </c>
      <c r="C77" s="74" t="s">
        <v>233</v>
      </c>
      <c r="D77" s="74" t="s">
        <v>265</v>
      </c>
      <c r="E77" s="74" t="s">
        <v>266</v>
      </c>
      <c r="F77" s="74" t="s">
        <v>391</v>
      </c>
      <c r="G77" s="74" t="s">
        <v>481</v>
      </c>
      <c r="H77" s="74"/>
      <c r="I77" s="74" t="s">
        <v>284</v>
      </c>
      <c r="J77" s="75" t="s">
        <v>348</v>
      </c>
      <c r="K77" s="75" t="s">
        <v>348</v>
      </c>
      <c r="L77" s="75" t="s">
        <v>348</v>
      </c>
      <c r="M77" s="75" t="s">
        <v>348</v>
      </c>
      <c r="N77" s="75" t="s">
        <v>348</v>
      </c>
      <c r="O77" s="75" t="s">
        <v>348</v>
      </c>
      <c r="P77" s="76" t="s">
        <v>348</v>
      </c>
      <c r="Q77" s="76" t="s">
        <v>348</v>
      </c>
      <c r="R77" s="75" t="s">
        <v>270</v>
      </c>
      <c r="S77" s="75"/>
      <c r="T77" s="75" t="s">
        <v>348</v>
      </c>
      <c r="U77" s="77" t="s">
        <v>348</v>
      </c>
      <c r="V77" s="5" t="s">
        <v>348</v>
      </c>
      <c r="W77" s="75" t="s">
        <v>348</v>
      </c>
      <c r="X77" s="78" t="s">
        <v>348</v>
      </c>
      <c r="Y77" s="79" t="s">
        <v>348</v>
      </c>
      <c r="Z77" s="78" t="s">
        <v>482</v>
      </c>
      <c r="AA77" s="75"/>
      <c r="AB77" s="148" t="s">
        <v>183</v>
      </c>
      <c r="AC77" s="148" t="s">
        <v>178</v>
      </c>
      <c r="AD77" s="148"/>
      <c r="AE77" s="148"/>
      <c r="AF77" s="148"/>
      <c r="AG77" s="148"/>
      <c r="AH77" s="148"/>
      <c r="AI77" s="148"/>
      <c r="AJ77" s="148"/>
      <c r="AK77" s="148"/>
      <c r="AL77" s="148"/>
      <c r="AM77" s="148"/>
      <c r="AN77" s="196"/>
    </row>
    <row r="78" spans="1:40" ht="60">
      <c r="A78" s="199" t="s">
        <v>483</v>
      </c>
      <c r="B78" s="199"/>
      <c r="C78" s="199"/>
      <c r="D78" s="199"/>
      <c r="E78" s="199"/>
      <c r="F78" s="199"/>
      <c r="G78" s="206" t="s">
        <v>484</v>
      </c>
      <c r="H78" s="199"/>
      <c r="I78" s="199"/>
      <c r="J78" s="200"/>
      <c r="K78" s="200"/>
      <c r="L78" s="200"/>
      <c r="M78" s="200"/>
      <c r="N78" s="200"/>
      <c r="O78" s="200"/>
      <c r="P78" s="201"/>
      <c r="Q78" s="201"/>
      <c r="R78" s="200"/>
      <c r="S78" s="200"/>
      <c r="T78" s="200"/>
      <c r="U78" s="202"/>
      <c r="V78" s="203"/>
      <c r="W78" s="200"/>
      <c r="X78" s="204"/>
      <c r="Y78" s="205" t="s">
        <v>485</v>
      </c>
      <c r="Z78" s="204" t="s">
        <v>486</v>
      </c>
      <c r="AA78" s="200"/>
      <c r="AB78" s="196"/>
      <c r="AC78" s="196"/>
      <c r="AD78" s="196"/>
      <c r="AE78" s="196"/>
      <c r="AF78" s="196"/>
      <c r="AG78" s="196"/>
      <c r="AH78" s="196"/>
      <c r="AI78" s="196"/>
      <c r="AJ78" s="196"/>
      <c r="AK78" s="196"/>
      <c r="AL78" s="196"/>
      <c r="AM78" s="196"/>
      <c r="AN78" s="196"/>
    </row>
    <row r="79" spans="1:40" ht="27">
      <c r="A79" s="208" t="s">
        <v>487</v>
      </c>
      <c r="B79" s="199"/>
      <c r="C79" s="199"/>
      <c r="D79" s="199"/>
      <c r="E79" s="199"/>
      <c r="F79" s="199"/>
      <c r="G79" s="207" t="s">
        <v>488</v>
      </c>
      <c r="H79" s="199"/>
      <c r="I79" s="199"/>
      <c r="J79" s="200"/>
      <c r="K79" s="200"/>
      <c r="L79" s="200"/>
      <c r="M79" s="200"/>
      <c r="N79" s="200"/>
      <c r="O79" s="200"/>
      <c r="P79" s="201"/>
      <c r="Q79" s="201"/>
      <c r="R79" s="200"/>
      <c r="S79" s="200"/>
      <c r="T79" s="200"/>
      <c r="U79" s="202"/>
      <c r="V79" s="203"/>
      <c r="W79" s="200"/>
      <c r="X79" s="204"/>
      <c r="Y79" s="209">
        <v>986226531251</v>
      </c>
      <c r="Z79" s="204" t="s">
        <v>489</v>
      </c>
      <c r="AA79" s="200"/>
      <c r="AB79" s="196"/>
      <c r="AC79" s="196"/>
      <c r="AD79" s="196"/>
      <c r="AE79" s="196"/>
      <c r="AF79" s="196"/>
      <c r="AG79" s="196"/>
      <c r="AH79" s="196"/>
      <c r="AI79" s="196"/>
      <c r="AJ79" s="196"/>
      <c r="AK79" s="196"/>
      <c r="AL79" s="196"/>
      <c r="AM79" s="196"/>
      <c r="AN79" s="196"/>
    </row>
    <row r="80" spans="1:40" ht="45">
      <c r="A80" s="212" t="s">
        <v>490</v>
      </c>
      <c r="B80" s="199"/>
      <c r="C80" s="199"/>
      <c r="D80" s="199"/>
      <c r="E80" s="199"/>
      <c r="F80" s="213" t="s">
        <v>491</v>
      </c>
      <c r="G80" s="206" t="s">
        <v>492</v>
      </c>
      <c r="H80" s="199"/>
      <c r="I80" s="199"/>
      <c r="J80" s="200"/>
      <c r="K80" s="200"/>
      <c r="L80" s="200"/>
      <c r="M80" s="200"/>
      <c r="N80" s="200"/>
      <c r="O80" s="200"/>
      <c r="P80" s="201"/>
      <c r="Q80" s="201"/>
      <c r="R80" s="200"/>
      <c r="S80" s="200"/>
      <c r="T80" s="200"/>
      <c r="U80" s="202"/>
      <c r="V80" s="203"/>
      <c r="W80" s="200"/>
      <c r="X80" s="204"/>
      <c r="Y80" s="211">
        <v>40167123569</v>
      </c>
      <c r="Z80" s="204"/>
      <c r="AA80" s="200"/>
      <c r="AB80" s="196"/>
      <c r="AC80" s="196"/>
      <c r="AD80" s="196"/>
      <c r="AE80" s="196"/>
      <c r="AF80" s="196"/>
      <c r="AG80" s="196"/>
      <c r="AH80" s="196"/>
      <c r="AI80" s="196"/>
      <c r="AJ80" s="196"/>
      <c r="AK80" s="196"/>
      <c r="AL80" s="196"/>
      <c r="AM80" s="196"/>
      <c r="AN80" s="196"/>
    </row>
    <row r="81" spans="1:40" ht="45">
      <c r="A81" s="199" t="s">
        <v>493</v>
      </c>
      <c r="B81" s="199"/>
      <c r="C81" s="199"/>
      <c r="D81" s="199"/>
      <c r="E81" s="199"/>
      <c r="F81" s="213" t="s">
        <v>494</v>
      </c>
      <c r="G81" s="206" t="s">
        <v>495</v>
      </c>
      <c r="H81" s="199"/>
      <c r="I81" s="199"/>
      <c r="J81" s="200"/>
      <c r="K81" s="200"/>
      <c r="L81" s="200"/>
      <c r="M81" s="200"/>
      <c r="N81" s="200"/>
      <c r="O81" s="200"/>
      <c r="P81" s="201"/>
      <c r="Q81" s="201"/>
      <c r="R81" s="200"/>
      <c r="S81" s="200"/>
      <c r="T81" s="200"/>
      <c r="U81" s="202"/>
      <c r="V81" s="203"/>
      <c r="W81" s="200"/>
      <c r="X81" s="204"/>
      <c r="Y81" s="214">
        <v>629350603700</v>
      </c>
      <c r="Z81" s="204"/>
      <c r="AA81" s="200"/>
      <c r="AB81" s="196"/>
      <c r="AC81" s="196"/>
      <c r="AD81" s="196"/>
      <c r="AE81" s="196"/>
      <c r="AF81" s="196"/>
      <c r="AG81" s="196"/>
      <c r="AH81" s="196"/>
      <c r="AI81" s="196"/>
      <c r="AJ81" s="196"/>
      <c r="AK81" s="196"/>
      <c r="AL81" s="196"/>
      <c r="AM81" s="196"/>
      <c r="AN81" s="196"/>
    </row>
    <row r="82" spans="1:40">
      <c r="A82" s="199" t="s">
        <v>493</v>
      </c>
      <c r="B82" s="199"/>
      <c r="C82" s="199"/>
      <c r="D82" s="199"/>
      <c r="E82" s="199"/>
      <c r="F82" s="213" t="s">
        <v>496</v>
      </c>
      <c r="G82" s="199"/>
      <c r="H82" s="199"/>
      <c r="I82" s="199"/>
      <c r="J82" s="200"/>
      <c r="K82" s="200"/>
      <c r="L82" s="200"/>
      <c r="M82" s="200"/>
      <c r="N82" s="200"/>
      <c r="O82" s="200"/>
      <c r="P82" s="201"/>
      <c r="Q82" s="201"/>
      <c r="R82" s="200"/>
      <c r="S82" s="200"/>
      <c r="T82" s="200"/>
      <c r="U82" s="202"/>
      <c r="V82" s="203"/>
      <c r="W82" s="200"/>
      <c r="X82" s="204"/>
      <c r="Y82" s="205" t="s">
        <v>497</v>
      </c>
      <c r="Z82" s="204"/>
      <c r="AA82" s="200"/>
      <c r="AB82" s="196"/>
      <c r="AC82" s="196"/>
      <c r="AD82" s="196"/>
      <c r="AE82" s="196"/>
      <c r="AF82" s="196"/>
      <c r="AG82" s="196"/>
      <c r="AH82" s="196"/>
      <c r="AI82" s="196"/>
      <c r="AJ82" s="196"/>
      <c r="AK82" s="196"/>
      <c r="AL82" s="196"/>
      <c r="AM82" s="196"/>
      <c r="AN82" s="196"/>
    </row>
    <row r="83" spans="1:40">
      <c r="A83" s="199"/>
      <c r="B83" s="199"/>
      <c r="C83" s="199"/>
      <c r="D83" s="199"/>
      <c r="E83" s="199"/>
      <c r="F83" s="199"/>
      <c r="G83" s="199"/>
      <c r="H83" s="199"/>
      <c r="I83" s="199"/>
      <c r="J83" s="200"/>
      <c r="K83" s="200"/>
      <c r="L83" s="200"/>
      <c r="M83" s="200"/>
      <c r="N83" s="200"/>
      <c r="O83" s="200"/>
      <c r="P83" s="201"/>
      <c r="Q83" s="201"/>
      <c r="R83" s="200"/>
      <c r="S83" s="200"/>
      <c r="T83" s="200"/>
      <c r="U83" s="202"/>
      <c r="V83" s="203"/>
      <c r="W83" s="200"/>
      <c r="X83" s="204"/>
      <c r="Y83" s="220">
        <v>324326102354</v>
      </c>
      <c r="Z83" s="204"/>
      <c r="AA83" s="200"/>
      <c r="AB83" s="196"/>
      <c r="AC83" s="196"/>
      <c r="AD83" s="196"/>
      <c r="AE83" s="196"/>
      <c r="AF83" s="196"/>
      <c r="AG83" s="196"/>
      <c r="AH83" s="196"/>
      <c r="AI83" s="196"/>
      <c r="AJ83" s="196"/>
      <c r="AK83" s="196"/>
      <c r="AL83" s="196"/>
      <c r="AM83" s="196"/>
      <c r="AN83" s="196"/>
    </row>
    <row r="84" spans="1:40">
      <c r="A84" s="9" t="s">
        <v>498</v>
      </c>
      <c r="B84" s="9" t="s">
        <v>499</v>
      </c>
      <c r="C84" s="9"/>
      <c r="D84" s="9"/>
      <c r="E84" s="9"/>
      <c r="F84" s="9"/>
      <c r="G84" s="9" t="s">
        <v>500</v>
      </c>
      <c r="H84" s="9"/>
      <c r="I84" s="9"/>
      <c r="J84" s="222"/>
      <c r="K84" s="222"/>
      <c r="L84" s="222"/>
      <c r="M84" s="222"/>
      <c r="N84" s="222"/>
      <c r="O84" s="222"/>
      <c r="R84" s="222"/>
      <c r="S84" s="222"/>
      <c r="T84" s="222"/>
      <c r="V84" s="5"/>
      <c r="W84" s="222"/>
      <c r="X84" s="36"/>
      <c r="Y84" s="37"/>
      <c r="Z84" s="36"/>
      <c r="AA84" s="222"/>
      <c r="AB84" s="222"/>
      <c r="AC84" s="222"/>
      <c r="AD84" s="222"/>
      <c r="AE84" s="222"/>
      <c r="AF84" s="222"/>
      <c r="AG84" s="222"/>
      <c r="AH84" s="222"/>
      <c r="AI84" s="222"/>
      <c r="AJ84" s="222"/>
      <c r="AK84" s="222"/>
      <c r="AL84" s="222"/>
      <c r="AN84" s="222"/>
    </row>
    <row r="85" spans="1:40">
      <c r="B85" s="9"/>
      <c r="C85" s="9"/>
      <c r="D85" s="9"/>
      <c r="E85" s="9"/>
      <c r="F85" s="9"/>
      <c r="G85" s="9"/>
      <c r="H85" s="9"/>
      <c r="I85" s="9"/>
      <c r="J85" s="222"/>
      <c r="K85" s="222"/>
      <c r="L85" s="222"/>
      <c r="M85" s="222"/>
      <c r="N85" s="222"/>
      <c r="O85" s="222"/>
      <c r="R85" s="222"/>
      <c r="S85" s="222"/>
      <c r="T85" s="222"/>
      <c r="V85" s="5"/>
      <c r="W85" s="222"/>
      <c r="X85" s="36"/>
      <c r="Y85" s="37"/>
      <c r="Z85" s="36"/>
      <c r="AA85" s="222"/>
      <c r="AB85" s="222"/>
      <c r="AC85" s="222"/>
      <c r="AD85" s="222"/>
      <c r="AE85" s="222"/>
      <c r="AF85" s="222"/>
      <c r="AG85" s="222"/>
      <c r="AH85" s="222"/>
      <c r="AI85" s="222"/>
      <c r="AJ85" s="222"/>
      <c r="AK85" s="222"/>
      <c r="AL85" s="222"/>
      <c r="AN85" s="222"/>
    </row>
    <row r="86" spans="1:40">
      <c r="B86" s="9"/>
      <c r="C86" s="9"/>
      <c r="D86" s="9"/>
      <c r="E86" s="9"/>
      <c r="F86" s="9"/>
      <c r="G86" s="9"/>
      <c r="H86" s="9"/>
      <c r="I86" s="9"/>
      <c r="J86" s="222"/>
      <c r="K86" s="222"/>
      <c r="L86" s="222"/>
      <c r="M86" s="222"/>
      <c r="N86" s="222"/>
      <c r="O86" s="222"/>
      <c r="R86" s="222"/>
      <c r="S86" s="222"/>
      <c r="T86" s="222"/>
      <c r="V86" s="5"/>
      <c r="W86" s="222"/>
      <c r="X86" s="36"/>
      <c r="Y86" s="37"/>
      <c r="Z86" s="36"/>
      <c r="AA86" s="222"/>
      <c r="AB86" s="222"/>
      <c r="AC86" s="222"/>
      <c r="AD86" s="222"/>
      <c r="AE86" s="222"/>
      <c r="AF86" s="222"/>
      <c r="AG86" s="222"/>
      <c r="AH86" s="222"/>
      <c r="AI86" s="222"/>
      <c r="AJ86" s="222"/>
      <c r="AK86" s="222"/>
      <c r="AL86" s="222"/>
      <c r="AN86" s="222"/>
    </row>
    <row r="87" spans="1:40">
      <c r="B87" s="9"/>
      <c r="C87" s="9"/>
      <c r="D87" s="9"/>
      <c r="E87" s="9"/>
      <c r="F87" s="9"/>
      <c r="G87" s="9"/>
      <c r="H87" s="9"/>
      <c r="I87" s="9"/>
      <c r="J87" s="222"/>
      <c r="K87" s="222"/>
      <c r="L87" s="222"/>
      <c r="M87" s="222"/>
      <c r="N87" s="222"/>
      <c r="O87" s="222"/>
      <c r="R87" s="222"/>
      <c r="S87" s="222"/>
      <c r="T87" s="222"/>
      <c r="V87" s="5"/>
      <c r="W87" s="222"/>
      <c r="X87" s="36"/>
      <c r="Y87" s="37"/>
      <c r="Z87" s="36"/>
      <c r="AA87" s="222"/>
      <c r="AB87" s="222"/>
      <c r="AC87" s="222"/>
      <c r="AD87" s="222"/>
      <c r="AE87" s="222"/>
      <c r="AF87" s="222"/>
      <c r="AG87" s="222"/>
      <c r="AH87" s="222"/>
      <c r="AI87" s="222"/>
      <c r="AJ87" s="222"/>
      <c r="AK87" s="222"/>
      <c r="AL87" s="222"/>
      <c r="AN87" s="222"/>
    </row>
    <row r="88" spans="1:40">
      <c r="B88" s="9"/>
      <c r="C88" s="9"/>
      <c r="D88" s="9"/>
      <c r="E88" s="9"/>
      <c r="F88" s="9"/>
      <c r="G88" s="9"/>
      <c r="H88" s="9"/>
      <c r="I88" s="9"/>
      <c r="J88" s="222"/>
      <c r="K88" s="222"/>
      <c r="L88" s="222"/>
      <c r="M88" s="222"/>
      <c r="N88" s="222"/>
      <c r="O88" s="222"/>
      <c r="R88" s="222"/>
      <c r="S88" s="222"/>
      <c r="T88" s="222"/>
      <c r="V88" s="5"/>
      <c r="W88" s="222"/>
      <c r="X88" s="36"/>
      <c r="Y88" s="37"/>
      <c r="Z88" s="36"/>
      <c r="AA88" s="222"/>
      <c r="AB88" s="222"/>
      <c r="AC88" s="222"/>
      <c r="AD88" s="222"/>
      <c r="AE88" s="222"/>
      <c r="AF88" s="222"/>
      <c r="AG88" s="222"/>
      <c r="AH88" s="222"/>
      <c r="AI88" s="222"/>
      <c r="AJ88" s="222"/>
      <c r="AK88" s="222"/>
      <c r="AL88" s="222"/>
      <c r="AN88" s="222"/>
    </row>
    <row r="89" spans="1:40">
      <c r="B89" s="9"/>
      <c r="C89" s="9"/>
      <c r="D89" s="9"/>
      <c r="E89" s="9"/>
      <c r="F89" s="9"/>
      <c r="G89" s="9"/>
      <c r="H89" s="9"/>
      <c r="I89" s="9"/>
      <c r="J89" s="222"/>
      <c r="K89" s="222"/>
      <c r="L89" s="222"/>
      <c r="M89" s="222"/>
      <c r="N89" s="222"/>
      <c r="O89" s="222"/>
      <c r="R89" s="222"/>
      <c r="S89" s="222"/>
      <c r="T89" s="222"/>
      <c r="V89" s="5"/>
      <c r="W89" s="222"/>
      <c r="X89" s="36"/>
      <c r="Y89" s="37"/>
      <c r="Z89" s="36"/>
      <c r="AA89" s="222"/>
      <c r="AB89" s="222"/>
      <c r="AC89" s="222"/>
      <c r="AD89" s="222"/>
      <c r="AE89" s="222"/>
      <c r="AF89" s="222"/>
      <c r="AG89" s="222"/>
      <c r="AH89" s="222"/>
      <c r="AI89" s="222"/>
      <c r="AJ89" s="222"/>
      <c r="AK89" s="222"/>
      <c r="AL89" s="222"/>
      <c r="AN89" s="222"/>
    </row>
    <row r="90" spans="1:40">
      <c r="B90" s="9"/>
      <c r="C90" s="9"/>
      <c r="D90" s="9"/>
      <c r="E90" s="9"/>
      <c r="F90" s="9"/>
      <c r="G90" s="9"/>
      <c r="H90" s="9"/>
      <c r="I90" s="9"/>
      <c r="J90" s="222"/>
      <c r="K90" s="222"/>
      <c r="L90" s="222"/>
      <c r="M90" s="222"/>
      <c r="N90" s="222"/>
      <c r="O90" s="222"/>
      <c r="R90" s="222"/>
      <c r="S90" s="222"/>
      <c r="T90" s="222"/>
      <c r="V90" s="5"/>
      <c r="W90" s="222"/>
      <c r="X90" s="36"/>
      <c r="Y90" s="37"/>
      <c r="Z90" s="36"/>
      <c r="AA90" s="222"/>
      <c r="AB90" s="222"/>
      <c r="AC90" s="222"/>
      <c r="AD90" s="222"/>
      <c r="AE90" s="222"/>
      <c r="AF90" s="222"/>
      <c r="AG90" s="222"/>
      <c r="AH90" s="222"/>
      <c r="AI90" s="222"/>
      <c r="AJ90" s="222"/>
      <c r="AK90" s="222"/>
      <c r="AL90" s="222"/>
      <c r="AN90" s="222"/>
    </row>
    <row r="91" spans="1:40">
      <c r="B91" s="9"/>
      <c r="C91" s="9"/>
      <c r="D91" s="9"/>
      <c r="E91" s="9"/>
      <c r="F91" s="9"/>
      <c r="G91" s="9"/>
      <c r="H91" s="9"/>
      <c r="I91" s="9"/>
      <c r="J91" s="222"/>
      <c r="K91" s="222"/>
      <c r="L91" s="222"/>
      <c r="M91" s="222"/>
      <c r="N91" s="222"/>
      <c r="O91" s="222"/>
      <c r="R91" s="222"/>
      <c r="S91" s="222"/>
      <c r="T91" s="222"/>
      <c r="V91" s="5"/>
      <c r="W91" s="222"/>
      <c r="X91" s="36"/>
      <c r="Y91" s="37"/>
      <c r="Z91" s="36"/>
      <c r="AA91" s="222"/>
      <c r="AB91" s="222"/>
      <c r="AC91" s="222"/>
      <c r="AD91" s="222"/>
      <c r="AE91" s="222"/>
      <c r="AF91" s="222"/>
      <c r="AG91" s="222"/>
      <c r="AH91" s="222"/>
      <c r="AI91" s="222"/>
      <c r="AJ91" s="222"/>
      <c r="AK91" s="222"/>
      <c r="AL91" s="222"/>
      <c r="AN91" s="222"/>
    </row>
    <row r="92" spans="1:40">
      <c r="B92" s="9"/>
      <c r="C92" s="9"/>
      <c r="D92" s="9"/>
      <c r="E92" s="9"/>
      <c r="F92" s="9"/>
      <c r="G92" s="9"/>
      <c r="H92" s="9"/>
      <c r="I92" s="9"/>
      <c r="J92" s="222"/>
      <c r="K92" s="222"/>
      <c r="L92" s="222"/>
      <c r="M92" s="222"/>
      <c r="N92" s="222"/>
      <c r="O92" s="222"/>
      <c r="R92" s="222"/>
      <c r="S92" s="222"/>
      <c r="T92" s="222"/>
      <c r="V92" s="5"/>
      <c r="W92" s="222"/>
      <c r="X92" s="36"/>
      <c r="Y92" s="37"/>
      <c r="Z92" s="36"/>
      <c r="AA92" s="222"/>
      <c r="AB92" s="222"/>
      <c r="AC92" s="222"/>
      <c r="AD92" s="222"/>
      <c r="AE92" s="222"/>
      <c r="AF92" s="222"/>
      <c r="AG92" s="222"/>
      <c r="AH92" s="222"/>
      <c r="AI92" s="222"/>
      <c r="AJ92" s="222"/>
      <c r="AK92" s="222"/>
      <c r="AL92" s="222"/>
      <c r="AN92" s="222"/>
    </row>
    <row r="93" spans="1:40">
      <c r="B93" s="9"/>
      <c r="C93" s="9"/>
      <c r="D93" s="9"/>
      <c r="E93" s="9"/>
      <c r="F93" s="9"/>
      <c r="G93" s="9"/>
      <c r="H93" s="9"/>
      <c r="I93" s="9"/>
      <c r="J93" s="222"/>
      <c r="K93" s="222"/>
      <c r="L93" s="222"/>
      <c r="M93" s="222"/>
      <c r="N93" s="222"/>
      <c r="O93" s="222"/>
      <c r="R93" s="222"/>
      <c r="S93" s="222"/>
      <c r="T93" s="222"/>
      <c r="V93" s="5"/>
      <c r="W93" s="222"/>
      <c r="X93" s="36"/>
      <c r="Y93" s="37"/>
      <c r="Z93" s="36"/>
      <c r="AA93" s="222"/>
      <c r="AB93" s="222"/>
      <c r="AC93" s="222"/>
      <c r="AD93" s="222"/>
      <c r="AE93" s="222"/>
      <c r="AF93" s="222"/>
      <c r="AG93" s="222"/>
      <c r="AH93" s="222"/>
      <c r="AI93" s="222"/>
      <c r="AJ93" s="222"/>
      <c r="AK93" s="222"/>
      <c r="AL93" s="222"/>
      <c r="AN93" s="222"/>
    </row>
    <row r="94" spans="1:40">
      <c r="B94" s="9"/>
      <c r="C94" s="9"/>
      <c r="D94" s="9"/>
      <c r="E94" s="9"/>
      <c r="F94" s="9"/>
      <c r="G94" s="9"/>
      <c r="H94" s="9"/>
      <c r="I94" s="9"/>
      <c r="J94" s="222"/>
      <c r="K94" s="222"/>
      <c r="L94" s="222"/>
      <c r="M94" s="222"/>
      <c r="N94" s="222"/>
      <c r="O94" s="222"/>
      <c r="R94" s="222"/>
      <c r="S94" s="222"/>
      <c r="T94" s="222"/>
      <c r="V94" s="5"/>
      <c r="W94" s="222"/>
      <c r="X94" s="36"/>
      <c r="Y94" s="37"/>
      <c r="Z94" s="36"/>
      <c r="AA94" s="222"/>
      <c r="AB94" s="222"/>
      <c r="AC94" s="222"/>
      <c r="AD94" s="222"/>
      <c r="AE94" s="222"/>
      <c r="AF94" s="222"/>
      <c r="AG94" s="222"/>
      <c r="AH94" s="222"/>
      <c r="AI94" s="222"/>
      <c r="AJ94" s="222"/>
      <c r="AK94" s="222"/>
      <c r="AL94" s="222"/>
      <c r="AN94" s="222"/>
    </row>
    <row r="95" spans="1:40">
      <c r="G95" s="222"/>
      <c r="H95" s="222"/>
      <c r="I95" s="222"/>
      <c r="J95" s="222"/>
      <c r="K95" s="222"/>
      <c r="L95" s="222"/>
      <c r="M95" s="222"/>
      <c r="N95" s="222"/>
      <c r="O95" s="222"/>
      <c r="R95" s="222"/>
      <c r="S95" s="222"/>
      <c r="T95" s="222"/>
      <c r="V95" s="5"/>
      <c r="W95" s="222"/>
      <c r="X95" s="36"/>
      <c r="Y95" s="37"/>
      <c r="Z95" s="36"/>
      <c r="AA95" s="222"/>
      <c r="AB95" s="222"/>
      <c r="AC95" s="222"/>
      <c r="AD95" s="222"/>
      <c r="AE95" s="222"/>
      <c r="AF95" s="222"/>
      <c r="AG95" s="222"/>
      <c r="AH95" s="222"/>
      <c r="AI95" s="222"/>
      <c r="AJ95" s="222"/>
      <c r="AK95" s="222"/>
      <c r="AL95" s="222"/>
      <c r="AN95" s="222"/>
    </row>
    <row r="96" spans="1:40">
      <c r="G96" s="222"/>
      <c r="H96" s="222"/>
      <c r="I96" s="222"/>
      <c r="J96" s="222"/>
      <c r="K96" s="222"/>
      <c r="L96" s="222"/>
      <c r="M96" s="222"/>
      <c r="N96" s="222"/>
      <c r="O96" s="222"/>
      <c r="R96" s="222"/>
      <c r="S96" s="222"/>
      <c r="T96" s="222"/>
      <c r="V96" s="5"/>
      <c r="W96" s="222"/>
      <c r="X96" s="36"/>
      <c r="Y96" s="37"/>
      <c r="Z96" s="36"/>
      <c r="AA96" s="222"/>
      <c r="AB96" s="222"/>
      <c r="AC96" s="222"/>
      <c r="AD96" s="222"/>
      <c r="AE96" s="222"/>
      <c r="AF96" s="222"/>
      <c r="AG96" s="222"/>
      <c r="AH96" s="222"/>
      <c r="AI96" s="222"/>
      <c r="AJ96" s="222"/>
      <c r="AK96" s="222"/>
      <c r="AL96" s="222"/>
      <c r="AN96" s="222"/>
    </row>
    <row r="97" spans="7:40">
      <c r="G97" s="222"/>
      <c r="H97" s="222"/>
      <c r="I97" s="222"/>
      <c r="J97" s="222"/>
      <c r="K97" s="222"/>
      <c r="L97" s="222"/>
      <c r="M97" s="222"/>
      <c r="N97" s="222"/>
      <c r="O97" s="222"/>
      <c r="R97" s="222"/>
      <c r="S97" s="222"/>
      <c r="T97" s="222"/>
      <c r="V97" s="5"/>
      <c r="W97" s="222"/>
      <c r="X97" s="36"/>
      <c r="Y97" s="37"/>
      <c r="Z97" s="36"/>
      <c r="AA97" s="222"/>
      <c r="AB97" s="222"/>
      <c r="AC97" s="222"/>
      <c r="AD97" s="222"/>
      <c r="AE97" s="222"/>
      <c r="AF97" s="222"/>
      <c r="AG97" s="222"/>
      <c r="AH97" s="222"/>
      <c r="AI97" s="222"/>
      <c r="AJ97" s="222"/>
      <c r="AK97" s="222"/>
      <c r="AL97" s="222"/>
      <c r="AN97" s="222"/>
    </row>
    <row r="98" spans="7:40">
      <c r="G98" s="222"/>
      <c r="H98" s="222"/>
      <c r="I98" s="222"/>
      <c r="J98" s="222"/>
      <c r="K98" s="222"/>
      <c r="L98" s="222"/>
      <c r="M98" s="222"/>
      <c r="N98" s="222"/>
      <c r="O98" s="222"/>
      <c r="R98" s="222"/>
      <c r="S98" s="222"/>
      <c r="T98" s="222"/>
      <c r="V98" s="5"/>
      <c r="W98" s="222"/>
      <c r="X98" s="36"/>
      <c r="Y98" s="37"/>
      <c r="Z98" s="36"/>
      <c r="AA98" s="222"/>
      <c r="AB98" s="222"/>
      <c r="AC98" s="222"/>
      <c r="AD98" s="222"/>
      <c r="AE98" s="222"/>
      <c r="AF98" s="222"/>
      <c r="AG98" s="222"/>
      <c r="AH98" s="222"/>
      <c r="AI98" s="222"/>
      <c r="AJ98" s="222"/>
      <c r="AK98" s="222"/>
      <c r="AL98" s="222"/>
      <c r="AN98" s="222"/>
    </row>
    <row r="99" spans="7:40">
      <c r="G99" s="222"/>
      <c r="H99" s="222"/>
      <c r="I99" s="222"/>
      <c r="J99" s="222"/>
      <c r="K99" s="222"/>
      <c r="L99" s="222"/>
      <c r="M99" s="222"/>
      <c r="N99" s="222"/>
      <c r="O99" s="222"/>
      <c r="R99" s="222"/>
      <c r="S99" s="222"/>
      <c r="T99" s="222"/>
      <c r="V99" s="5"/>
      <c r="W99" s="222"/>
      <c r="X99" s="36"/>
      <c r="Y99" s="37"/>
      <c r="Z99" s="36"/>
      <c r="AA99" s="222"/>
      <c r="AB99" s="222"/>
      <c r="AC99" s="222"/>
      <c r="AD99" s="222"/>
      <c r="AE99" s="222"/>
      <c r="AF99" s="222"/>
      <c r="AG99" s="222"/>
      <c r="AH99" s="222"/>
      <c r="AI99" s="222"/>
      <c r="AJ99" s="222"/>
      <c r="AK99" s="222"/>
      <c r="AL99" s="222"/>
      <c r="AN99" s="222"/>
    </row>
    <row r="100" spans="7:40">
      <c r="G100" s="222"/>
      <c r="H100" s="222"/>
      <c r="I100" s="222"/>
      <c r="J100" s="222"/>
      <c r="K100" s="222"/>
      <c r="L100" s="222"/>
      <c r="M100" s="222"/>
      <c r="N100" s="222"/>
      <c r="O100" s="222"/>
      <c r="R100" s="222"/>
      <c r="S100" s="222"/>
      <c r="T100" s="222"/>
      <c r="V100" s="5"/>
      <c r="W100" s="222"/>
      <c r="X100" s="36"/>
      <c r="Y100" s="37"/>
      <c r="Z100" s="36"/>
      <c r="AA100" s="222"/>
      <c r="AB100" s="222"/>
      <c r="AC100" s="222"/>
      <c r="AD100" s="222"/>
      <c r="AE100" s="222"/>
      <c r="AF100" s="222"/>
      <c r="AG100" s="222"/>
      <c r="AH100" s="222"/>
      <c r="AI100" s="222"/>
      <c r="AJ100" s="222"/>
      <c r="AK100" s="222"/>
      <c r="AL100" s="222"/>
      <c r="AN100" s="222"/>
    </row>
    <row r="101" spans="7:40">
      <c r="G101" s="222"/>
      <c r="H101" s="222"/>
      <c r="I101" s="222"/>
      <c r="J101" s="222"/>
      <c r="K101" s="222"/>
      <c r="L101" s="222"/>
      <c r="M101" s="222"/>
      <c r="N101" s="222"/>
      <c r="O101" s="222"/>
      <c r="R101" s="222"/>
      <c r="S101" s="222"/>
      <c r="T101" s="222"/>
      <c r="V101" s="5"/>
      <c r="W101" s="222"/>
      <c r="X101" s="36"/>
      <c r="Y101" s="37"/>
      <c r="Z101" s="36"/>
      <c r="AA101" s="222"/>
      <c r="AB101" s="222"/>
      <c r="AC101" s="222"/>
      <c r="AD101" s="222"/>
      <c r="AE101" s="222"/>
      <c r="AF101" s="222"/>
      <c r="AG101" s="222"/>
      <c r="AH101" s="222"/>
      <c r="AI101" s="222"/>
      <c r="AJ101" s="222"/>
      <c r="AK101" s="222"/>
      <c r="AL101" s="222"/>
      <c r="AN101" s="222"/>
    </row>
    <row r="102" spans="7:40">
      <c r="G102" s="222"/>
      <c r="H102" s="222"/>
      <c r="I102" s="222"/>
      <c r="J102" s="222"/>
      <c r="K102" s="222"/>
      <c r="L102" s="222"/>
      <c r="M102" s="222"/>
      <c r="N102" s="222"/>
      <c r="O102" s="222"/>
      <c r="R102" s="222"/>
      <c r="S102" s="222"/>
      <c r="T102" s="222"/>
      <c r="V102" s="5"/>
      <c r="W102" s="222"/>
      <c r="X102" s="36"/>
      <c r="Y102" s="37"/>
      <c r="Z102" s="36"/>
      <c r="AA102" s="222"/>
      <c r="AB102" s="222"/>
      <c r="AC102" s="222"/>
      <c r="AD102" s="222"/>
      <c r="AE102" s="222"/>
      <c r="AF102" s="222"/>
      <c r="AG102" s="222"/>
      <c r="AH102" s="222"/>
      <c r="AI102" s="222"/>
      <c r="AJ102" s="222"/>
      <c r="AK102" s="222"/>
      <c r="AL102" s="222"/>
      <c r="AN102" s="222"/>
    </row>
    <row r="103" spans="7:40">
      <c r="G103" s="222"/>
      <c r="H103" s="222"/>
      <c r="I103" s="222"/>
      <c r="J103" s="222"/>
      <c r="K103" s="222"/>
      <c r="L103" s="222"/>
      <c r="M103" s="222"/>
      <c r="N103" s="222"/>
      <c r="O103" s="222"/>
      <c r="R103" s="222"/>
      <c r="S103" s="222"/>
      <c r="T103" s="222"/>
      <c r="V103" s="5"/>
      <c r="W103" s="222"/>
      <c r="X103" s="36"/>
      <c r="Y103" s="37"/>
      <c r="Z103" s="36"/>
      <c r="AA103" s="222"/>
      <c r="AB103" s="222"/>
      <c r="AC103" s="222"/>
      <c r="AD103" s="222"/>
      <c r="AE103" s="222"/>
      <c r="AF103" s="222"/>
      <c r="AG103" s="222"/>
      <c r="AH103" s="222"/>
      <c r="AI103" s="222"/>
      <c r="AJ103" s="222"/>
      <c r="AK103" s="222"/>
      <c r="AL103" s="222"/>
      <c r="AN103" s="222"/>
    </row>
    <row r="104" spans="7:40">
      <c r="G104" s="222"/>
      <c r="H104" s="222"/>
      <c r="I104" s="222"/>
      <c r="J104" s="222"/>
      <c r="K104" s="222"/>
      <c r="L104" s="222"/>
      <c r="M104" s="222"/>
      <c r="N104" s="222"/>
      <c r="O104" s="222"/>
      <c r="R104" s="222"/>
      <c r="S104" s="222"/>
      <c r="T104" s="222"/>
      <c r="V104" s="5"/>
      <c r="W104" s="222"/>
      <c r="X104" s="36"/>
      <c r="Y104" s="37"/>
      <c r="Z104" s="36"/>
      <c r="AA104" s="222"/>
      <c r="AB104" s="222"/>
      <c r="AC104" s="222"/>
      <c r="AD104" s="222"/>
      <c r="AE104" s="222"/>
      <c r="AF104" s="222"/>
      <c r="AG104" s="222"/>
      <c r="AH104" s="222"/>
      <c r="AI104" s="222"/>
      <c r="AJ104" s="222"/>
      <c r="AK104" s="222"/>
      <c r="AL104" s="222"/>
      <c r="AN104" s="222"/>
    </row>
    <row r="105" spans="7:40">
      <c r="G105" s="222"/>
      <c r="H105" s="222"/>
      <c r="I105" s="222"/>
      <c r="J105" s="222"/>
      <c r="K105" s="222"/>
      <c r="L105" s="222"/>
      <c r="M105" s="222"/>
      <c r="N105" s="222"/>
      <c r="O105" s="222"/>
      <c r="R105" s="222"/>
      <c r="S105" s="222"/>
      <c r="T105" s="222"/>
      <c r="V105" s="5"/>
      <c r="W105" s="222"/>
      <c r="X105" s="36"/>
      <c r="Y105" s="37"/>
      <c r="Z105" s="36"/>
      <c r="AA105" s="222"/>
      <c r="AB105" s="222"/>
      <c r="AC105" s="222"/>
      <c r="AD105" s="222"/>
      <c r="AE105" s="222"/>
      <c r="AF105" s="222"/>
      <c r="AG105" s="222"/>
      <c r="AH105" s="222"/>
      <c r="AI105" s="222"/>
      <c r="AJ105" s="222"/>
      <c r="AK105" s="222"/>
      <c r="AL105" s="222"/>
      <c r="AN105" s="222"/>
    </row>
    <row r="106" spans="7:40">
      <c r="G106" s="222"/>
      <c r="H106" s="222"/>
      <c r="I106" s="222"/>
      <c r="J106" s="222"/>
      <c r="K106" s="222"/>
      <c r="L106" s="222"/>
      <c r="M106" s="222"/>
      <c r="N106" s="222"/>
      <c r="O106" s="222"/>
      <c r="R106" s="222"/>
      <c r="S106" s="222"/>
      <c r="T106" s="222"/>
      <c r="V106" s="5"/>
      <c r="W106" s="222"/>
      <c r="X106" s="36"/>
      <c r="Y106" s="37"/>
      <c r="Z106" s="36"/>
      <c r="AA106" s="222"/>
      <c r="AB106" s="222"/>
      <c r="AC106" s="222"/>
      <c r="AD106" s="222"/>
      <c r="AE106" s="222"/>
      <c r="AF106" s="222"/>
      <c r="AG106" s="222"/>
      <c r="AH106" s="222"/>
      <c r="AI106" s="222"/>
      <c r="AJ106" s="222"/>
      <c r="AK106" s="222"/>
      <c r="AL106" s="222"/>
      <c r="AN106" s="222"/>
    </row>
    <row r="107" spans="7:40">
      <c r="G107" s="222"/>
      <c r="H107" s="222"/>
      <c r="I107" s="222"/>
      <c r="J107" s="222"/>
      <c r="K107" s="222"/>
      <c r="L107" s="222"/>
      <c r="M107" s="222"/>
      <c r="N107" s="222"/>
      <c r="O107" s="222"/>
      <c r="R107" s="222"/>
      <c r="S107" s="222"/>
      <c r="T107" s="222"/>
      <c r="V107" s="5"/>
      <c r="W107" s="222"/>
      <c r="X107" s="36"/>
      <c r="Y107" s="37"/>
      <c r="Z107" s="36"/>
      <c r="AA107" s="222"/>
      <c r="AB107" s="222"/>
      <c r="AC107" s="222"/>
      <c r="AD107" s="222"/>
      <c r="AE107" s="222"/>
      <c r="AF107" s="222"/>
      <c r="AG107" s="222"/>
      <c r="AH107" s="222"/>
      <c r="AI107" s="222"/>
      <c r="AJ107" s="222"/>
      <c r="AK107" s="222"/>
      <c r="AL107" s="222"/>
      <c r="AN107" s="222"/>
    </row>
    <row r="108" spans="7:40">
      <c r="G108" s="222"/>
      <c r="H108" s="222"/>
      <c r="I108" s="222"/>
      <c r="J108" s="222"/>
      <c r="K108" s="222"/>
      <c r="L108" s="222"/>
      <c r="M108" s="222"/>
      <c r="N108" s="222"/>
      <c r="O108" s="222"/>
      <c r="R108" s="222"/>
      <c r="S108" s="222"/>
      <c r="T108" s="222"/>
      <c r="V108" s="5"/>
      <c r="W108" s="222"/>
      <c r="X108" s="36"/>
      <c r="Y108" s="37"/>
      <c r="Z108" s="36"/>
      <c r="AA108" s="222"/>
      <c r="AB108" s="222"/>
      <c r="AC108" s="222"/>
      <c r="AD108" s="222"/>
      <c r="AE108" s="222"/>
      <c r="AF108" s="222"/>
      <c r="AG108" s="222"/>
      <c r="AH108" s="222"/>
      <c r="AI108" s="222"/>
      <c r="AJ108" s="222"/>
      <c r="AK108" s="222"/>
      <c r="AL108" s="222"/>
      <c r="AN108" s="222"/>
    </row>
    <row r="109" spans="7:40">
      <c r="G109" s="222"/>
      <c r="H109" s="222"/>
      <c r="I109" s="222"/>
      <c r="J109" s="222"/>
      <c r="K109" s="222"/>
      <c r="L109" s="222"/>
      <c r="M109" s="222"/>
      <c r="N109" s="222"/>
      <c r="O109" s="222"/>
      <c r="R109" s="222"/>
      <c r="S109" s="222"/>
      <c r="T109" s="222"/>
      <c r="V109" s="5"/>
      <c r="W109" s="222"/>
      <c r="X109" s="36"/>
      <c r="Y109" s="37"/>
      <c r="Z109" s="36"/>
      <c r="AA109" s="222"/>
      <c r="AB109" s="222"/>
      <c r="AC109" s="222"/>
      <c r="AD109" s="222"/>
      <c r="AE109" s="222"/>
      <c r="AF109" s="222"/>
      <c r="AG109" s="222"/>
      <c r="AH109" s="222"/>
      <c r="AI109" s="222"/>
      <c r="AJ109" s="222"/>
      <c r="AK109" s="222"/>
      <c r="AL109" s="222"/>
      <c r="AN109" s="222"/>
    </row>
    <row r="110" spans="7:40">
      <c r="G110" s="222"/>
      <c r="H110" s="222"/>
      <c r="I110" s="222"/>
      <c r="J110" s="222"/>
      <c r="K110" s="222"/>
      <c r="L110" s="222"/>
      <c r="M110" s="222"/>
      <c r="N110" s="222"/>
      <c r="O110" s="222"/>
      <c r="R110" s="222"/>
      <c r="S110" s="222"/>
      <c r="T110" s="222"/>
      <c r="V110" s="5"/>
      <c r="W110" s="222"/>
      <c r="X110" s="36"/>
      <c r="Y110" s="37"/>
      <c r="Z110" s="36"/>
      <c r="AA110" s="222"/>
      <c r="AB110" s="222"/>
      <c r="AC110" s="222"/>
      <c r="AD110" s="222"/>
      <c r="AE110" s="222"/>
      <c r="AF110" s="222"/>
      <c r="AG110" s="222"/>
      <c r="AH110" s="222"/>
      <c r="AI110" s="222"/>
      <c r="AJ110" s="222"/>
      <c r="AK110" s="222"/>
      <c r="AL110" s="222"/>
      <c r="AN110" s="222"/>
    </row>
    <row r="111" spans="7:40">
      <c r="G111" s="222"/>
      <c r="H111" s="222"/>
      <c r="I111" s="222"/>
      <c r="J111" s="222"/>
      <c r="K111" s="222"/>
      <c r="L111" s="222"/>
      <c r="M111" s="222"/>
      <c r="N111" s="222"/>
      <c r="O111" s="222"/>
      <c r="R111" s="222"/>
      <c r="S111" s="222"/>
      <c r="T111" s="222"/>
      <c r="V111" s="5"/>
      <c r="W111" s="222"/>
      <c r="X111" s="36"/>
      <c r="Y111" s="37"/>
      <c r="Z111" s="36"/>
      <c r="AA111" s="222"/>
      <c r="AB111" s="222"/>
      <c r="AC111" s="222"/>
      <c r="AD111" s="222"/>
      <c r="AE111" s="222"/>
      <c r="AF111" s="222"/>
      <c r="AG111" s="222"/>
      <c r="AH111" s="222"/>
      <c r="AI111" s="222"/>
      <c r="AJ111" s="222"/>
      <c r="AK111" s="222"/>
      <c r="AL111" s="222"/>
      <c r="AN111" s="222"/>
    </row>
    <row r="112" spans="7:40">
      <c r="G112" s="222"/>
      <c r="H112" s="222"/>
      <c r="I112" s="222"/>
      <c r="J112" s="222"/>
      <c r="K112" s="222"/>
      <c r="L112" s="222"/>
      <c r="M112" s="222"/>
      <c r="N112" s="222"/>
      <c r="O112" s="222"/>
      <c r="R112" s="222"/>
      <c r="S112" s="222"/>
      <c r="T112" s="222"/>
      <c r="V112" s="5"/>
      <c r="W112" s="222"/>
      <c r="X112" s="36"/>
      <c r="Y112" s="37"/>
      <c r="Z112" s="36"/>
      <c r="AA112" s="222"/>
      <c r="AB112" s="222"/>
      <c r="AC112" s="222"/>
      <c r="AD112" s="222"/>
      <c r="AE112" s="222"/>
      <c r="AF112" s="222"/>
      <c r="AG112" s="222"/>
      <c r="AH112" s="222"/>
      <c r="AI112" s="222"/>
      <c r="AJ112" s="222"/>
      <c r="AK112" s="222"/>
      <c r="AL112" s="222"/>
      <c r="AN112" s="222"/>
    </row>
    <row r="113" spans="22:40">
      <c r="V113" s="5"/>
      <c r="W113" s="222"/>
      <c r="X113" s="36"/>
      <c r="Y113" s="37"/>
      <c r="Z113" s="36"/>
      <c r="AA113" s="222"/>
      <c r="AB113" s="222"/>
      <c r="AC113" s="222"/>
      <c r="AD113" s="222"/>
      <c r="AE113" s="222"/>
      <c r="AF113" s="222"/>
      <c r="AG113" s="222"/>
      <c r="AH113" s="222"/>
      <c r="AI113" s="222"/>
      <c r="AJ113" s="222"/>
      <c r="AK113" s="222"/>
      <c r="AL113" s="222"/>
      <c r="AN113" s="222"/>
    </row>
    <row r="114" spans="22:40">
      <c r="V114" s="5"/>
      <c r="W114" s="222"/>
      <c r="X114" s="36"/>
      <c r="Y114" s="37"/>
      <c r="Z114" s="36"/>
      <c r="AA114" s="222"/>
      <c r="AB114" s="222"/>
      <c r="AC114" s="222"/>
      <c r="AD114" s="222"/>
      <c r="AE114" s="222"/>
      <c r="AF114" s="222"/>
      <c r="AG114" s="222"/>
      <c r="AH114" s="222"/>
      <c r="AI114" s="222"/>
      <c r="AJ114" s="222"/>
      <c r="AK114" s="222"/>
      <c r="AL114" s="222"/>
      <c r="AN114" s="222"/>
    </row>
    <row r="115" spans="22:40">
      <c r="V115" s="5"/>
      <c r="W115" s="222"/>
      <c r="X115" s="36"/>
      <c r="Y115" s="37"/>
      <c r="Z115" s="36"/>
      <c r="AA115" s="222"/>
      <c r="AB115" s="222"/>
      <c r="AC115" s="222"/>
      <c r="AD115" s="222"/>
      <c r="AE115" s="222"/>
      <c r="AF115" s="222"/>
      <c r="AG115" s="222"/>
      <c r="AH115" s="222"/>
      <c r="AI115" s="222"/>
      <c r="AJ115" s="222"/>
      <c r="AK115" s="222"/>
      <c r="AL115" s="222"/>
      <c r="AN115" s="222"/>
    </row>
    <row r="116" spans="22:40">
      <c r="V116" s="5"/>
      <c r="W116" s="222"/>
      <c r="X116" s="36"/>
      <c r="Y116" s="37"/>
      <c r="Z116" s="36"/>
      <c r="AA116" s="222"/>
      <c r="AB116" s="222"/>
      <c r="AC116" s="222"/>
      <c r="AD116" s="222"/>
      <c r="AE116" s="222"/>
      <c r="AF116" s="222"/>
      <c r="AG116" s="222"/>
      <c r="AH116" s="222"/>
      <c r="AI116" s="222"/>
      <c r="AJ116" s="222"/>
      <c r="AK116" s="222"/>
      <c r="AL116" s="222"/>
      <c r="AN116" s="222"/>
    </row>
    <row r="117" spans="22:40">
      <c r="V117" s="5"/>
      <c r="W117" s="222"/>
      <c r="X117" s="36"/>
      <c r="Y117" s="37"/>
      <c r="Z117" s="36"/>
      <c r="AA117" s="222"/>
      <c r="AB117" s="222"/>
      <c r="AC117" s="222"/>
      <c r="AD117" s="222"/>
      <c r="AE117" s="222"/>
      <c r="AF117" s="222"/>
      <c r="AG117" s="222"/>
      <c r="AH117" s="222"/>
      <c r="AI117" s="222"/>
      <c r="AJ117" s="222"/>
      <c r="AK117" s="222"/>
      <c r="AL117" s="222"/>
      <c r="AN117" s="222"/>
    </row>
    <row r="118" spans="22:40">
      <c r="V118" s="5"/>
      <c r="W118" s="222"/>
      <c r="X118" s="36"/>
      <c r="Y118" s="37"/>
      <c r="Z118" s="36"/>
      <c r="AA118" s="222"/>
      <c r="AB118" s="222"/>
      <c r="AC118" s="222"/>
      <c r="AD118" s="222"/>
      <c r="AE118" s="222"/>
      <c r="AF118" s="222"/>
      <c r="AG118" s="222"/>
      <c r="AH118" s="222"/>
      <c r="AI118" s="222"/>
      <c r="AJ118" s="222"/>
      <c r="AK118" s="222"/>
      <c r="AL118" s="222"/>
      <c r="AN118" s="222"/>
    </row>
    <row r="119" spans="22:40">
      <c r="V119" s="5"/>
      <c r="W119" s="222"/>
      <c r="X119" s="36"/>
      <c r="Y119" s="37"/>
      <c r="Z119" s="36"/>
      <c r="AA119" s="222"/>
      <c r="AB119" s="222"/>
      <c r="AC119" s="222"/>
      <c r="AD119" s="222"/>
      <c r="AE119" s="222"/>
      <c r="AF119" s="222"/>
      <c r="AG119" s="222"/>
      <c r="AH119" s="222"/>
      <c r="AI119" s="222"/>
      <c r="AJ119" s="222"/>
      <c r="AK119" s="222"/>
      <c r="AL119" s="222"/>
      <c r="AN119" s="222"/>
    </row>
    <row r="120" spans="22:40">
      <c r="V120" s="5"/>
      <c r="W120" s="222"/>
      <c r="X120" s="36"/>
      <c r="Y120" s="37"/>
      <c r="Z120" s="36"/>
      <c r="AA120" s="222"/>
      <c r="AB120" s="222"/>
      <c r="AC120" s="222"/>
      <c r="AD120" s="222"/>
      <c r="AE120" s="222"/>
      <c r="AF120" s="222"/>
      <c r="AG120" s="222"/>
      <c r="AH120" s="222"/>
      <c r="AI120" s="222"/>
      <c r="AJ120" s="222"/>
      <c r="AK120" s="222"/>
      <c r="AL120" s="222"/>
      <c r="AN120" s="222"/>
    </row>
    <row r="121" spans="22:40">
      <c r="V121" s="5"/>
      <c r="W121" s="222"/>
      <c r="X121" s="36"/>
      <c r="Y121" s="37"/>
      <c r="Z121" s="36"/>
      <c r="AA121" s="222"/>
      <c r="AB121" s="222"/>
      <c r="AC121" s="222"/>
      <c r="AD121" s="222"/>
      <c r="AE121" s="222"/>
      <c r="AF121" s="222"/>
      <c r="AG121" s="222"/>
      <c r="AH121" s="222"/>
      <c r="AI121" s="222"/>
      <c r="AJ121" s="222"/>
      <c r="AK121" s="222"/>
      <c r="AL121" s="222"/>
      <c r="AN121" s="222"/>
    </row>
    <row r="122" spans="22:40">
      <c r="V122" s="5"/>
      <c r="W122" s="222"/>
      <c r="X122" s="36"/>
      <c r="Y122" s="37"/>
      <c r="Z122" s="36"/>
      <c r="AA122" s="222"/>
      <c r="AB122" s="222"/>
      <c r="AC122" s="222"/>
      <c r="AD122" s="222"/>
      <c r="AE122" s="222"/>
      <c r="AF122" s="222"/>
      <c r="AG122" s="222"/>
      <c r="AH122" s="222"/>
      <c r="AI122" s="222"/>
      <c r="AJ122" s="222"/>
      <c r="AK122" s="222"/>
      <c r="AL122" s="222"/>
      <c r="AN122" s="222"/>
    </row>
    <row r="123" spans="22:40">
      <c r="V123" s="5"/>
      <c r="W123" s="222"/>
      <c r="X123" s="36"/>
      <c r="Y123" s="37"/>
      <c r="Z123" s="36"/>
      <c r="AA123" s="222"/>
      <c r="AB123" s="222"/>
      <c r="AC123" s="222"/>
      <c r="AD123" s="222"/>
      <c r="AE123" s="222"/>
      <c r="AF123" s="222"/>
      <c r="AG123" s="222"/>
      <c r="AH123" s="222"/>
      <c r="AI123" s="222"/>
      <c r="AJ123" s="222"/>
      <c r="AK123" s="222"/>
      <c r="AL123" s="222"/>
      <c r="AN123" s="222"/>
    </row>
    <row r="124" spans="22:40">
      <c r="V124" s="5"/>
      <c r="W124" s="222"/>
      <c r="X124" s="36"/>
      <c r="Y124" s="37"/>
      <c r="Z124" s="36"/>
      <c r="AA124" s="222"/>
      <c r="AB124" s="222"/>
      <c r="AC124" s="222"/>
      <c r="AD124" s="222"/>
      <c r="AE124" s="222"/>
      <c r="AF124" s="222"/>
      <c r="AG124" s="222"/>
      <c r="AH124" s="222"/>
      <c r="AI124" s="222"/>
      <c r="AJ124" s="222"/>
      <c r="AK124" s="222"/>
      <c r="AL124" s="222"/>
      <c r="AN124" s="222"/>
    </row>
    <row r="125" spans="22:40">
      <c r="V125" s="5"/>
      <c r="W125" s="222"/>
      <c r="X125" s="36"/>
      <c r="Y125" s="37"/>
      <c r="Z125" s="36"/>
      <c r="AA125" s="222"/>
      <c r="AB125" s="222"/>
      <c r="AC125" s="222"/>
      <c r="AD125" s="222"/>
      <c r="AE125" s="222"/>
      <c r="AF125" s="222"/>
      <c r="AG125" s="222"/>
      <c r="AH125" s="222"/>
      <c r="AI125" s="222"/>
      <c r="AJ125" s="222"/>
      <c r="AK125" s="222"/>
      <c r="AL125" s="222"/>
      <c r="AN125" s="222"/>
    </row>
    <row r="126" spans="22:40">
      <c r="V126" s="5"/>
      <c r="W126" s="222"/>
      <c r="X126" s="36"/>
      <c r="Y126" s="37"/>
      <c r="Z126" s="36"/>
      <c r="AA126" s="222"/>
      <c r="AB126" s="222"/>
      <c r="AC126" s="222"/>
      <c r="AD126" s="222"/>
      <c r="AE126" s="222"/>
      <c r="AF126" s="222"/>
      <c r="AG126" s="222"/>
      <c r="AH126" s="222"/>
      <c r="AI126" s="222"/>
      <c r="AJ126" s="222"/>
      <c r="AK126" s="222"/>
      <c r="AL126" s="222"/>
      <c r="AN126" s="222"/>
    </row>
    <row r="127" spans="22:40">
      <c r="V127" s="5"/>
      <c r="W127" s="222"/>
      <c r="X127" s="36"/>
      <c r="Y127" s="37"/>
      <c r="Z127" s="36"/>
      <c r="AA127" s="222"/>
      <c r="AB127" s="222"/>
      <c r="AC127" s="222"/>
      <c r="AD127" s="222"/>
      <c r="AE127" s="222"/>
      <c r="AF127" s="222"/>
      <c r="AG127" s="222"/>
      <c r="AH127" s="222"/>
      <c r="AI127" s="222"/>
      <c r="AJ127" s="222"/>
      <c r="AK127" s="222"/>
      <c r="AL127" s="222"/>
      <c r="AN127" s="222"/>
    </row>
    <row r="128" spans="22:40">
      <c r="V128" s="5"/>
      <c r="W128" s="222"/>
      <c r="X128" s="36"/>
      <c r="Y128" s="37"/>
      <c r="Z128" s="36"/>
      <c r="AA128" s="222"/>
      <c r="AB128" s="222"/>
      <c r="AC128" s="222"/>
      <c r="AD128" s="222"/>
      <c r="AE128" s="222"/>
      <c r="AF128" s="222"/>
      <c r="AG128" s="222"/>
      <c r="AH128" s="222"/>
      <c r="AI128" s="222"/>
      <c r="AJ128" s="222"/>
      <c r="AK128" s="222"/>
      <c r="AL128" s="222"/>
      <c r="AN128" s="222"/>
    </row>
    <row r="129" spans="22:40">
      <c r="V129" s="5"/>
      <c r="W129" s="222"/>
      <c r="X129" s="36"/>
      <c r="Y129" s="37"/>
      <c r="Z129" s="36"/>
      <c r="AA129" s="222"/>
      <c r="AB129" s="222"/>
      <c r="AC129" s="222"/>
      <c r="AD129" s="222"/>
      <c r="AE129" s="222"/>
      <c r="AF129" s="222"/>
      <c r="AG129" s="222"/>
      <c r="AH129" s="222"/>
      <c r="AI129" s="222"/>
      <c r="AJ129" s="222"/>
      <c r="AK129" s="222"/>
      <c r="AL129" s="222"/>
      <c r="AN129" s="222"/>
    </row>
    <row r="130" spans="22:40">
      <c r="V130" s="5"/>
      <c r="W130" s="222"/>
      <c r="X130" s="36"/>
      <c r="Y130" s="37"/>
      <c r="Z130" s="36"/>
      <c r="AA130" s="222"/>
      <c r="AB130" s="222"/>
      <c r="AC130" s="222"/>
      <c r="AD130" s="222"/>
      <c r="AE130" s="222"/>
      <c r="AF130" s="222"/>
      <c r="AG130" s="222"/>
      <c r="AH130" s="222"/>
      <c r="AI130" s="222"/>
      <c r="AJ130" s="222"/>
      <c r="AK130" s="222"/>
      <c r="AL130" s="222"/>
      <c r="AN130" s="222"/>
    </row>
    <row r="131" spans="22:40">
      <c r="V131" s="5"/>
      <c r="W131" s="222"/>
      <c r="X131" s="36"/>
      <c r="Y131" s="37"/>
      <c r="Z131" s="36"/>
      <c r="AA131" s="222"/>
      <c r="AB131" s="222"/>
      <c r="AC131" s="222"/>
      <c r="AD131" s="222"/>
      <c r="AE131" s="222"/>
      <c r="AF131" s="222"/>
      <c r="AG131" s="222"/>
      <c r="AH131" s="222"/>
      <c r="AI131" s="222"/>
      <c r="AJ131" s="222"/>
      <c r="AK131" s="222"/>
      <c r="AL131" s="222"/>
      <c r="AN131" s="222"/>
    </row>
    <row r="132" spans="22:40">
      <c r="V132" s="5"/>
      <c r="W132" s="222"/>
      <c r="X132" s="36"/>
      <c r="Y132" s="37"/>
      <c r="Z132" s="36"/>
      <c r="AA132" s="222"/>
      <c r="AB132" s="222"/>
      <c r="AC132" s="222"/>
      <c r="AD132" s="222"/>
      <c r="AE132" s="222"/>
      <c r="AF132" s="222"/>
      <c r="AG132" s="222"/>
      <c r="AH132" s="222"/>
      <c r="AI132" s="222"/>
      <c r="AJ132" s="222"/>
      <c r="AK132" s="222"/>
      <c r="AL132" s="222"/>
      <c r="AN132" s="222"/>
    </row>
    <row r="133" spans="22:40">
      <c r="V133" s="5"/>
      <c r="W133" s="222"/>
      <c r="X133" s="36"/>
      <c r="Y133" s="37"/>
      <c r="Z133" s="36"/>
      <c r="AA133" s="222"/>
      <c r="AB133" s="222"/>
      <c r="AC133" s="222"/>
      <c r="AD133" s="222"/>
      <c r="AE133" s="222"/>
      <c r="AF133" s="222"/>
      <c r="AG133" s="222"/>
      <c r="AH133" s="222"/>
      <c r="AI133" s="222"/>
      <c r="AJ133" s="222"/>
      <c r="AK133" s="222"/>
      <c r="AL133" s="222"/>
      <c r="AN133" s="222"/>
    </row>
    <row r="134" spans="22:40">
      <c r="V134" s="5"/>
      <c r="W134" s="222"/>
      <c r="X134" s="36"/>
      <c r="Y134" s="37"/>
      <c r="Z134" s="36"/>
      <c r="AA134" s="222"/>
      <c r="AB134" s="222"/>
      <c r="AC134" s="222"/>
      <c r="AD134" s="222"/>
      <c r="AE134" s="222"/>
      <c r="AF134" s="222"/>
      <c r="AG134" s="222"/>
      <c r="AH134" s="222"/>
      <c r="AI134" s="222"/>
      <c r="AJ134" s="222"/>
      <c r="AK134" s="222"/>
      <c r="AL134" s="222"/>
      <c r="AN134" s="222"/>
    </row>
    <row r="135" spans="22:40">
      <c r="V135" s="5"/>
      <c r="W135" s="222"/>
      <c r="X135" s="36"/>
      <c r="Y135" s="37"/>
      <c r="Z135" s="36"/>
      <c r="AA135" s="222"/>
      <c r="AB135" s="222"/>
      <c r="AC135" s="222"/>
      <c r="AD135" s="222"/>
      <c r="AE135" s="222"/>
      <c r="AF135" s="222"/>
      <c r="AG135" s="222"/>
      <c r="AH135" s="222"/>
      <c r="AI135" s="222"/>
      <c r="AJ135" s="222"/>
      <c r="AK135" s="222"/>
      <c r="AL135" s="222"/>
      <c r="AN135" s="222"/>
    </row>
    <row r="136" spans="22:40">
      <c r="V136" s="5"/>
      <c r="W136" s="222"/>
      <c r="X136" s="36"/>
      <c r="Y136" s="37"/>
      <c r="Z136" s="36"/>
      <c r="AA136" s="222"/>
      <c r="AB136" s="222"/>
      <c r="AC136" s="222"/>
      <c r="AD136" s="222"/>
      <c r="AE136" s="222"/>
      <c r="AF136" s="222"/>
      <c r="AG136" s="222"/>
      <c r="AH136" s="222"/>
      <c r="AI136" s="222"/>
      <c r="AJ136" s="222"/>
      <c r="AK136" s="222"/>
      <c r="AL136" s="222"/>
      <c r="AN136" s="222"/>
    </row>
    <row r="137" spans="22:40">
      <c r="V137" s="222"/>
      <c r="W137" s="222"/>
      <c r="X137" s="36"/>
      <c r="Y137" s="37"/>
      <c r="Z137" s="36"/>
      <c r="AA137" s="222"/>
      <c r="AB137" s="222"/>
      <c r="AC137" s="222"/>
      <c r="AD137" s="222"/>
      <c r="AE137" s="222"/>
      <c r="AF137" s="222"/>
      <c r="AG137" s="222"/>
      <c r="AH137" s="222"/>
      <c r="AI137" s="222"/>
      <c r="AJ137" s="222"/>
      <c r="AK137" s="222"/>
      <c r="AL137" s="222"/>
      <c r="AN137" s="222"/>
    </row>
    <row r="138" spans="22:40">
      <c r="V138" s="222"/>
      <c r="W138" s="222"/>
      <c r="X138" s="36"/>
      <c r="Y138" s="37"/>
      <c r="Z138" s="36"/>
      <c r="AA138" s="222"/>
      <c r="AB138" s="222"/>
      <c r="AC138" s="222"/>
      <c r="AD138" s="222"/>
      <c r="AE138" s="222"/>
      <c r="AF138" s="222"/>
      <c r="AG138" s="222"/>
      <c r="AH138" s="222"/>
      <c r="AI138" s="222"/>
      <c r="AJ138" s="222"/>
      <c r="AK138" s="222"/>
      <c r="AL138" s="222"/>
      <c r="AN138" s="222"/>
    </row>
    <row r="139" spans="22:40">
      <c r="V139" s="222"/>
      <c r="W139" s="222"/>
      <c r="X139" s="36"/>
      <c r="Y139" s="37"/>
      <c r="Z139" s="36"/>
      <c r="AA139" s="222"/>
      <c r="AB139" s="222"/>
      <c r="AC139" s="222"/>
      <c r="AD139" s="222"/>
      <c r="AE139" s="222"/>
      <c r="AF139" s="222"/>
      <c r="AG139" s="222"/>
      <c r="AH139" s="222"/>
      <c r="AI139" s="222"/>
      <c r="AJ139" s="222"/>
      <c r="AK139" s="222"/>
      <c r="AL139" s="222"/>
      <c r="AN139" s="222"/>
    </row>
    <row r="140" spans="22:40">
      <c r="V140" s="222"/>
      <c r="W140" s="222"/>
      <c r="X140" s="36"/>
      <c r="Y140" s="37"/>
      <c r="Z140" s="36"/>
      <c r="AA140" s="222"/>
      <c r="AB140" s="222"/>
      <c r="AC140" s="222"/>
      <c r="AD140" s="222"/>
      <c r="AE140" s="222"/>
      <c r="AF140" s="222"/>
      <c r="AG140" s="222"/>
      <c r="AH140" s="222"/>
      <c r="AI140" s="222"/>
      <c r="AJ140" s="222"/>
      <c r="AK140" s="222"/>
      <c r="AL140" s="222"/>
      <c r="AN140" s="222"/>
    </row>
    <row r="141" spans="22:40">
      <c r="V141" s="222"/>
      <c r="W141" s="222"/>
      <c r="X141" s="36"/>
      <c r="Y141" s="37"/>
      <c r="Z141" s="36"/>
      <c r="AA141" s="222"/>
      <c r="AB141" s="222"/>
      <c r="AC141" s="222"/>
      <c r="AD141" s="222"/>
      <c r="AE141" s="222"/>
      <c r="AF141" s="222"/>
      <c r="AG141" s="222"/>
      <c r="AH141" s="222"/>
      <c r="AI141" s="222"/>
      <c r="AJ141" s="222"/>
      <c r="AK141" s="222"/>
      <c r="AL141" s="222"/>
      <c r="AN141" s="222"/>
    </row>
    <row r="142" spans="22:40">
      <c r="V142" s="222"/>
      <c r="W142" s="222"/>
      <c r="X142" s="36"/>
      <c r="Y142" s="37"/>
      <c r="Z142" s="36"/>
      <c r="AA142" s="222"/>
      <c r="AB142" s="222"/>
      <c r="AC142" s="222"/>
      <c r="AD142" s="222"/>
      <c r="AE142" s="222"/>
      <c r="AF142" s="222"/>
      <c r="AG142" s="222"/>
      <c r="AH142" s="222"/>
      <c r="AI142" s="222"/>
      <c r="AJ142" s="222"/>
      <c r="AK142" s="222"/>
      <c r="AL142" s="222"/>
      <c r="AN142" s="222"/>
    </row>
    <row r="143" spans="22:40">
      <c r="V143" s="222"/>
      <c r="W143" s="222"/>
      <c r="X143" s="36"/>
      <c r="Y143" s="37"/>
      <c r="Z143" s="36"/>
      <c r="AA143" s="222"/>
      <c r="AB143" s="222"/>
      <c r="AC143" s="222"/>
      <c r="AD143" s="222"/>
      <c r="AE143" s="222"/>
      <c r="AF143" s="222"/>
      <c r="AG143" s="222"/>
      <c r="AH143" s="222"/>
      <c r="AI143" s="222"/>
      <c r="AJ143" s="222"/>
      <c r="AK143" s="222"/>
      <c r="AL143" s="222"/>
      <c r="AN143" s="222"/>
    </row>
    <row r="144" spans="22:40">
      <c r="V144" s="222"/>
      <c r="W144" s="222"/>
      <c r="X144" s="36"/>
      <c r="Y144" s="37"/>
      <c r="Z144" s="36"/>
      <c r="AA144" s="222"/>
      <c r="AB144" s="222"/>
      <c r="AC144" s="222"/>
      <c r="AD144" s="222"/>
      <c r="AE144" s="222"/>
      <c r="AF144" s="222"/>
      <c r="AG144" s="222"/>
      <c r="AH144" s="222"/>
      <c r="AI144" s="222"/>
      <c r="AJ144" s="222"/>
      <c r="AK144" s="222"/>
      <c r="AL144" s="222"/>
      <c r="AN144" s="222"/>
    </row>
    <row r="145" spans="24:40">
      <c r="X145" s="36"/>
      <c r="Y145" s="37"/>
      <c r="Z145" s="36"/>
      <c r="AA145" s="222"/>
      <c r="AB145" s="222"/>
      <c r="AC145" s="222"/>
      <c r="AD145" s="222"/>
      <c r="AE145" s="222"/>
      <c r="AF145" s="222"/>
      <c r="AG145" s="222"/>
      <c r="AH145" s="222"/>
      <c r="AI145" s="222"/>
      <c r="AJ145" s="222"/>
      <c r="AK145" s="222"/>
      <c r="AL145" s="222"/>
      <c r="AN145" s="222"/>
    </row>
    <row r="146" spans="24:40">
      <c r="X146" s="36"/>
      <c r="Y146" s="37"/>
      <c r="Z146" s="36"/>
      <c r="AA146" s="222"/>
      <c r="AB146" s="222"/>
      <c r="AC146" s="222"/>
      <c r="AD146" s="222"/>
      <c r="AE146" s="222"/>
      <c r="AF146" s="222"/>
      <c r="AG146" s="222"/>
      <c r="AH146" s="222"/>
      <c r="AI146" s="222"/>
      <c r="AJ146" s="222"/>
      <c r="AK146" s="222"/>
      <c r="AL146" s="222"/>
      <c r="AN146" s="222"/>
    </row>
    <row r="147" spans="24:40">
      <c r="X147" s="36"/>
      <c r="Y147" s="37"/>
      <c r="Z147" s="36"/>
      <c r="AA147" s="222"/>
      <c r="AB147" s="222"/>
      <c r="AC147" s="222"/>
      <c r="AD147" s="222"/>
      <c r="AE147" s="222"/>
      <c r="AF147" s="222"/>
      <c r="AG147" s="222"/>
      <c r="AH147" s="222"/>
      <c r="AI147" s="222"/>
      <c r="AJ147" s="222"/>
      <c r="AK147" s="222"/>
      <c r="AL147" s="222"/>
      <c r="AN147" s="222"/>
    </row>
    <row r="148" spans="24:40">
      <c r="X148" s="36"/>
      <c r="Y148" s="37"/>
      <c r="Z148" s="36"/>
      <c r="AA148" s="222"/>
      <c r="AB148" s="222"/>
      <c r="AC148" s="222"/>
      <c r="AD148" s="222"/>
      <c r="AE148" s="222"/>
      <c r="AF148" s="222"/>
      <c r="AG148" s="222"/>
      <c r="AH148" s="222"/>
      <c r="AI148" s="222"/>
      <c r="AJ148" s="222"/>
      <c r="AK148" s="222"/>
      <c r="AL148" s="222"/>
      <c r="AN148" s="222"/>
    </row>
    <row r="149" spans="24:40">
      <c r="X149" s="36"/>
      <c r="Y149" s="37"/>
      <c r="Z149" s="36"/>
      <c r="AA149" s="222"/>
      <c r="AB149" s="222"/>
      <c r="AC149" s="222"/>
      <c r="AD149" s="222"/>
      <c r="AE149" s="222"/>
      <c r="AF149" s="222"/>
      <c r="AG149" s="222"/>
      <c r="AH149" s="222"/>
      <c r="AI149" s="222"/>
      <c r="AJ149" s="222"/>
      <c r="AK149" s="222"/>
      <c r="AL149" s="222"/>
      <c r="AN149" s="222"/>
    </row>
    <row r="150" spans="24:40">
      <c r="X150" s="36"/>
      <c r="Y150" s="37"/>
      <c r="Z150" s="36"/>
      <c r="AA150" s="222"/>
      <c r="AB150" s="222"/>
      <c r="AC150" s="222"/>
      <c r="AD150" s="222"/>
      <c r="AE150" s="222"/>
      <c r="AF150" s="222"/>
      <c r="AG150" s="222"/>
      <c r="AH150" s="222"/>
      <c r="AI150" s="222"/>
      <c r="AJ150" s="222"/>
      <c r="AK150" s="222"/>
      <c r="AL150" s="222"/>
      <c r="AN150" s="222"/>
    </row>
    <row r="151" spans="24:40">
      <c r="X151" s="36"/>
      <c r="Y151" s="37"/>
      <c r="Z151" s="36"/>
      <c r="AA151" s="222"/>
      <c r="AB151" s="222"/>
      <c r="AC151" s="222"/>
      <c r="AD151" s="222"/>
      <c r="AE151" s="222"/>
      <c r="AF151" s="222"/>
      <c r="AG151" s="222"/>
      <c r="AH151" s="222"/>
      <c r="AI151" s="222"/>
      <c r="AJ151" s="222"/>
      <c r="AK151" s="222"/>
      <c r="AL151" s="222"/>
      <c r="AN151" s="222"/>
    </row>
    <row r="152" spans="24:40">
      <c r="X152" s="36"/>
      <c r="AA152" s="222"/>
      <c r="AB152" s="222"/>
      <c r="AC152" s="222"/>
      <c r="AD152" s="222"/>
      <c r="AE152" s="222"/>
      <c r="AF152" s="222"/>
      <c r="AG152" s="222"/>
      <c r="AH152" s="222"/>
      <c r="AI152" s="222"/>
      <c r="AJ152" s="222"/>
      <c r="AK152" s="222"/>
      <c r="AL152" s="222"/>
      <c r="AN152" s="222"/>
    </row>
    <row r="153" spans="24:40">
      <c r="X153" s="36"/>
      <c r="AA153" s="222"/>
      <c r="AB153" s="222"/>
      <c r="AC153" s="222"/>
      <c r="AD153" s="222"/>
      <c r="AE153" s="222"/>
      <c r="AF153" s="222"/>
      <c r="AG153" s="222"/>
      <c r="AH153" s="222"/>
      <c r="AI153" s="222"/>
      <c r="AJ153" s="222"/>
      <c r="AK153" s="222"/>
      <c r="AL153" s="222"/>
      <c r="AN153" s="222"/>
    </row>
    <row r="154" spans="24:40">
      <c r="X154" s="36"/>
      <c r="AA154" s="222"/>
      <c r="AB154" s="222"/>
      <c r="AC154" s="222"/>
      <c r="AD154" s="222"/>
      <c r="AE154" s="222"/>
      <c r="AF154" s="222"/>
      <c r="AG154" s="222"/>
      <c r="AH154" s="222"/>
      <c r="AI154" s="222"/>
      <c r="AJ154" s="222"/>
      <c r="AK154" s="222"/>
      <c r="AL154" s="222"/>
      <c r="AN154" s="222"/>
    </row>
    <row r="155" spans="24:40">
      <c r="X155" s="36"/>
      <c r="AA155" s="222"/>
      <c r="AB155" s="222"/>
      <c r="AC155" s="222"/>
      <c r="AD155" s="222"/>
      <c r="AE155" s="222"/>
      <c r="AF155" s="222"/>
      <c r="AG155" s="222"/>
      <c r="AH155" s="222"/>
      <c r="AI155" s="222"/>
      <c r="AJ155" s="222"/>
      <c r="AK155" s="222"/>
      <c r="AL155" s="222"/>
      <c r="AN155" s="222"/>
    </row>
    <row r="156" spans="24:40">
      <c r="X156" s="36"/>
      <c r="AA156" s="222"/>
      <c r="AB156" s="222"/>
      <c r="AC156" s="222"/>
      <c r="AD156" s="222"/>
      <c r="AE156" s="222"/>
      <c r="AF156" s="222"/>
      <c r="AG156" s="222"/>
      <c r="AH156" s="222"/>
      <c r="AI156" s="222"/>
      <c r="AJ156" s="222"/>
      <c r="AK156" s="222"/>
      <c r="AL156" s="222"/>
      <c r="AN156" s="222"/>
    </row>
    <row r="157" spans="24:40">
      <c r="X157" s="36"/>
      <c r="AA157" s="222"/>
      <c r="AB157" s="222"/>
      <c r="AC157" s="222"/>
      <c r="AD157" s="222"/>
      <c r="AE157" s="222"/>
      <c r="AF157" s="222"/>
      <c r="AG157" s="222"/>
      <c r="AH157" s="222"/>
      <c r="AI157" s="222"/>
      <c r="AJ157" s="222"/>
      <c r="AK157" s="222"/>
      <c r="AL157" s="222"/>
      <c r="AN157" s="222"/>
    </row>
    <row r="158" spans="24:40">
      <c r="X158" s="36"/>
      <c r="AA158" s="222"/>
      <c r="AB158" s="222"/>
      <c r="AC158" s="222"/>
      <c r="AD158" s="222"/>
      <c r="AE158" s="222"/>
      <c r="AF158" s="222"/>
      <c r="AG158" s="222"/>
      <c r="AH158" s="222"/>
      <c r="AI158" s="222"/>
      <c r="AJ158" s="222"/>
      <c r="AK158" s="222"/>
      <c r="AL158" s="222"/>
      <c r="AN158" s="222"/>
    </row>
    <row r="159" spans="24:40">
      <c r="X159" s="36"/>
      <c r="AA159" s="222"/>
      <c r="AB159" s="222"/>
      <c r="AC159" s="222"/>
      <c r="AD159" s="222"/>
      <c r="AE159" s="222"/>
      <c r="AF159" s="222"/>
      <c r="AG159" s="222"/>
      <c r="AH159" s="222"/>
      <c r="AI159" s="222"/>
      <c r="AJ159" s="222"/>
      <c r="AK159" s="222"/>
      <c r="AL159" s="222"/>
      <c r="AN159" s="222"/>
    </row>
    <row r="160" spans="24:40">
      <c r="X160" s="36"/>
      <c r="AA160" s="222"/>
      <c r="AB160" s="222"/>
      <c r="AC160" s="222"/>
      <c r="AD160" s="222"/>
      <c r="AE160" s="222"/>
      <c r="AF160" s="222"/>
      <c r="AG160" s="222"/>
      <c r="AH160" s="222"/>
      <c r="AI160" s="222"/>
      <c r="AJ160" s="222"/>
      <c r="AK160" s="222"/>
      <c r="AL160" s="222"/>
      <c r="AN160" s="222"/>
    </row>
    <row r="161" spans="24:40">
      <c r="X161" s="36"/>
      <c r="AA161" s="222"/>
      <c r="AB161" s="222"/>
      <c r="AC161" s="222"/>
      <c r="AD161" s="222"/>
      <c r="AE161" s="222"/>
      <c r="AF161" s="222"/>
      <c r="AG161" s="222"/>
      <c r="AH161" s="222"/>
      <c r="AI161" s="222"/>
      <c r="AJ161" s="222"/>
      <c r="AK161" s="222"/>
      <c r="AL161" s="222"/>
      <c r="AN161" s="222"/>
    </row>
    <row r="162" spans="24:40">
      <c r="X162" s="36"/>
      <c r="AA162" s="222"/>
      <c r="AB162" s="222"/>
      <c r="AC162" s="222"/>
      <c r="AD162" s="222"/>
      <c r="AE162" s="222"/>
      <c r="AF162" s="222"/>
      <c r="AG162" s="222"/>
      <c r="AH162" s="222"/>
      <c r="AI162" s="222"/>
      <c r="AJ162" s="222"/>
      <c r="AK162" s="222"/>
      <c r="AL162" s="222"/>
      <c r="AN162" s="222"/>
    </row>
    <row r="163" spans="24:40">
      <c r="X163" s="36"/>
      <c r="AA163" s="222"/>
      <c r="AB163" s="222"/>
      <c r="AC163" s="222"/>
      <c r="AD163" s="222"/>
      <c r="AE163" s="222"/>
      <c r="AF163" s="222"/>
      <c r="AG163" s="222"/>
      <c r="AH163" s="222"/>
      <c r="AI163" s="222"/>
      <c r="AJ163" s="222"/>
      <c r="AK163" s="222"/>
      <c r="AL163" s="222"/>
      <c r="AN163" s="222"/>
    </row>
  </sheetData>
  <mergeCells count="6">
    <mergeCell ref="AB1:AN1"/>
    <mergeCell ref="A1:C1"/>
    <mergeCell ref="R1:Y1"/>
    <mergeCell ref="H1:Q1"/>
    <mergeCell ref="D1:G1"/>
    <mergeCell ref="Z1:AA1"/>
  </mergeCells>
  <phoneticPr fontId="19" type="noConversion"/>
  <conditionalFormatting sqref="AB3:AL83">
    <cfRule type="cellIs" dxfId="47" priority="1" operator="equal">
      <formula>"Migrated"</formula>
    </cfRule>
    <cfRule type="cellIs" dxfId="46" priority="2" operator="equal">
      <formula>"Not in Scope"</formula>
    </cfRule>
    <cfRule type="cellIs" dxfId="45" priority="3" operator="equal">
      <formula>"Delayed"</formula>
    </cfRule>
    <cfRule type="cellIs" dxfId="44" priority="4" operator="equal">
      <formula>"Not Started"</formula>
    </cfRule>
    <cfRule type="cellIs" dxfId="43" priority="5" operator="equal">
      <formula>"No Cloud Workloads"</formula>
    </cfRule>
    <cfRule type="cellIs" dxfId="42" priority="6" operator="equal">
      <formula>"In Progress"</formula>
    </cfRule>
    <cfRule type="cellIs" dxfId="41" priority="7" operator="equal">
      <formula>"Complete"</formula>
    </cfRule>
  </conditionalFormatting>
  <hyperlinks>
    <hyperlink ref="G16" r:id="rId1" xr:uid="{BE14C893-BDE6-4D4F-AD38-F668ED4B2D98}"/>
    <hyperlink ref="G65" r:id="rId2" xr:uid="{B4F8603E-C50A-4927-B251-B14EAC9A1AFF}"/>
    <hyperlink ref="G35" r:id="rId3" xr:uid="{2E56CD92-B244-4BC7-9F05-88F95374F5C7}"/>
    <hyperlink ref="F80" r:id="rId4" xr:uid="{8372A777-AD10-48B3-8D5B-431D1FF52916}"/>
    <hyperlink ref="F81" r:id="rId5" xr:uid="{9E7E4AB9-F31A-433B-8055-030B14768619}"/>
    <hyperlink ref="F82" r:id="rId6" xr:uid="{3222BB5C-C908-44D8-861A-05497B061635}"/>
  </hyperlinks>
  <pageMargins left="0.7" right="0.7" top="0.75" bottom="0.75" header="0.3" footer="0.3"/>
  <pageSetup orientation="portrait" r:id="rId7"/>
  <legacyDrawing r:id="rId8"/>
  <tableParts count="1">
    <tablePart r:id="rId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CDADB-690F-4C33-A6AE-F0F3E45E429F}">
  <dimension ref="A1:V9"/>
  <sheetViews>
    <sheetView workbookViewId="0">
      <selection activeCell="F6" sqref="F6:F8"/>
    </sheetView>
  </sheetViews>
  <sheetFormatPr defaultColWidth="8.85546875" defaultRowHeight="15"/>
  <cols>
    <col min="1" max="1" width="42.140625" customWidth="1"/>
  </cols>
  <sheetData>
    <row r="1" spans="1:22" ht="18.75">
      <c r="A1" s="184" t="s">
        <v>501</v>
      </c>
      <c r="B1" s="187">
        <v>44057</v>
      </c>
      <c r="C1" s="187">
        <v>44064</v>
      </c>
      <c r="D1" s="187">
        <v>44071</v>
      </c>
      <c r="E1" s="187">
        <v>44078</v>
      </c>
      <c r="F1" s="187">
        <v>44085</v>
      </c>
      <c r="G1" s="187">
        <v>44092</v>
      </c>
      <c r="H1" s="187">
        <v>44099</v>
      </c>
      <c r="I1" s="187">
        <v>44106</v>
      </c>
      <c r="J1" s="187">
        <v>44113</v>
      </c>
      <c r="K1" s="187">
        <v>44120</v>
      </c>
      <c r="L1" s="187">
        <v>44127</v>
      </c>
      <c r="M1" s="187">
        <v>44134</v>
      </c>
      <c r="N1" s="187">
        <v>44141</v>
      </c>
      <c r="O1" s="187">
        <v>44148</v>
      </c>
      <c r="P1" s="187">
        <v>44155</v>
      </c>
      <c r="Q1" s="187">
        <v>44162</v>
      </c>
      <c r="R1" s="187">
        <v>44169</v>
      </c>
      <c r="S1" s="187">
        <v>44176</v>
      </c>
      <c r="T1" s="187">
        <v>44183</v>
      </c>
      <c r="U1" s="187">
        <v>44190</v>
      </c>
      <c r="V1" s="187">
        <v>43831</v>
      </c>
    </row>
    <row r="2" spans="1:22">
      <c r="A2" s="188" t="s">
        <v>502</v>
      </c>
      <c r="B2" s="189">
        <v>23</v>
      </c>
      <c r="C2" s="189">
        <v>23</v>
      </c>
      <c r="D2" s="189">
        <v>62</v>
      </c>
      <c r="E2" s="189">
        <v>71</v>
      </c>
      <c r="F2" s="189">
        <v>71</v>
      </c>
      <c r="G2" s="189"/>
      <c r="H2" s="189"/>
      <c r="I2" s="189"/>
      <c r="J2" s="189"/>
      <c r="K2" s="189"/>
      <c r="L2" s="189"/>
      <c r="M2" s="189"/>
      <c r="N2" s="189"/>
      <c r="O2" s="189"/>
      <c r="P2" s="189"/>
      <c r="Q2" s="189"/>
      <c r="R2" s="189"/>
      <c r="S2" s="189"/>
      <c r="T2" s="189"/>
      <c r="U2" s="189"/>
      <c r="V2" s="189"/>
    </row>
    <row r="3" spans="1:22">
      <c r="A3" s="190" t="s">
        <v>503</v>
      </c>
      <c r="B3" s="191">
        <v>15</v>
      </c>
      <c r="C3" s="191">
        <v>17</v>
      </c>
      <c r="D3" s="191">
        <v>35</v>
      </c>
      <c r="E3" s="191">
        <v>45</v>
      </c>
      <c r="F3" s="191">
        <v>63</v>
      </c>
      <c r="G3" s="191"/>
      <c r="H3" s="191"/>
      <c r="I3" s="191"/>
      <c r="J3" s="191"/>
      <c r="K3" s="191"/>
      <c r="L3" s="191"/>
      <c r="M3" s="191"/>
      <c r="N3" s="191"/>
      <c r="O3" s="191"/>
      <c r="P3" s="191"/>
      <c r="Q3" s="191"/>
      <c r="R3" s="191"/>
      <c r="S3" s="191"/>
      <c r="T3" s="191"/>
      <c r="U3" s="191"/>
      <c r="V3" s="191"/>
    </row>
    <row r="4" spans="1:22">
      <c r="A4" s="185" t="s">
        <v>504</v>
      </c>
      <c r="B4" s="150">
        <v>10</v>
      </c>
      <c r="C4" s="150">
        <v>10</v>
      </c>
      <c r="D4" s="150">
        <v>15</v>
      </c>
      <c r="E4" s="150">
        <v>23</v>
      </c>
      <c r="F4" s="150">
        <v>30</v>
      </c>
      <c r="G4" s="150"/>
      <c r="H4" s="150"/>
      <c r="I4" s="150"/>
      <c r="J4" s="150"/>
      <c r="K4" s="150"/>
      <c r="L4" s="150"/>
      <c r="M4" s="150"/>
      <c r="N4" s="150"/>
      <c r="O4" s="150"/>
      <c r="P4" s="150"/>
      <c r="Q4" s="150"/>
      <c r="R4" s="150"/>
      <c r="S4" s="150"/>
      <c r="T4" s="150"/>
      <c r="U4" s="150"/>
      <c r="V4" s="150"/>
    </row>
    <row r="5" spans="1:22">
      <c r="A5" s="185" t="s">
        <v>505</v>
      </c>
      <c r="B5" s="150">
        <v>0</v>
      </c>
      <c r="C5" s="150">
        <v>0</v>
      </c>
      <c r="D5" s="150">
        <v>2</v>
      </c>
      <c r="E5" s="150">
        <v>4</v>
      </c>
      <c r="F5" s="150">
        <v>12</v>
      </c>
      <c r="G5" s="150"/>
      <c r="H5" s="150"/>
      <c r="I5" s="150"/>
      <c r="J5" s="150"/>
      <c r="K5" s="150"/>
      <c r="L5" s="150"/>
      <c r="M5" s="150"/>
      <c r="N5" s="150"/>
      <c r="O5" s="150"/>
      <c r="P5" s="150"/>
      <c r="Q5" s="150"/>
      <c r="R5" s="150"/>
      <c r="S5" s="150"/>
      <c r="T5" s="150"/>
      <c r="U5" s="150"/>
      <c r="V5" s="150"/>
    </row>
    <row r="6" spans="1:22">
      <c r="A6" s="185" t="s">
        <v>506</v>
      </c>
      <c r="B6" s="150">
        <v>5</v>
      </c>
      <c r="C6" s="150">
        <v>7</v>
      </c>
      <c r="D6" s="150">
        <v>9</v>
      </c>
      <c r="E6" s="150">
        <v>10</v>
      </c>
      <c r="F6" s="150">
        <v>13</v>
      </c>
      <c r="G6" s="150"/>
      <c r="H6" s="150"/>
      <c r="I6" s="150"/>
      <c r="J6" s="150"/>
      <c r="K6" s="150"/>
      <c r="L6" s="150"/>
      <c r="M6" s="150"/>
      <c r="N6" s="150"/>
      <c r="O6" s="150"/>
      <c r="P6" s="150"/>
      <c r="Q6" s="150"/>
      <c r="R6" s="150"/>
      <c r="S6" s="150"/>
      <c r="T6" s="150"/>
      <c r="U6" s="150"/>
      <c r="V6" s="150"/>
    </row>
    <row r="7" spans="1:22">
      <c r="A7" s="185" t="s">
        <v>507</v>
      </c>
      <c r="B7" s="150">
        <v>0</v>
      </c>
      <c r="C7" s="150">
        <v>0</v>
      </c>
      <c r="D7" s="150">
        <v>9</v>
      </c>
      <c r="E7" s="150">
        <v>8</v>
      </c>
      <c r="F7" s="150">
        <v>8</v>
      </c>
      <c r="G7" s="150"/>
      <c r="H7" s="150"/>
      <c r="I7" s="150"/>
      <c r="J7" s="150"/>
      <c r="K7" s="150"/>
      <c r="L7" s="150"/>
      <c r="M7" s="150"/>
      <c r="N7" s="150"/>
      <c r="O7" s="150"/>
      <c r="P7" s="150"/>
      <c r="Q7" s="150"/>
      <c r="R7" s="150"/>
      <c r="S7" s="150"/>
      <c r="T7" s="150"/>
      <c r="U7" s="150"/>
      <c r="V7" s="150"/>
    </row>
    <row r="8" spans="1:22">
      <c r="A8" t="s">
        <v>162</v>
      </c>
      <c r="B8" s="193">
        <v>3</v>
      </c>
      <c r="C8" s="193">
        <v>3</v>
      </c>
      <c r="D8" s="193">
        <v>5</v>
      </c>
      <c r="E8" s="193">
        <v>8</v>
      </c>
      <c r="F8" s="193">
        <v>8</v>
      </c>
    </row>
    <row r="9" spans="1:22">
      <c r="A9" s="183" t="s">
        <v>508</v>
      </c>
      <c r="B9" s="186">
        <v>0</v>
      </c>
      <c r="C9" s="186">
        <v>0</v>
      </c>
      <c r="D9" s="186">
        <v>0</v>
      </c>
      <c r="E9" s="186">
        <v>2</v>
      </c>
      <c r="F9" s="186">
        <v>3</v>
      </c>
      <c r="G9" s="186"/>
      <c r="H9" s="186"/>
      <c r="I9" s="186"/>
      <c r="J9" s="186"/>
      <c r="K9" s="186"/>
      <c r="L9" s="186"/>
      <c r="M9" s="186"/>
      <c r="N9" s="186"/>
      <c r="O9" s="186"/>
      <c r="P9" s="186"/>
      <c r="Q9" s="186"/>
      <c r="R9" s="186"/>
      <c r="S9" s="186"/>
      <c r="T9" s="186"/>
      <c r="U9" s="186"/>
      <c r="V9" s="186"/>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6266BA7D810C74E99800FEF2255D1C8" ma:contentTypeVersion="6" ma:contentTypeDescription="Create a new document." ma:contentTypeScope="" ma:versionID="280c36b3556a3a369a31a7d22296d37a">
  <xsd:schema xmlns:xsd="http://www.w3.org/2001/XMLSchema" xmlns:xs="http://www.w3.org/2001/XMLSchema" xmlns:p="http://schemas.microsoft.com/office/2006/metadata/properties" xmlns:ns2="5ae71775-df62-40df-84b8-d3c3e21dd48b" xmlns:ns3="1caa0076-4cb2-4d23-857e-0047c2e8e925" targetNamespace="http://schemas.microsoft.com/office/2006/metadata/properties" ma:root="true" ma:fieldsID="fe5b13993c571abbc9aa5ad85db0e7fa" ns2:_="" ns3:_="">
    <xsd:import namespace="5ae71775-df62-40df-84b8-d3c3e21dd48b"/>
    <xsd:import namespace="1caa0076-4cb2-4d23-857e-0047c2e8e92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ae71775-df62-40df-84b8-d3c3e21dd48b"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caa0076-4cb2-4d23-857e-0047c2e8e925"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140F974-9AE1-4053-8E8F-FC19A8CABDA8}"/>
</file>

<file path=customXml/itemProps2.xml><?xml version="1.0" encoding="utf-8"?>
<ds:datastoreItem xmlns:ds="http://schemas.openxmlformats.org/officeDocument/2006/customXml" ds:itemID="{B5B3DA2E-91F2-413D-98DC-5DF8401DBB96}"/>
</file>

<file path=customXml/itemProps3.xml><?xml version="1.0" encoding="utf-8"?>
<ds:datastoreItem xmlns:ds="http://schemas.openxmlformats.org/officeDocument/2006/customXml" ds:itemID="{A02101C9-AAC6-4870-A2FB-7893F5E6CA4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Taylor, Matthew S</dc:creator>
  <cp:keywords/>
  <dc:description/>
  <cp:lastModifiedBy>Turner, Tony R</cp:lastModifiedBy>
  <cp:revision/>
  <dcterms:created xsi:type="dcterms:W3CDTF">2020-06-08T18:52:27Z</dcterms:created>
  <dcterms:modified xsi:type="dcterms:W3CDTF">2021-02-18T17:49:00Z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0x01010016266BA7D810C74E99800FEF2255D1C8</vt:lpwstr>
  </property>
</Properties>
</file>