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8240" windowHeight="3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4" i="1" l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C55" i="1"/>
  <c r="C56" i="1"/>
  <c r="C57" i="1"/>
  <c r="C58" i="1"/>
  <c r="C59" i="1"/>
  <c r="C60" i="1"/>
  <c r="C61" i="1"/>
  <c r="C62" i="1"/>
  <c r="C63" i="1"/>
  <c r="C6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D14" i="1"/>
  <c r="E14" i="1"/>
  <c r="F14" i="1"/>
  <c r="G14" i="1"/>
  <c r="H14" i="1"/>
  <c r="C14" i="1"/>
  <c r="K18" i="1" s="1"/>
  <c r="C25" i="1"/>
  <c r="C24" i="1"/>
  <c r="C26" i="1" s="1"/>
  <c r="E32" i="1" l="1"/>
  <c r="C54" i="1"/>
  <c r="C32" i="1"/>
  <c r="K17" i="1"/>
  <c r="F32" i="1"/>
  <c r="D32" i="1"/>
  <c r="G32" i="1"/>
</calcChain>
</file>

<file path=xl/sharedStrings.xml><?xml version="1.0" encoding="utf-8"?>
<sst xmlns="http://schemas.openxmlformats.org/spreadsheetml/2006/main" count="26" uniqueCount="20">
  <si>
    <t>water molec frac</t>
  </si>
  <si>
    <t>Size (nm)</t>
  </si>
  <si>
    <t>k</t>
  </si>
  <si>
    <t>T</t>
  </si>
  <si>
    <t>K</t>
  </si>
  <si>
    <t>m2 kg s-2 K-1</t>
  </si>
  <si>
    <t>D (m2 s-1)</t>
  </si>
  <si>
    <t>η (Pa s - kg m-1 s-1)</t>
  </si>
  <si>
    <t>T (°C)</t>
  </si>
  <si>
    <r>
      <t>r</t>
    </r>
    <r>
      <rPr>
        <b/>
        <vertAlign val="subscript"/>
        <sz val="11"/>
        <color rgb="FFFF0000"/>
        <rFont val="Arial"/>
        <family val="2"/>
      </rPr>
      <t>h</t>
    </r>
    <r>
      <rPr>
        <b/>
        <sz val="11"/>
        <color rgb="FFFF0000"/>
        <rFont val="Arial"/>
        <family val="2"/>
      </rPr>
      <t xml:space="preserve"> (nm)</t>
    </r>
  </si>
  <si>
    <r>
      <t>Calculate r</t>
    </r>
    <r>
      <rPr>
        <b/>
        <vertAlign val="subscript"/>
        <sz val="11"/>
        <color theme="1"/>
        <rFont val="Arial"/>
        <family val="2"/>
      </rPr>
      <t>h</t>
    </r>
    <r>
      <rPr>
        <b/>
        <sz val="11"/>
        <color theme="1"/>
        <rFont val="Arial"/>
        <family val="2"/>
      </rPr>
      <t xml:space="preserve"> (hydrodynamic radius) D and eta for dry particle at 298 K (Shiraiwa plot)</t>
    </r>
  </si>
  <si>
    <t>Diffusivity m2/s (caculate as r^2 / pi^2 / tau)</t>
  </si>
  <si>
    <t>minD</t>
  </si>
  <si>
    <t>maxD</t>
  </si>
  <si>
    <t>Water Mole Frac</t>
  </si>
  <si>
    <t>T (deg C)</t>
  </si>
  <si>
    <t>Digitize Viscosity (Pa s) as a Function of Temperature and Water</t>
  </si>
  <si>
    <r>
      <t>Digitize Equilibrium Time (</t>
    </r>
    <r>
      <rPr>
        <b/>
        <sz val="11"/>
        <color theme="1"/>
        <rFont val="Times New Roman"/>
        <family val="1"/>
      </rPr>
      <t>τ</t>
    </r>
    <r>
      <rPr>
        <b/>
        <vertAlign val="subscript"/>
        <sz val="11"/>
        <color theme="1"/>
        <rFont val="Arial"/>
        <family val="2"/>
      </rPr>
      <t>mix</t>
    </r>
    <r>
      <rPr>
        <b/>
        <sz val="11"/>
        <color theme="1"/>
        <rFont val="Arial"/>
        <family val="2"/>
      </rPr>
      <t>)</t>
    </r>
    <r>
      <rPr>
        <b/>
        <vertAlign val="subscript"/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(hours)</t>
    </r>
  </si>
  <si>
    <t>Calculate Diffusivity (m2 s-1) as a Function of Temperature and Water</t>
  </si>
  <si>
    <t>Calculate Dry Diffusivity as a function of Temperature assuming same hydrodynamic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</si>
</sst>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vertAlign val="subscript"/>
      <sz val="11"/>
      <color rgb="FFFF0000"/>
      <name val="Arial"/>
      <family val="2"/>
    </font>
    <font>
      <b/>
      <vertAlign val="subscript"/>
      <sz val="11"/>
      <color theme="1"/>
      <name val="Arial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26</xdr:row>
      <xdr:rowOff>123825</xdr:rowOff>
    </xdr:from>
    <xdr:to>
      <xdr:col>9</xdr:col>
      <xdr:colOff>657225</xdr:colOff>
      <xdr:row>32</xdr:row>
      <xdr:rowOff>104775</xdr:rowOff>
    </xdr:to>
    <xdr:sp macro="" textlink="">
      <xdr:nvSpPr>
        <xdr:cNvPr id="2" name="Rectangle 1"/>
        <xdr:cNvSpPr/>
      </xdr:nvSpPr>
      <xdr:spPr>
        <a:xfrm>
          <a:off x="657225" y="5143500"/>
          <a:ext cx="6315075" cy="12573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23</xdr:row>
          <xdr:rowOff>76200</xdr:rowOff>
        </xdr:from>
        <xdr:to>
          <xdr:col>5</xdr:col>
          <xdr:colOff>695325</xdr:colOff>
          <xdr:row>26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9</xdr:row>
          <xdr:rowOff>171450</xdr:rowOff>
        </xdr:from>
        <xdr:to>
          <xdr:col>10</xdr:col>
          <xdr:colOff>266700</xdr:colOff>
          <xdr:row>15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06"/>
  <sheetViews>
    <sheetView tabSelected="1" topLeftCell="A34" workbookViewId="0">
      <selection activeCell="I49" sqref="I49"/>
    </sheetView>
  </sheetViews>
  <sheetFormatPr defaultRowHeight="14.25" x14ac:dyDescent="0.2"/>
  <cols>
    <col min="2" max="2" width="10.875" customWidth="1"/>
    <col min="6" max="6" width="9.875" customWidth="1"/>
  </cols>
  <sheetData>
    <row r="1" spans="2:8" ht="15" thickBot="1" x14ac:dyDescent="0.25"/>
    <row r="2" spans="2:8" ht="16.5" x14ac:dyDescent="0.3">
      <c r="B2" s="1" t="s">
        <v>17</v>
      </c>
      <c r="C2" s="2"/>
      <c r="D2" s="2"/>
      <c r="E2" s="2"/>
      <c r="F2" s="2"/>
      <c r="G2" s="2"/>
      <c r="H2" s="3"/>
    </row>
    <row r="3" spans="2:8" x14ac:dyDescent="0.2">
      <c r="B3" s="4"/>
      <c r="C3" s="5" t="s">
        <v>0</v>
      </c>
      <c r="D3" s="5"/>
      <c r="E3" s="5"/>
      <c r="F3" s="5"/>
      <c r="G3" s="5"/>
      <c r="H3" s="6"/>
    </row>
    <row r="4" spans="2:8" x14ac:dyDescent="0.2">
      <c r="B4" s="4" t="s">
        <v>1</v>
      </c>
      <c r="C4" s="5">
        <v>0</v>
      </c>
      <c r="D4" s="5">
        <v>0.25</v>
      </c>
      <c r="E4" s="5">
        <v>0.5</v>
      </c>
      <c r="F4" s="5">
        <v>0.75</v>
      </c>
      <c r="G4" s="5">
        <v>0.9</v>
      </c>
      <c r="H4" s="6">
        <v>0.95</v>
      </c>
    </row>
    <row r="5" spans="2:8" x14ac:dyDescent="0.2">
      <c r="B5" s="4">
        <v>1</v>
      </c>
      <c r="C5" s="7">
        <v>1.9182E-5</v>
      </c>
      <c r="D5" s="7">
        <v>1.3335200000000001E-5</v>
      </c>
      <c r="E5" s="7">
        <v>9.2705399999999998E-6</v>
      </c>
      <c r="F5" s="7">
        <v>5.3735700000000001E-6</v>
      </c>
      <c r="G5" s="7">
        <v>6.0658899999999995E-7</v>
      </c>
      <c r="H5" s="8">
        <v>6.9519300000000005E-7</v>
      </c>
    </row>
    <row r="6" spans="2:8" x14ac:dyDescent="0.2">
      <c r="B6" s="4">
        <v>10</v>
      </c>
      <c r="C6" s="7">
        <v>1.75154E-2</v>
      </c>
      <c r="D6" s="7">
        <v>1.2176599999999999E-2</v>
      </c>
      <c r="E6" s="7">
        <v>9.2705500000000007E-3</v>
      </c>
      <c r="F6" s="5">
        <v>5.6234099999999997E-3</v>
      </c>
      <c r="G6" s="5">
        <v>6.0658900000000004E-4</v>
      </c>
      <c r="H6" s="6">
        <v>7.2751499999999998E-4</v>
      </c>
    </row>
    <row r="7" spans="2:8" x14ac:dyDescent="0.2">
      <c r="B7" s="4">
        <v>100</v>
      </c>
      <c r="C7" s="5">
        <v>1.1460699999999999</v>
      </c>
      <c r="D7" s="5">
        <v>0.79673799999999995</v>
      </c>
      <c r="E7" s="5">
        <v>0.60658900000000004</v>
      </c>
      <c r="F7" s="5">
        <v>0.36795099999999997</v>
      </c>
      <c r="G7" s="5">
        <v>3.79269E-2</v>
      </c>
      <c r="H7" s="6">
        <v>4.34668E-2</v>
      </c>
    </row>
    <row r="8" spans="2:8" x14ac:dyDescent="0.2">
      <c r="B8" s="4">
        <v>1000</v>
      </c>
      <c r="C8" s="5">
        <v>103.07599999999999</v>
      </c>
      <c r="D8" s="5">
        <v>71.657700000000006</v>
      </c>
      <c r="E8" s="5">
        <v>54.555900000000001</v>
      </c>
      <c r="F8" s="5">
        <v>33.0931</v>
      </c>
      <c r="G8" s="5">
        <v>3.4110999999999998</v>
      </c>
      <c r="H8" s="6">
        <v>4.0911200000000001</v>
      </c>
    </row>
    <row r="9" spans="2:8" ht="15" thickBot="1" x14ac:dyDescent="0.25">
      <c r="B9" s="9">
        <v>10000</v>
      </c>
      <c r="C9" s="10">
        <v>5134.83</v>
      </c>
      <c r="D9" s="10">
        <v>3569.7</v>
      </c>
      <c r="E9" s="10">
        <v>2597.0100000000002</v>
      </c>
      <c r="F9" s="10">
        <v>1575.32</v>
      </c>
      <c r="G9" s="10">
        <v>194.74799999999999</v>
      </c>
      <c r="H9" s="11">
        <v>223.19499999999999</v>
      </c>
    </row>
    <row r="10" spans="2:8" ht="15" thickBot="1" x14ac:dyDescent="0.25"/>
    <row r="11" spans="2:8" ht="15" x14ac:dyDescent="0.25">
      <c r="B11" s="1" t="s">
        <v>11</v>
      </c>
      <c r="C11" s="2"/>
      <c r="D11" s="2"/>
      <c r="E11" s="2"/>
      <c r="F11" s="2"/>
      <c r="G11" s="2"/>
      <c r="H11" s="3"/>
    </row>
    <row r="12" spans="2:8" x14ac:dyDescent="0.2">
      <c r="B12" s="4"/>
      <c r="C12" s="5" t="s">
        <v>0</v>
      </c>
      <c r="D12" s="5"/>
      <c r="E12" s="5"/>
      <c r="F12" s="5"/>
      <c r="G12" s="5"/>
      <c r="H12" s="6"/>
    </row>
    <row r="13" spans="2:8" x14ac:dyDescent="0.2">
      <c r="B13" s="4" t="s">
        <v>1</v>
      </c>
      <c r="C13" s="5">
        <v>0</v>
      </c>
      <c r="D13" s="5">
        <v>0.25</v>
      </c>
      <c r="E13" s="5">
        <v>0.5</v>
      </c>
      <c r="F13" s="5">
        <v>0.75</v>
      </c>
      <c r="G13" s="5">
        <v>0.9</v>
      </c>
      <c r="H13" s="6">
        <v>0.95</v>
      </c>
    </row>
    <row r="14" spans="2:8" x14ac:dyDescent="0.2">
      <c r="B14" s="4">
        <v>1</v>
      </c>
      <c r="C14" s="7">
        <f>($B14*0.000000001/2)^2 / (C5*3600) / (PI()^2)</f>
        <v>3.668122880041539E-19</v>
      </c>
      <c r="D14" s="7">
        <f t="shared" ref="D14:H14" si="0">($B14*0.000000001/2)^2 / (D5*3600) / (PI()^2)</f>
        <v>5.2764062844919309E-19</v>
      </c>
      <c r="E14" s="7">
        <f t="shared" si="0"/>
        <v>7.5898419169710487E-19</v>
      </c>
      <c r="F14" s="7">
        <f t="shared" si="0"/>
        <v>1.3094075835051334E-18</v>
      </c>
      <c r="G14" s="7">
        <f t="shared" si="0"/>
        <v>1.1599605842663946E-17</v>
      </c>
      <c r="H14" s="8">
        <f t="shared" si="0"/>
        <v>1.0121208511155434E-17</v>
      </c>
    </row>
    <row r="15" spans="2:8" x14ac:dyDescent="0.2">
      <c r="B15" s="4">
        <v>10</v>
      </c>
      <c r="C15" s="7">
        <f t="shared" ref="C15:H15" si="1">($B15*0.000000001/2)^2 / (C6*3600) / (PI()^2)</f>
        <v>4.0171468013837419E-20</v>
      </c>
      <c r="D15" s="7">
        <f t="shared" si="1"/>
        <v>5.7784548301625085E-20</v>
      </c>
      <c r="E15" s="7">
        <f t="shared" si="1"/>
        <v>7.5898337299250624E-20</v>
      </c>
      <c r="F15" s="7">
        <f t="shared" si="1"/>
        <v>1.2512324921170036E-19</v>
      </c>
      <c r="G15" s="7">
        <f t="shared" si="1"/>
        <v>1.1599605842663942E-18</v>
      </c>
      <c r="H15" s="8">
        <f t="shared" si="1"/>
        <v>9.671543966097855E-19</v>
      </c>
    </row>
    <row r="16" spans="2:8" x14ac:dyDescent="0.2">
      <c r="B16" s="4">
        <v>100</v>
      </c>
      <c r="C16" s="7">
        <f t="shared" ref="C16:H16" si="2">($B16*0.000000001/2)^2 / (C7*3600) / (PI()^2)</f>
        <v>6.1394097293321348E-20</v>
      </c>
      <c r="D16" s="7">
        <f t="shared" si="2"/>
        <v>8.8312510618241895E-20</v>
      </c>
      <c r="E16" s="7">
        <f t="shared" si="2"/>
        <v>1.1599605842663946E-19</v>
      </c>
      <c r="F16" s="7">
        <f t="shared" si="2"/>
        <v>1.9122636732868457E-19</v>
      </c>
      <c r="G16" s="7">
        <f t="shared" si="2"/>
        <v>1.8551986343454592E-18</v>
      </c>
      <c r="H16" s="8">
        <f t="shared" si="2"/>
        <v>1.6187511637607738E-18</v>
      </c>
    </row>
    <row r="17" spans="2:11" x14ac:dyDescent="0.2">
      <c r="B17" s="4">
        <v>1000</v>
      </c>
      <c r="C17" s="7">
        <f t="shared" ref="C17:H17" si="3">($B17*0.000000001/2)^2 / (C8*3600) / (PI()^2)</f>
        <v>6.8262188176643274E-20</v>
      </c>
      <c r="D17" s="7">
        <f t="shared" si="3"/>
        <v>9.8191726897398061E-20</v>
      </c>
      <c r="E17" s="7">
        <f t="shared" si="3"/>
        <v>1.2897217915011358E-19</v>
      </c>
      <c r="F17" s="7">
        <f t="shared" si="3"/>
        <v>2.1261813817671E-19</v>
      </c>
      <c r="G17" s="7">
        <f t="shared" si="3"/>
        <v>2.0627343990195779E-18</v>
      </c>
      <c r="H17" s="8">
        <f t="shared" si="3"/>
        <v>1.7198696954613114E-18</v>
      </c>
      <c r="J17" t="s">
        <v>12</v>
      </c>
      <c r="K17" s="14">
        <f>MIN(C14:H18)</f>
        <v>4.0171468013837419E-20</v>
      </c>
    </row>
    <row r="18" spans="2:11" ht="15" thickBot="1" x14ac:dyDescent="0.25">
      <c r="B18" s="9">
        <v>10000</v>
      </c>
      <c r="C18" s="12">
        <f t="shared" ref="C18:H18" si="4">($B18*0.000000001/2)^2 / (C9*3600) / (PI()^2)</f>
        <v>1.3702874892636524E-19</v>
      </c>
      <c r="D18" s="12">
        <f t="shared" si="4"/>
        <v>1.9710881330351793E-19</v>
      </c>
      <c r="E18" s="12">
        <f t="shared" si="4"/>
        <v>2.7093439411075354E-19</v>
      </c>
      <c r="F18" s="12">
        <f t="shared" si="4"/>
        <v>4.4665168400678466E-19</v>
      </c>
      <c r="G18" s="12">
        <f t="shared" si="4"/>
        <v>3.6129733339986452E-18</v>
      </c>
      <c r="H18" s="13">
        <f t="shared" si="4"/>
        <v>3.1524869770808846E-18</v>
      </c>
      <c r="J18" t="s">
        <v>13</v>
      </c>
      <c r="K18" s="14">
        <f>MAX(C14:H18)</f>
        <v>1.1599605842663946E-17</v>
      </c>
    </row>
    <row r="20" spans="2:11" x14ac:dyDescent="0.2">
      <c r="B20" t="s">
        <v>2</v>
      </c>
      <c r="C20" s="14">
        <v>1.3800000000000001E-23</v>
      </c>
      <c r="D20" t="s">
        <v>5</v>
      </c>
    </row>
    <row r="21" spans="2:11" x14ac:dyDescent="0.2">
      <c r="B21" t="s">
        <v>3</v>
      </c>
      <c r="C21">
        <v>298</v>
      </c>
      <c r="D21" t="s">
        <v>4</v>
      </c>
    </row>
    <row r="23" spans="2:11" ht="16.5" x14ac:dyDescent="0.3">
      <c r="B23" s="15" t="s">
        <v>10</v>
      </c>
    </row>
    <row r="24" spans="2:11" ht="28.5" x14ac:dyDescent="0.2">
      <c r="B24" s="16" t="s">
        <v>7</v>
      </c>
      <c r="C24" s="14">
        <f>D31</f>
        <v>7500000</v>
      </c>
    </row>
    <row r="25" spans="2:11" x14ac:dyDescent="0.2">
      <c r="B25" t="s">
        <v>6</v>
      </c>
      <c r="C25" s="14">
        <f>C18</f>
        <v>1.3702874892636524E-19</v>
      </c>
    </row>
    <row r="26" spans="2:11" ht="16.5" x14ac:dyDescent="0.3">
      <c r="B26" s="17" t="s">
        <v>9</v>
      </c>
      <c r="C26" s="18">
        <f>C20*C21/C25/6/PI()/C24*1000000000</f>
        <v>0.21228595964934563</v>
      </c>
    </row>
    <row r="28" spans="2:11" ht="15" x14ac:dyDescent="0.25">
      <c r="B28" s="15" t="s">
        <v>19</v>
      </c>
    </row>
    <row r="30" spans="2:11" x14ac:dyDescent="0.2">
      <c r="B30" t="s">
        <v>8</v>
      </c>
      <c r="C30">
        <v>0</v>
      </c>
      <c r="D30">
        <v>25</v>
      </c>
      <c r="E30">
        <v>50</v>
      </c>
      <c r="F30">
        <v>100</v>
      </c>
      <c r="G30">
        <v>150</v>
      </c>
    </row>
    <row r="31" spans="2:11" ht="28.5" x14ac:dyDescent="0.2">
      <c r="B31" s="16" t="s">
        <v>7</v>
      </c>
      <c r="C31" s="14">
        <v>10000000</v>
      </c>
      <c r="D31" s="14">
        <v>7500000</v>
      </c>
      <c r="E31" s="14">
        <v>5000000</v>
      </c>
      <c r="F31" s="14">
        <v>0.1</v>
      </c>
      <c r="G31" s="14">
        <v>0.01</v>
      </c>
    </row>
    <row r="32" spans="2:11" x14ac:dyDescent="0.2">
      <c r="B32" t="s">
        <v>6</v>
      </c>
      <c r="C32" s="14">
        <f>$C$20*(C30+273)/6/PI()/C31/($C$26/1000000000)</f>
        <v>9.4149786384809678E-20</v>
      </c>
      <c r="D32" s="14">
        <f t="shared" ref="D32:G32" si="5">$C$20*(D30+273)/6/PI()/D31/($C$26/1000000000)</f>
        <v>1.3702874892636524E-19</v>
      </c>
      <c r="E32" s="14">
        <f t="shared" si="5"/>
        <v>2.2278667400947639E-19</v>
      </c>
      <c r="F32" s="14">
        <f t="shared" si="5"/>
        <v>1.286368876246667E-11</v>
      </c>
      <c r="G32" s="14">
        <f t="shared" si="5"/>
        <v>1.4588043824459524E-10</v>
      </c>
    </row>
    <row r="35" spans="2:8" ht="15" thickBot="1" x14ac:dyDescent="0.25"/>
    <row r="36" spans="2:8" ht="15" x14ac:dyDescent="0.25">
      <c r="B36" s="1" t="s">
        <v>16</v>
      </c>
      <c r="C36" s="2"/>
      <c r="D36" s="2"/>
      <c r="E36" s="2"/>
      <c r="F36" s="2"/>
      <c r="G36" s="2"/>
      <c r="H36" s="3"/>
    </row>
    <row r="37" spans="2:8" x14ac:dyDescent="0.2">
      <c r="B37" s="4"/>
      <c r="C37" s="5" t="s">
        <v>14</v>
      </c>
      <c r="D37" s="5"/>
      <c r="E37" s="5"/>
      <c r="F37" s="5"/>
      <c r="G37" s="5"/>
      <c r="H37" s="6"/>
    </row>
    <row r="38" spans="2:8" x14ac:dyDescent="0.2">
      <c r="B38" s="4" t="s">
        <v>15</v>
      </c>
      <c r="C38" s="5">
        <v>0</v>
      </c>
      <c r="D38" s="5">
        <v>0.25</v>
      </c>
      <c r="E38" s="5">
        <v>0.5</v>
      </c>
      <c r="F38" s="5">
        <v>0.75</v>
      </c>
      <c r="G38" s="5">
        <v>0.9</v>
      </c>
      <c r="H38" s="6">
        <v>0.95</v>
      </c>
    </row>
    <row r="39" spans="2:8" x14ac:dyDescent="0.2">
      <c r="B39" s="4">
        <v>0</v>
      </c>
      <c r="C39" s="7">
        <v>8554670</v>
      </c>
      <c r="D39" s="7">
        <v>8554670</v>
      </c>
      <c r="E39" s="7">
        <v>8554670</v>
      </c>
      <c r="F39" s="7">
        <v>1941490</v>
      </c>
      <c r="G39" s="5">
        <v>275853</v>
      </c>
      <c r="H39" s="6">
        <v>286832</v>
      </c>
    </row>
    <row r="40" spans="2:8" x14ac:dyDescent="0.2">
      <c r="B40" s="4">
        <v>5</v>
      </c>
      <c r="C40" s="7">
        <v>8227240</v>
      </c>
      <c r="D40" s="7">
        <v>7609500</v>
      </c>
      <c r="E40" s="7">
        <v>7609500</v>
      </c>
      <c r="F40" s="7">
        <v>1867180</v>
      </c>
      <c r="G40" s="5">
        <v>260000</v>
      </c>
      <c r="H40" s="6">
        <v>286832</v>
      </c>
    </row>
    <row r="41" spans="2:8" x14ac:dyDescent="0.2">
      <c r="B41" s="4">
        <v>10</v>
      </c>
      <c r="C41" s="7">
        <v>7318240</v>
      </c>
      <c r="D41" s="7">
        <v>7038140</v>
      </c>
      <c r="E41" s="7">
        <v>7038140</v>
      </c>
      <c r="F41" s="7">
        <v>1795710</v>
      </c>
      <c r="G41" s="5">
        <v>255141</v>
      </c>
      <c r="H41" s="6">
        <v>275853</v>
      </c>
    </row>
    <row r="42" spans="2:8" x14ac:dyDescent="0.2">
      <c r="B42" s="4">
        <v>20</v>
      </c>
      <c r="C42" s="7">
        <v>5355670</v>
      </c>
      <c r="D42" s="7">
        <v>4953540</v>
      </c>
      <c r="E42" s="7">
        <v>4953540</v>
      </c>
      <c r="F42" s="7">
        <v>1536180</v>
      </c>
      <c r="G42" s="5">
        <v>226951</v>
      </c>
      <c r="H42" s="6">
        <v>265295</v>
      </c>
    </row>
    <row r="43" spans="2:8" x14ac:dyDescent="0.2">
      <c r="B43" s="4">
        <v>30</v>
      </c>
      <c r="C43" s="7">
        <v>5150680</v>
      </c>
      <c r="D43" s="7">
        <v>4237590</v>
      </c>
      <c r="E43" s="7">
        <v>3224590</v>
      </c>
      <c r="F43" s="7">
        <v>1420830</v>
      </c>
      <c r="G43" s="5">
        <v>218264</v>
      </c>
      <c r="H43" s="6">
        <v>226951</v>
      </c>
    </row>
    <row r="44" spans="2:8" x14ac:dyDescent="0.2">
      <c r="B44" s="4">
        <v>40</v>
      </c>
      <c r="C44" s="7">
        <v>4237590</v>
      </c>
      <c r="D44" s="7">
        <v>3919410</v>
      </c>
      <c r="E44" s="7">
        <v>1660880</v>
      </c>
      <c r="F44" s="5">
        <v>855467</v>
      </c>
      <c r="G44" s="5">
        <v>172698</v>
      </c>
      <c r="H44" s="6">
        <v>186718</v>
      </c>
    </row>
    <row r="45" spans="2:8" x14ac:dyDescent="0.2">
      <c r="B45" s="4">
        <v>50</v>
      </c>
      <c r="C45" s="7">
        <v>2453750</v>
      </c>
      <c r="D45" s="7">
        <v>1795710</v>
      </c>
      <c r="E45" s="5">
        <v>626052</v>
      </c>
      <c r="F45" s="5">
        <v>650968</v>
      </c>
      <c r="G45" s="5">
        <v>136645</v>
      </c>
      <c r="H45" s="6">
        <v>159731</v>
      </c>
    </row>
    <row r="46" spans="2:8" x14ac:dyDescent="0.2">
      <c r="B46" s="4">
        <v>60</v>
      </c>
      <c r="C46" s="5">
        <v>924915</v>
      </c>
      <c r="D46" s="5">
        <v>889514</v>
      </c>
      <c r="E46" s="5">
        <v>286832</v>
      </c>
      <c r="F46" s="5">
        <v>255141</v>
      </c>
      <c r="G46" s="5">
        <v>100000</v>
      </c>
      <c r="H46" s="6">
        <v>126385</v>
      </c>
    </row>
    <row r="47" spans="2:8" x14ac:dyDescent="0.2">
      <c r="B47" s="4">
        <v>70</v>
      </c>
      <c r="C47" s="5">
        <v>42375.9</v>
      </c>
      <c r="D47" s="5">
        <v>391941</v>
      </c>
      <c r="E47" s="5">
        <v>265295</v>
      </c>
      <c r="F47" s="5">
        <v>45816</v>
      </c>
      <c r="G47" s="5">
        <v>3769.39</v>
      </c>
      <c r="H47" s="6">
        <v>6768.75</v>
      </c>
    </row>
    <row r="48" spans="2:8" x14ac:dyDescent="0.2">
      <c r="B48" s="4">
        <v>80</v>
      </c>
      <c r="C48" s="5">
        <v>121547</v>
      </c>
      <c r="D48" s="5">
        <v>121547</v>
      </c>
      <c r="E48" s="5">
        <v>60208.9</v>
      </c>
      <c r="F48" s="5">
        <v>961.72500000000002</v>
      </c>
      <c r="G48" s="5">
        <v>31.011700000000001</v>
      </c>
      <c r="H48" s="6">
        <v>376.93900000000002</v>
      </c>
    </row>
    <row r="49" spans="2:9" ht="15" thickBot="1" x14ac:dyDescent="0.25">
      <c r="B49" s="9">
        <v>90</v>
      </c>
      <c r="C49" s="10">
        <v>2359.83</v>
      </c>
      <c r="D49" s="10">
        <v>2359.83</v>
      </c>
      <c r="E49" s="10">
        <v>1867.18</v>
      </c>
      <c r="F49" s="10">
        <v>0.79123399999999999</v>
      </c>
      <c r="G49" s="10">
        <v>0.1</v>
      </c>
      <c r="H49" s="11">
        <v>0.15973100000000001</v>
      </c>
    </row>
    <row r="50" spans="2:9" ht="15" thickBot="1" x14ac:dyDescent="0.25">
      <c r="B50" s="14"/>
      <c r="F50" s="14"/>
      <c r="G50" s="14"/>
      <c r="H50" s="14"/>
      <c r="I50" s="14"/>
    </row>
    <row r="51" spans="2:9" ht="15" x14ac:dyDescent="0.25">
      <c r="B51" s="1" t="s">
        <v>18</v>
      </c>
      <c r="C51" s="2"/>
      <c r="D51" s="2"/>
      <c r="E51" s="2"/>
      <c r="F51" s="2"/>
      <c r="G51" s="2"/>
      <c r="H51" s="3"/>
    </row>
    <row r="52" spans="2:9" x14ac:dyDescent="0.2">
      <c r="B52" s="4"/>
      <c r="C52" s="5" t="s">
        <v>14</v>
      </c>
      <c r="D52" s="5"/>
      <c r="E52" s="5"/>
      <c r="F52" s="5"/>
      <c r="G52" s="5"/>
      <c r="H52" s="6"/>
    </row>
    <row r="53" spans="2:9" x14ac:dyDescent="0.2">
      <c r="B53" s="4" t="s">
        <v>15</v>
      </c>
      <c r="C53" s="5">
        <v>0</v>
      </c>
      <c r="D53" s="5">
        <v>0.25</v>
      </c>
      <c r="E53" s="5">
        <v>0.5</v>
      </c>
      <c r="F53" s="5">
        <v>0.75</v>
      </c>
      <c r="G53" s="5">
        <v>0.9</v>
      </c>
      <c r="H53" s="6">
        <v>0.95</v>
      </c>
    </row>
    <row r="54" spans="2:9" x14ac:dyDescent="0.2">
      <c r="B54" s="4">
        <v>0</v>
      </c>
      <c r="C54" s="7">
        <f>$C$20*($B54+273)/6/PI()/C39/($C$26/1000000000)</f>
        <v>1.1005659643774648E-19</v>
      </c>
      <c r="D54" s="7">
        <f t="shared" ref="D54:H54" si="6">$C$20*($B54+273)/6/PI()/D39/($C$26/1000000000)</f>
        <v>1.1005659643774648E-19</v>
      </c>
      <c r="E54" s="7">
        <f t="shared" si="6"/>
        <v>1.1005659643774648E-19</v>
      </c>
      <c r="F54" s="7">
        <f>$C$20*($B54+273)/6/PI()/F40/($C$26/1000000000)</f>
        <v>5.0423519095539618E-19</v>
      </c>
      <c r="G54" s="7">
        <f t="shared" si="6"/>
        <v>3.4130419602037921E-18</v>
      </c>
      <c r="H54" s="7">
        <f t="shared" si="6"/>
        <v>3.2824017677528889E-18</v>
      </c>
    </row>
    <row r="55" spans="2:9" x14ac:dyDescent="0.2">
      <c r="B55" s="4">
        <v>5</v>
      </c>
      <c r="C55" s="7">
        <f t="shared" ref="C55:H55" si="7">$C$20*($B55+273)/6/PI()/C40/($C$26/1000000000)</f>
        <v>1.1653256918091916E-19</v>
      </c>
      <c r="D55" s="7">
        <f t="shared" ref="D55:H55" si="8">$C$20*($B55+273)/6/PI()/D40/($C$26/1000000000)</f>
        <v>1.2599269524515739E-19</v>
      </c>
      <c r="E55" s="7">
        <f t="shared" si="8"/>
        <v>1.2599269524515739E-19</v>
      </c>
      <c r="F55" s="7">
        <f>$C$20*($B55+273)/6/PI()/F39/($C$26/1000000000)</f>
        <v>4.9381733332029787E-19</v>
      </c>
      <c r="G55" s="7">
        <f t="shared" si="8"/>
        <v>3.6874669787231739E-18</v>
      </c>
      <c r="H55" s="7">
        <f t="shared" si="8"/>
        <v>3.3425190162465315E-18</v>
      </c>
    </row>
    <row r="56" spans="2:9" x14ac:dyDescent="0.2">
      <c r="B56" s="4">
        <v>10</v>
      </c>
      <c r="C56" s="7">
        <f t="shared" ref="C56:H56" si="9">$C$20*($B56+273)/6/PI()/C41/($C$26/1000000000)</f>
        <v>1.3336334488728904E-19</v>
      </c>
      <c r="D56" s="7">
        <f t="shared" ref="D56:H56" si="10">$C$20*($B56+273)/6/PI()/D41/($C$26/1000000000)</f>
        <v>1.3867086546842689E-19</v>
      </c>
      <c r="E56" s="7">
        <f t="shared" si="10"/>
        <v>1.3867086546842689E-19</v>
      </c>
      <c r="F56" s="7">
        <f t="shared" si="10"/>
        <v>5.4350923316568599E-19</v>
      </c>
      <c r="G56" s="7">
        <f t="shared" si="10"/>
        <v>3.8252768668616721E-18</v>
      </c>
      <c r="H56" s="7">
        <f t="shared" si="10"/>
        <v>3.5380618122259101E-18</v>
      </c>
    </row>
    <row r="57" spans="2:9" x14ac:dyDescent="0.2">
      <c r="B57" s="4">
        <v>20</v>
      </c>
      <c r="C57" s="7">
        <f t="shared" ref="C57:H57" si="11">$C$20*($B57+273)/6/PI()/C42/($C$26/1000000000)</f>
        <v>1.8867332496733574E-19</v>
      </c>
      <c r="D57" s="7">
        <f t="shared" ref="D57:H57" si="12">$C$20*($B57+273)/6/PI()/D42/($C$26/1000000000)</f>
        <v>2.0398988729833835E-19</v>
      </c>
      <c r="E57" s="7">
        <f t="shared" si="12"/>
        <v>2.0398988729833835E-19</v>
      </c>
      <c r="F57" s="7">
        <f t="shared" si="12"/>
        <v>6.57782334314866E-19</v>
      </c>
      <c r="G57" s="7">
        <f t="shared" si="12"/>
        <v>4.4523798808016312E-18</v>
      </c>
      <c r="H57" s="7">
        <f t="shared" si="12"/>
        <v>3.808862083069077E-18</v>
      </c>
    </row>
    <row r="58" spans="2:9" x14ac:dyDescent="0.2">
      <c r="B58" s="4">
        <v>30</v>
      </c>
      <c r="C58" s="7">
        <f t="shared" ref="C58:H58" si="13">$C$20*($B58+273)/6/PI()/C43/($C$26/1000000000)</f>
        <v>2.0287790496937642E-19</v>
      </c>
      <c r="D58" s="7">
        <f t="shared" ref="D58:H58" si="14">$C$20*($B58+273)/6/PI()/D43/($C$26/1000000000)</f>
        <v>2.4659279627516293E-19</v>
      </c>
      <c r="E58" s="7">
        <f t="shared" si="14"/>
        <v>3.240595448003212E-19</v>
      </c>
      <c r="F58" s="7">
        <f t="shared" si="14"/>
        <v>7.3545685801092863E-19</v>
      </c>
      <c r="G58" s="7">
        <f t="shared" si="14"/>
        <v>4.7875928580419481E-18</v>
      </c>
      <c r="H58" s="7">
        <f t="shared" si="14"/>
        <v>4.6043382385081698E-18</v>
      </c>
    </row>
    <row r="59" spans="2:9" x14ac:dyDescent="0.2">
      <c r="B59" s="4">
        <v>40</v>
      </c>
      <c r="C59" s="7">
        <f t="shared" ref="C59:H59" si="15">$C$20*($B59+273)/6/PI()/C44/($C$26/1000000000)</f>
        <v>2.5473117238985481E-19</v>
      </c>
      <c r="D59" s="7">
        <f t="shared" ref="D59:H59" si="16">$C$20*($B59+273)/6/PI()/D44/($C$26/1000000000)</f>
        <v>2.7541039819960784E-19</v>
      </c>
      <c r="E59" s="7">
        <f t="shared" si="16"/>
        <v>6.4992429844872894E-19</v>
      </c>
      <c r="F59" s="7">
        <f t="shared" si="16"/>
        <v>1.2618210507331375E-18</v>
      </c>
      <c r="G59" s="7">
        <f t="shared" si="16"/>
        <v>6.2504850595115461E-18</v>
      </c>
      <c r="H59" s="7">
        <f t="shared" si="16"/>
        <v>5.7811580501479496E-18</v>
      </c>
    </row>
    <row r="60" spans="2:9" x14ac:dyDescent="0.2">
      <c r="B60" s="4">
        <v>50</v>
      </c>
      <c r="C60" s="7">
        <f t="shared" ref="C60:H60" si="17">$C$20*($B60+273)/6/PI()/C45/($C$26/1000000000)</f>
        <v>4.5397182681503085E-19</v>
      </c>
      <c r="D60" s="7">
        <f t="shared" ref="D60:H60" si="18">$C$20*($B60+273)/6/PI()/D45/($C$26/1000000000)</f>
        <v>6.2033032619263806E-19</v>
      </c>
      <c r="E60" s="7">
        <f t="shared" si="18"/>
        <v>1.7792984768795274E-18</v>
      </c>
      <c r="F60" s="7">
        <f t="shared" si="18"/>
        <v>1.7111952815612779E-18</v>
      </c>
      <c r="G60" s="7">
        <f t="shared" si="18"/>
        <v>8.1520243700639029E-18</v>
      </c>
      <c r="H60" s="7">
        <f t="shared" si="18"/>
        <v>6.9738082779634628E-18</v>
      </c>
    </row>
    <row r="61" spans="2:9" x14ac:dyDescent="0.2">
      <c r="B61" s="4">
        <v>60</v>
      </c>
      <c r="C61" s="7">
        <f t="shared" ref="C61:H61" si="19">$C$20*($B61+273)/6/PI()/C46/($C$26/1000000000)</f>
        <v>1.2416497421787288E-18</v>
      </c>
      <c r="D61" s="7">
        <f t="shared" ref="D61:H61" si="20">$C$20*($B61+273)/6/PI()/D46/($C$26/1000000000)</f>
        <v>1.2910650886745335E-18</v>
      </c>
      <c r="E61" s="7">
        <f t="shared" si="20"/>
        <v>4.0038087496766011E-18</v>
      </c>
      <c r="F61" s="7">
        <f t="shared" si="20"/>
        <v>4.501120836271861E-18</v>
      </c>
      <c r="G61" s="7">
        <f t="shared" si="20"/>
        <v>1.1484204712872389E-17</v>
      </c>
      <c r="H61" s="7">
        <f t="shared" si="20"/>
        <v>9.0866833191220391E-18</v>
      </c>
    </row>
    <row r="62" spans="2:9" x14ac:dyDescent="0.2">
      <c r="B62" s="4">
        <v>70</v>
      </c>
      <c r="C62" s="7">
        <f t="shared" ref="C62:H62" si="21">$C$20*($B62+273)/6/PI()/C47/($C$26/1000000000)</f>
        <v>2.7914630073393035E-17</v>
      </c>
      <c r="D62" s="7">
        <f t="shared" ref="D62:H62" si="22">$C$20*($B62+273)/6/PI()/D47/($C$26/1000000000)</f>
        <v>3.0180756096634338E-18</v>
      </c>
      <c r="E62" s="7">
        <f t="shared" si="22"/>
        <v>4.4588385477566333E-18</v>
      </c>
      <c r="F62" s="7">
        <f t="shared" si="22"/>
        <v>2.5818656638010651E-17</v>
      </c>
      <c r="G62" s="7">
        <f t="shared" si="22"/>
        <v>3.1381936401568846E-16</v>
      </c>
      <c r="H62" s="7">
        <f t="shared" si="22"/>
        <v>1.7476012151831522E-16</v>
      </c>
    </row>
    <row r="63" spans="2:9" x14ac:dyDescent="0.2">
      <c r="B63" s="4">
        <v>80</v>
      </c>
      <c r="C63" s="7">
        <f t="shared" ref="C63:H63" si="23">$C$20*($B63+273)/6/PI()/C48/($C$26/1000000000)</f>
        <v>1.0015834810953401E-17</v>
      </c>
      <c r="D63" s="7">
        <f t="shared" ref="D63:H63" si="24">$C$20*($B63+273)/6/PI()/D48/($C$26/1000000000)</f>
        <v>1.0015834810953401E-17</v>
      </c>
      <c r="E63" s="7">
        <f t="shared" si="24"/>
        <v>2.0219513622852318E-17</v>
      </c>
      <c r="F63" s="7">
        <f t="shared" si="24"/>
        <v>1.2658448868095901E-15</v>
      </c>
      <c r="G63" s="7">
        <f t="shared" si="24"/>
        <v>3.9255979961335654E-14</v>
      </c>
      <c r="H63" s="7">
        <f t="shared" si="24"/>
        <v>3.2296861661089804E-15</v>
      </c>
    </row>
    <row r="64" spans="2:9" ht="15" thickBot="1" x14ac:dyDescent="0.25">
      <c r="B64" s="9">
        <v>90</v>
      </c>
      <c r="C64" s="7">
        <f t="shared" ref="C64:H64" si="25">$C$20*($B64+273)/6/PI()/C49/($C$26/1000000000)</f>
        <v>5.3049659297780355E-16</v>
      </c>
      <c r="D64" s="7">
        <f t="shared" ref="D64:H64" si="26">$C$20*($B64+273)/6/PI()/D49/($C$26/1000000000)</f>
        <v>5.3049659297780355E-16</v>
      </c>
      <c r="E64" s="7">
        <f t="shared" si="26"/>
        <v>6.7046657258904342E-16</v>
      </c>
      <c r="F64" s="7">
        <f t="shared" si="26"/>
        <v>1.5821890553323164E-12</v>
      </c>
      <c r="G64" s="7">
        <f t="shared" si="26"/>
        <v>1.2518817750068099E-11</v>
      </c>
      <c r="H64" s="7">
        <f t="shared" si="26"/>
        <v>7.8374377860703929E-12</v>
      </c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  <row r="101" spans="3:3" x14ac:dyDescent="0.2">
      <c r="C101" s="14"/>
    </row>
    <row r="103" spans="3:3" x14ac:dyDescent="0.2">
      <c r="C103" s="14"/>
    </row>
    <row r="104" spans="3:3" x14ac:dyDescent="0.2">
      <c r="C104" s="14"/>
    </row>
    <row r="105" spans="3:3" x14ac:dyDescent="0.2">
      <c r="C105" s="14"/>
    </row>
    <row r="106" spans="3:3" x14ac:dyDescent="0.2">
      <c r="C106" s="14"/>
    </row>
  </sheetData>
  <sortState ref="B39:H49">
    <sortCondition ref="B39:B49"/>
  </sortState>
  <pageMargins left="0.7" right="0.7" top="0.75" bottom="0.75" header="0.3" footer="0.3"/>
  <pageSetup paperSize="0" orientation="portrait" horizontalDpi="0" verticalDpi="0" copies="0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4</xdr:col>
                <xdr:colOff>28575</xdr:colOff>
                <xdr:row>23</xdr:row>
                <xdr:rowOff>76200</xdr:rowOff>
              </from>
              <to>
                <xdr:col>5</xdr:col>
                <xdr:colOff>695325</xdr:colOff>
                <xdr:row>26</xdr:row>
                <xdr:rowOff>38100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>
              <from>
                <xdr:col>8</xdr:col>
                <xdr:colOff>171450</xdr:colOff>
                <xdr:row>9</xdr:row>
                <xdr:rowOff>171450</xdr:rowOff>
              </from>
              <to>
                <xdr:col>10</xdr:col>
                <xdr:colOff>266700</xdr:colOff>
                <xdr:row>15</xdr:row>
                <xdr:rowOff>19050</xdr:rowOff>
              </to>
            </anchor>
          </objectPr>
        </oleObject>
      </mc:Choice>
      <mc:Fallback>
        <oleObject progId="Equation.3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bnmurphy</cp:lastModifiedBy>
  <dcterms:created xsi:type="dcterms:W3CDTF">2014-01-11T12:37:12Z</dcterms:created>
  <dcterms:modified xsi:type="dcterms:W3CDTF">2014-01-13T11:22:50Z</dcterms:modified>
</cp:coreProperties>
</file>