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L2CertificationRocket\Spreadsheets\"/>
    </mc:Choice>
  </mc:AlternateContent>
  <xr:revisionPtr revIDLastSave="0" documentId="13_ncr:1_{EC56A7F2-5394-4F0F-90F8-A3052846D07C}" xr6:coauthVersionLast="47" xr6:coauthVersionMax="47" xr10:uidLastSave="{00000000-0000-0000-0000-000000000000}"/>
  <bookViews>
    <workbookView xWindow="-93" yWindow="-93" windowWidth="25786" windowHeight="13986" tabRatio="650" activeTab="5" xr2:uid="{679231D9-BD40-412A-A6D1-FB71270943C3}"/>
  </bookViews>
  <sheets>
    <sheet name="Summary" sheetId="12" r:id="rId1"/>
    <sheet name="Airframe Materials" sheetId="8" r:id="rId2"/>
    <sheet name="Electronics" sheetId="9" r:id="rId3"/>
    <sheet name="Recovery Hardware" sheetId="10" r:id="rId4"/>
    <sheet name="Incidentals" sheetId="11" r:id="rId5"/>
    <sheet name="Fibreglass Equation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4" l="1"/>
  <c r="C14" i="4"/>
  <c r="C13" i="4"/>
  <c r="C12" i="4"/>
  <c r="C11" i="4"/>
  <c r="F6" i="10" l="1"/>
  <c r="D6" i="10"/>
  <c r="F4" i="8"/>
  <c r="D4" i="8"/>
  <c r="D11" i="8" l="1"/>
  <c r="F11" i="8" s="1"/>
  <c r="D10" i="8"/>
  <c r="F10" i="8" s="1"/>
  <c r="D9" i="8"/>
  <c r="F9" i="8" s="1"/>
  <c r="D6" i="9"/>
  <c r="F6" i="9" s="1"/>
  <c r="F5" i="9"/>
  <c r="D5" i="9"/>
  <c r="I3" i="9" s="1"/>
  <c r="C4" i="12" s="1"/>
  <c r="C6" i="12"/>
  <c r="F4" i="11"/>
  <c r="F2" i="11"/>
  <c r="F9" i="11"/>
  <c r="F8" i="11"/>
  <c r="D9" i="11"/>
  <c r="D8" i="11"/>
  <c r="D2" i="11"/>
  <c r="D3" i="11"/>
  <c r="F3" i="11" s="1"/>
  <c r="D4" i="11"/>
  <c r="D5" i="11"/>
  <c r="F5" i="11" s="1"/>
  <c r="D5" i="10"/>
  <c r="I3" i="10" s="1"/>
  <c r="C5" i="12" s="1"/>
  <c r="D7" i="11"/>
  <c r="F7" i="11" s="1"/>
  <c r="D6" i="11"/>
  <c r="F6" i="11" s="1"/>
  <c r="D2" i="10"/>
  <c r="F2" i="10"/>
  <c r="D3" i="10"/>
  <c r="F3" i="10"/>
  <c r="D4" i="10"/>
  <c r="F4" i="10"/>
  <c r="D4" i="9"/>
  <c r="F4" i="9" s="1"/>
  <c r="D8" i="8"/>
  <c r="F8" i="8" s="1"/>
  <c r="D3" i="9"/>
  <c r="F3" i="9" s="1"/>
  <c r="D2" i="9"/>
  <c r="F2" i="9" s="1"/>
  <c r="C2" i="8"/>
  <c r="D2" i="8"/>
  <c r="D7" i="8"/>
  <c r="D6" i="8"/>
  <c r="F6" i="8" s="1"/>
  <c r="D5" i="8"/>
  <c r="F5" i="8" s="1"/>
  <c r="D3" i="8"/>
  <c r="F3" i="8" s="1"/>
  <c r="F2" i="4"/>
  <c r="F4" i="4"/>
  <c r="G4" i="4" s="1"/>
  <c r="F3" i="4"/>
  <c r="G3" i="4" s="1"/>
  <c r="I3" i="4" s="1"/>
  <c r="G2" i="4"/>
  <c r="I2" i="4" s="1"/>
  <c r="F5" i="10" l="1"/>
  <c r="I4" i="10" s="1"/>
  <c r="D5" i="12" s="1"/>
  <c r="I4" i="9"/>
  <c r="D4" i="12" s="1"/>
  <c r="I3" i="8"/>
  <c r="I3" i="11"/>
  <c r="I4" i="11" s="1"/>
  <c r="D6" i="12" s="1"/>
  <c r="F2" i="8"/>
  <c r="L5" i="4"/>
  <c r="L6" i="4" s="1"/>
  <c r="I4" i="4"/>
  <c r="I4" i="8" l="1"/>
  <c r="D3" i="12" s="1"/>
  <c r="D9" i="12" s="1"/>
  <c r="C3" i="12"/>
  <c r="C9" i="12" s="1"/>
</calcChain>
</file>

<file path=xl/sharedStrings.xml><?xml version="1.0" encoding="utf-8"?>
<sst xmlns="http://schemas.openxmlformats.org/spreadsheetml/2006/main" count="130" uniqueCount="95">
  <si>
    <t>QTY</t>
  </si>
  <si>
    <t>http://www.uscomposites.com/cloth.html</t>
  </si>
  <si>
    <t>E-Bay</t>
  </si>
  <si>
    <t>Tip</t>
  </si>
  <si>
    <t>Fins</t>
  </si>
  <si>
    <t>Eggtimer Proton</t>
  </si>
  <si>
    <t>Drogue</t>
  </si>
  <si>
    <t>Main</t>
  </si>
  <si>
    <t>https://the-rocketman.com/chutes-html/</t>
  </si>
  <si>
    <t>Item</t>
  </si>
  <si>
    <t>Amount / Each</t>
  </si>
  <si>
    <t>Purchased</t>
  </si>
  <si>
    <t>Summary</t>
  </si>
  <si>
    <t>Total Cost</t>
  </si>
  <si>
    <t>Link:</t>
  </si>
  <si>
    <t>Motor Mount</t>
  </si>
  <si>
    <t>Motor Retainer</t>
  </si>
  <si>
    <t>Fibreglass Epoxy</t>
  </si>
  <si>
    <t>Tube</t>
  </si>
  <si>
    <t>Upper Body</t>
  </si>
  <si>
    <t>#Wraps</t>
  </si>
  <si>
    <t>Length</t>
  </si>
  <si>
    <t>#Yards</t>
  </si>
  <si>
    <t>#Inches</t>
  </si>
  <si>
    <t>Outer Diameter</t>
  </si>
  <si>
    <t>Tube Weight Oz</t>
  </si>
  <si>
    <t>Weight accounts for length, not epoxy</t>
  </si>
  <si>
    <t>8.5oz 2x2 Twill Fiberglass E Cloth</t>
  </si>
  <si>
    <t>Fiberglass</t>
  </si>
  <si>
    <t>Weight / Yard^2</t>
  </si>
  <si>
    <t>Mandrel Weight</t>
  </si>
  <si>
    <t>https://wildmanrocketry.com/collections/assembly/products/ra54l</t>
  </si>
  <si>
    <t>EggTimer GPS Transmitter</t>
  </si>
  <si>
    <t>http://eggtimerrocketry.com/purchase/</t>
  </si>
  <si>
    <t>Current Spent</t>
  </si>
  <si>
    <t>https://www.amazon.com/gp/product/B016ZM1ROY/ref=ppx_od_dt_b_asin_title_s00?ie=UTF8&amp;psc=1</t>
  </si>
  <si>
    <t>2S 7.4V 800mAH LiPo</t>
  </si>
  <si>
    <t>Standoff Kit</t>
  </si>
  <si>
    <t>1/4-20 Nuts (95462A029)</t>
  </si>
  <si>
    <t>EyeBolt Motor (3014T252)</t>
  </si>
  <si>
    <t>Total</t>
  </si>
  <si>
    <t>McMaster</t>
  </si>
  <si>
    <t>Lower Body + SB</t>
  </si>
  <si>
    <t>Total Yardage</t>
  </si>
  <si>
    <t>No Ebay</t>
  </si>
  <si>
    <t>Chosen Amount of Fiberglass</t>
  </si>
  <si>
    <t>Shock Cord</t>
  </si>
  <si>
    <t>Casing</t>
  </si>
  <si>
    <t>L1090</t>
  </si>
  <si>
    <t>Total Cost:</t>
  </si>
  <si>
    <t>Funding Needed:</t>
  </si>
  <si>
    <t>https://www.amazon.com/HELIFOUNER-Pieces-Female-Standoff-Assortment/dp/B08HN5JBKR/ref=sr_1_5?keywords=M2.5+standoff&amp;qid=1637809772&amp;sr=8-5</t>
  </si>
  <si>
    <t>Forward Seal Disk</t>
  </si>
  <si>
    <t>Aft Closure</t>
  </si>
  <si>
    <t>Quick Links (8947T26)</t>
  </si>
  <si>
    <t>McMaster, Rated for 425 lbs</t>
  </si>
  <si>
    <t>https://wildmanrocketry.com/collections/54mm/products/542800c</t>
  </si>
  <si>
    <t>https://wildmanrocketry.com/collections/54mm/products/54ac</t>
  </si>
  <si>
    <t>https://wildmanrocketry.com/collections/54mm/products/54fsd</t>
  </si>
  <si>
    <t>Category</t>
  </si>
  <si>
    <t>Cost Total</t>
  </si>
  <si>
    <t>Airframe</t>
  </si>
  <si>
    <t>Electronics</t>
  </si>
  <si>
    <t>Recovery</t>
  </si>
  <si>
    <t>Incidentals</t>
  </si>
  <si>
    <t>Cost Remaining</t>
  </si>
  <si>
    <t>https://wildmanrocketry.com/collections/g10-sheet/products/g10-3-16</t>
  </si>
  <si>
    <t>Screw Switch</t>
  </si>
  <si>
    <t>https://wildmanrocketry.com/products/screw-switch?_pos=4&amp;_sid=d0515abf0&amp;_ss=r</t>
  </si>
  <si>
    <t>Shear Screws</t>
  </si>
  <si>
    <t>Electronics Connectors</t>
  </si>
  <si>
    <t>RocketPoxy</t>
  </si>
  <si>
    <t>Might not need. Check back at KSU</t>
  </si>
  <si>
    <t>Brushes / Cloths</t>
  </si>
  <si>
    <t>Incidental From Walmart</t>
  </si>
  <si>
    <t>Peel Ply</t>
  </si>
  <si>
    <t>https://www.amazon.com/gp/product/B007Z5ZH42?th=1</t>
  </si>
  <si>
    <t>http://www.uscomposites.com/epoxy.html</t>
  </si>
  <si>
    <t>https://www.wildmanrocketry.com/collections/onebadhawk-harnesses/products/4-inch-harness</t>
  </si>
  <si>
    <t>Strips</t>
  </si>
  <si>
    <t>https://wildmanrocketry.com/products/rocketpoxy-1-cup-set?_pos=2&amp;_sid=98b5d00ce&amp;_ss=r</t>
  </si>
  <si>
    <t>https://www.amazon.com/eBoot-Connector-Female-Cable-Battery/dp/B01M5AHF0Z/ref=sr_1_4?crid=1OT5J8WKR3O4F&amp;keywords=jst+connector&amp;qid=1638477591&amp;s=toys-and-games&amp;sprefix=JST+Con%2Ctoys-and-games%2C166&amp;sr=1-4</t>
  </si>
  <si>
    <t>https://wildmanrocketry.com/collections/loc-precision-airframe/products/bt-2-14</t>
  </si>
  <si>
    <t>Fibreglass Fabric</t>
  </si>
  <si>
    <t>https://www.mcmaster.com/94735A707/</t>
  </si>
  <si>
    <t>Menards, Price was an estimation after purchase</t>
  </si>
  <si>
    <t>Amount / Wrap</t>
  </si>
  <si>
    <t>Total inches at length</t>
  </si>
  <si>
    <t>Yards / Wrap</t>
  </si>
  <si>
    <t>Total Yards</t>
  </si>
  <si>
    <t>Do Ebay and Nosecone together</t>
  </si>
  <si>
    <t>Cut down center for 2 25" pieces</t>
  </si>
  <si>
    <t>Do 6 wraps</t>
  </si>
  <si>
    <t>U-Bolts (8896T122)</t>
  </si>
  <si>
    <t>Wildman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</si>
</sst>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2" fontId="0" fillId="0" borderId="0" xfId="0" applyNumberFormat="1"/>
    <xf numFmtId="44" fontId="0" fillId="0" borderId="0" xfId="1" applyFont="1"/>
    <xf numFmtId="2" fontId="0" fillId="0" borderId="0" xfId="1" applyNumberFormat="1" applyFont="1"/>
    <xf numFmtId="44" fontId="0" fillId="0" borderId="0" xfId="0" applyNumberFormat="1"/>
    <xf numFmtId="0" fontId="0" fillId="0" borderId="0" xfId="0" applyFont="1"/>
    <xf numFmtId="44" fontId="0" fillId="0" borderId="0" xfId="0" applyNumberFormat="1" applyFill="1" applyBorder="1"/>
    <xf numFmtId="0" fontId="0" fillId="0" borderId="0" xfId="0" applyBorder="1"/>
    <xf numFmtId="44" fontId="0" fillId="0" borderId="0" xfId="1" applyFont="1" applyBorder="1"/>
    <xf numFmtId="2" fontId="0" fillId="0" borderId="0" xfId="0" applyNumberFormat="1" applyBorder="1"/>
    <xf numFmtId="44" fontId="0" fillId="0" borderId="0" xfId="0" applyNumberFormat="1" applyBorder="1"/>
    <xf numFmtId="0" fontId="0" fillId="0" borderId="4" xfId="0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44" fontId="0" fillId="0" borderId="1" xfId="0" applyNumberFormat="1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44" fontId="0" fillId="0" borderId="5" xfId="0" applyNumberFormat="1" applyBorder="1"/>
    <xf numFmtId="0" fontId="0" fillId="0" borderId="5" xfId="0" applyBorder="1"/>
    <xf numFmtId="44" fontId="0" fillId="0" borderId="9" xfId="0" applyNumberFormat="1" applyBorder="1"/>
    <xf numFmtId="44" fontId="0" fillId="0" borderId="7" xfId="0" applyNumberFormat="1" applyBorder="1"/>
    <xf numFmtId="0" fontId="0" fillId="0" borderId="0" xfId="0" applyFill="1" applyBorder="1"/>
    <xf numFmtId="44" fontId="0" fillId="0" borderId="0" xfId="1" applyFont="1" applyFill="1" applyBorder="1"/>
    <xf numFmtId="0" fontId="0" fillId="0" borderId="0" xfId="0" applyFill="1"/>
    <xf numFmtId="0" fontId="2" fillId="0" borderId="0" xfId="2"/>
    <xf numFmtId="0" fontId="2" fillId="0" borderId="0" xfId="2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ildmanrocketry.com/products/rocketpoxy-1-cup-set?_pos=2&amp;_sid=98b5d00ce&amp;_ss=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gp/product/B016ZM1ROY/ref=ppx_od_dt_b_asin_title_s00?ie=UTF8&amp;psc=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ldmanrocketry.com/collections/onebadhawk-harnesses/products/4-inch-harness" TargetMode="External"/><Relationship Id="rId2" Type="http://schemas.openxmlformats.org/officeDocument/2006/relationships/hyperlink" Target="https://the-rocketman.com/chutes-html/" TargetMode="External"/><Relationship Id="rId1" Type="http://schemas.openxmlformats.org/officeDocument/2006/relationships/hyperlink" Target="https://the-rocketman.com/chutes-html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cmaster.com/94735A707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ildmanrocketry.com/collections/54mm/products/542800c" TargetMode="External"/><Relationship Id="rId1" Type="http://schemas.openxmlformats.org/officeDocument/2006/relationships/hyperlink" Target="https://wildmanrocketry.com/collections/54mm/products/54ac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F8D4-A83B-445F-A8C4-101A83DF4B1F}">
  <dimension ref="B1:D9"/>
  <sheetViews>
    <sheetView workbookViewId="0">
      <selection activeCell="D4" sqref="D4"/>
    </sheetView>
  </sheetViews>
  <sheetFormatPr defaultRowHeight="14.35" x14ac:dyDescent="0.5"/>
  <cols>
    <col min="2" max="2" width="10.703125" bestFit="1" customWidth="1"/>
    <col min="3" max="3" width="10.5859375" bestFit="1" customWidth="1"/>
    <col min="4" max="4" width="14.87890625" bestFit="1" customWidth="1"/>
  </cols>
  <sheetData>
    <row r="1" spans="2:4" ht="14.7" thickBot="1" x14ac:dyDescent="0.55000000000000004"/>
    <row r="2" spans="2:4" x14ac:dyDescent="0.5">
      <c r="B2" s="17" t="s">
        <v>59</v>
      </c>
      <c r="C2" s="18" t="s">
        <v>60</v>
      </c>
      <c r="D2" s="19" t="s">
        <v>65</v>
      </c>
    </row>
    <row r="3" spans="2:4" x14ac:dyDescent="0.5">
      <c r="B3" s="12" t="s">
        <v>61</v>
      </c>
      <c r="C3" s="16">
        <f>'Airframe Materials'!I3</f>
        <v>283.71999999999997</v>
      </c>
      <c r="D3" s="20">
        <f>'Airframe Materials'!I4</f>
        <v>-16.5</v>
      </c>
    </row>
    <row r="4" spans="2:4" x14ac:dyDescent="0.5">
      <c r="B4" s="12" t="s">
        <v>62</v>
      </c>
      <c r="C4" s="16">
        <f>Electronics!I3</f>
        <v>191.47</v>
      </c>
      <c r="D4" s="20">
        <f>Electronics!I4</f>
        <v>0</v>
      </c>
    </row>
    <row r="5" spans="2:4" x14ac:dyDescent="0.5">
      <c r="B5" s="12" t="s">
        <v>63</v>
      </c>
      <c r="C5" s="16">
        <f>'Recovery Hardware'!I3</f>
        <v>182.44</v>
      </c>
      <c r="D5" s="20">
        <f>'Recovery Hardware'!I4</f>
        <v>0</v>
      </c>
    </row>
    <row r="6" spans="2:4" x14ac:dyDescent="0.5">
      <c r="B6" s="12" t="s">
        <v>64</v>
      </c>
      <c r="C6" s="16">
        <f>Incidentals!I3</f>
        <v>434.81999999999994</v>
      </c>
      <c r="D6" s="20">
        <f>Incidentals!I4</f>
        <v>199.99999999999994</v>
      </c>
    </row>
    <row r="7" spans="2:4" x14ac:dyDescent="0.5">
      <c r="B7" s="12"/>
      <c r="C7" s="1"/>
      <c r="D7" s="21"/>
    </row>
    <row r="8" spans="2:4" x14ac:dyDescent="0.5">
      <c r="B8" s="12"/>
      <c r="C8" s="1"/>
      <c r="D8" s="21"/>
    </row>
    <row r="9" spans="2:4" ht="14.7" thickBot="1" x14ac:dyDescent="0.55000000000000004">
      <c r="B9" s="14" t="s">
        <v>40</v>
      </c>
      <c r="C9" s="22">
        <f>SUM(C3:C8)</f>
        <v>1092.4499999999998</v>
      </c>
      <c r="D9" s="23">
        <f>SUM(D3:D8)</f>
        <v>183.49999999999994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8CE-8A17-4EA3-BC2F-2B6B0178C25B}">
  <dimension ref="A1:I29"/>
  <sheetViews>
    <sheetView workbookViewId="0">
      <selection activeCell="F8" sqref="F8"/>
    </sheetView>
  </sheetViews>
  <sheetFormatPr defaultRowHeight="14.35" x14ac:dyDescent="0.5"/>
  <cols>
    <col min="1" max="1" width="15.703125" bestFit="1" customWidth="1"/>
    <col min="2" max="2" width="13.5859375" customWidth="1"/>
    <col min="4" max="5" width="9.87890625" bestFit="1" customWidth="1"/>
    <col min="6" max="6" width="12.1171875" bestFit="1" customWidth="1"/>
    <col min="7" max="7" width="54.1171875" customWidth="1"/>
    <col min="8" max="8" width="16.41015625" bestFit="1" customWidth="1"/>
    <col min="9" max="9" width="8.87890625" bestFit="1" customWidth="1"/>
    <col min="10" max="10" width="22.29296875" customWidth="1"/>
    <col min="11" max="11" width="17.87890625" bestFit="1" customWidth="1"/>
  </cols>
  <sheetData>
    <row r="1" spans="1:9" ht="14.7" thickBot="1" x14ac:dyDescent="0.55000000000000004">
      <c r="A1" s="8" t="s">
        <v>9</v>
      </c>
      <c r="B1" s="8" t="s">
        <v>10</v>
      </c>
      <c r="C1" s="8" t="s">
        <v>0</v>
      </c>
      <c r="D1" s="8" t="s">
        <v>13</v>
      </c>
      <c r="E1" s="8" t="s">
        <v>11</v>
      </c>
      <c r="F1" s="8" t="s">
        <v>34</v>
      </c>
      <c r="G1" s="8" t="s">
        <v>14</v>
      </c>
      <c r="H1" s="8"/>
      <c r="I1" s="8"/>
    </row>
    <row r="2" spans="1:9" x14ac:dyDescent="0.5">
      <c r="A2" s="8" t="s">
        <v>83</v>
      </c>
      <c r="B2" s="9">
        <v>8.4</v>
      </c>
      <c r="C2" s="10">
        <f>'Fibreglass Equations'!L8</f>
        <v>6</v>
      </c>
      <c r="D2" s="9">
        <f t="shared" ref="D2:D4" si="0">B2*C2</f>
        <v>50.400000000000006</v>
      </c>
      <c r="E2" s="8">
        <v>1</v>
      </c>
      <c r="F2" s="11">
        <f t="shared" ref="F2:F4" si="1">D2*E2</f>
        <v>50.400000000000006</v>
      </c>
      <c r="G2" s="8" t="s">
        <v>1</v>
      </c>
      <c r="H2" s="29" t="s">
        <v>12</v>
      </c>
      <c r="I2" s="30"/>
    </row>
    <row r="3" spans="1:9" x14ac:dyDescent="0.5">
      <c r="A3" s="8" t="s">
        <v>17</v>
      </c>
      <c r="B3" s="9">
        <v>49</v>
      </c>
      <c r="C3" s="8">
        <v>1</v>
      </c>
      <c r="D3" s="9">
        <f t="shared" si="0"/>
        <v>49</v>
      </c>
      <c r="E3" s="8">
        <v>1</v>
      </c>
      <c r="F3" s="11">
        <f t="shared" si="1"/>
        <v>49</v>
      </c>
      <c r="G3" s="26" t="s">
        <v>77</v>
      </c>
      <c r="H3" s="12" t="s">
        <v>49</v>
      </c>
      <c r="I3" s="13">
        <f>SUM(D:D)</f>
        <v>283.71999999999997</v>
      </c>
    </row>
    <row r="4" spans="1:9" ht="14.7" thickBot="1" x14ac:dyDescent="0.55000000000000004">
      <c r="A4" s="24" t="s">
        <v>79</v>
      </c>
      <c r="B4" s="3">
        <v>13.5</v>
      </c>
      <c r="C4">
        <v>1</v>
      </c>
      <c r="D4" s="9">
        <f t="shared" si="0"/>
        <v>13.5</v>
      </c>
      <c r="E4">
        <v>1</v>
      </c>
      <c r="F4" s="11">
        <f t="shared" si="1"/>
        <v>13.5</v>
      </c>
      <c r="G4" s="8" t="s">
        <v>1</v>
      </c>
      <c r="H4" s="14" t="s">
        <v>50</v>
      </c>
      <c r="I4" s="15">
        <f>I3-SUM(F:F)</f>
        <v>-16.5</v>
      </c>
    </row>
    <row r="5" spans="1:9" x14ac:dyDescent="0.5">
      <c r="A5" s="8" t="s">
        <v>15</v>
      </c>
      <c r="B5" s="9">
        <v>9.98</v>
      </c>
      <c r="C5" s="8">
        <v>1</v>
      </c>
      <c r="D5" s="9">
        <f t="shared" ref="D5:D11" si="2">B5*C5</f>
        <v>9.98</v>
      </c>
      <c r="E5" s="8">
        <v>1</v>
      </c>
      <c r="F5" s="11">
        <f t="shared" ref="F5:F11" si="3">D5*E5</f>
        <v>9.98</v>
      </c>
      <c r="G5" s="8" t="s">
        <v>82</v>
      </c>
      <c r="H5" s="8"/>
      <c r="I5" s="9"/>
    </row>
    <row r="6" spans="1:9" x14ac:dyDescent="0.5">
      <c r="A6" s="8" t="s">
        <v>4</v>
      </c>
      <c r="B6" s="9">
        <v>28</v>
      </c>
      <c r="C6" s="8">
        <v>2</v>
      </c>
      <c r="D6" s="9">
        <f t="shared" si="2"/>
        <v>56</v>
      </c>
      <c r="E6" s="24">
        <v>1</v>
      </c>
      <c r="F6" s="11">
        <f t="shared" si="3"/>
        <v>56</v>
      </c>
      <c r="G6" s="8" t="s">
        <v>66</v>
      </c>
      <c r="H6" s="8"/>
      <c r="I6" s="8"/>
    </row>
    <row r="7" spans="1:9" x14ac:dyDescent="0.5">
      <c r="A7" s="8" t="s">
        <v>3</v>
      </c>
      <c r="B7" s="9">
        <v>2</v>
      </c>
      <c r="C7" s="8">
        <v>1</v>
      </c>
      <c r="D7" s="9">
        <f t="shared" si="2"/>
        <v>2</v>
      </c>
      <c r="E7" s="24">
        <v>1</v>
      </c>
      <c r="F7" s="11">
        <v>18.5</v>
      </c>
      <c r="G7" s="8" t="s">
        <v>94</v>
      </c>
      <c r="H7" s="8"/>
      <c r="I7" s="8"/>
    </row>
    <row r="8" spans="1:9" x14ac:dyDescent="0.5">
      <c r="A8" s="8" t="s">
        <v>16</v>
      </c>
      <c r="B8" s="9">
        <v>31</v>
      </c>
      <c r="C8" s="8">
        <v>1</v>
      </c>
      <c r="D8" s="9">
        <f t="shared" si="2"/>
        <v>31</v>
      </c>
      <c r="E8" s="8">
        <v>1</v>
      </c>
      <c r="F8" s="11">
        <f t="shared" si="3"/>
        <v>31</v>
      </c>
      <c r="G8" s="8" t="s">
        <v>31</v>
      </c>
      <c r="H8" s="8"/>
    </row>
    <row r="9" spans="1:9" x14ac:dyDescent="0.5">
      <c r="A9" s="24" t="s">
        <v>71</v>
      </c>
      <c r="B9" s="25">
        <v>12</v>
      </c>
      <c r="C9" s="24">
        <v>1</v>
      </c>
      <c r="D9" s="25">
        <f t="shared" si="2"/>
        <v>12</v>
      </c>
      <c r="E9" s="24">
        <v>1</v>
      </c>
      <c r="F9" s="7">
        <f t="shared" si="3"/>
        <v>12</v>
      </c>
      <c r="G9" s="27" t="s">
        <v>80</v>
      </c>
      <c r="I9" s="8" t="s">
        <v>72</v>
      </c>
    </row>
    <row r="10" spans="1:9" x14ac:dyDescent="0.5">
      <c r="A10" s="24" t="s">
        <v>73</v>
      </c>
      <c r="B10" s="25">
        <v>50</v>
      </c>
      <c r="C10" s="24">
        <v>1</v>
      </c>
      <c r="D10" s="25">
        <f t="shared" si="2"/>
        <v>50</v>
      </c>
      <c r="E10" s="24">
        <v>1</v>
      </c>
      <c r="F10" s="7">
        <f t="shared" si="3"/>
        <v>50</v>
      </c>
      <c r="G10" t="s">
        <v>74</v>
      </c>
    </row>
    <row r="11" spans="1:9" x14ac:dyDescent="0.5">
      <c r="A11" s="24" t="s">
        <v>75</v>
      </c>
      <c r="B11" s="25">
        <v>4.92</v>
      </c>
      <c r="C11" s="24">
        <v>2</v>
      </c>
      <c r="D11" s="25">
        <f t="shared" si="2"/>
        <v>9.84</v>
      </c>
      <c r="E11">
        <v>1</v>
      </c>
      <c r="F11" s="7">
        <f t="shared" si="3"/>
        <v>9.84</v>
      </c>
      <c r="G11" t="s">
        <v>76</v>
      </c>
    </row>
    <row r="12" spans="1:9" x14ac:dyDescent="0.5">
      <c r="B12" s="3"/>
      <c r="D12" s="3"/>
      <c r="F12" s="5"/>
    </row>
    <row r="13" spans="1:9" x14ac:dyDescent="0.5">
      <c r="B13" s="3"/>
      <c r="D13" s="3"/>
      <c r="F13" s="5"/>
    </row>
    <row r="14" spans="1:9" x14ac:dyDescent="0.5">
      <c r="B14" s="3"/>
      <c r="D14" s="3"/>
      <c r="F14" s="5"/>
    </row>
    <row r="15" spans="1:9" x14ac:dyDescent="0.5">
      <c r="B15" s="3"/>
      <c r="D15" s="3"/>
      <c r="F15" s="5"/>
    </row>
    <row r="16" spans="1:9" x14ac:dyDescent="0.5">
      <c r="B16" s="3"/>
      <c r="D16" s="3"/>
      <c r="F16" s="5"/>
    </row>
    <row r="17" spans="2:6" x14ac:dyDescent="0.5">
      <c r="B17" s="3"/>
      <c r="D17" s="3"/>
      <c r="F17" s="5"/>
    </row>
    <row r="18" spans="2:6" x14ac:dyDescent="0.5">
      <c r="B18" s="3"/>
      <c r="D18" s="3"/>
      <c r="F18" s="5"/>
    </row>
    <row r="19" spans="2:6" x14ac:dyDescent="0.5">
      <c r="B19" s="3"/>
      <c r="D19" s="3"/>
      <c r="F19" s="5"/>
    </row>
    <row r="20" spans="2:6" x14ac:dyDescent="0.5">
      <c r="B20" s="3"/>
      <c r="D20" s="3"/>
      <c r="F20" s="5"/>
    </row>
    <row r="21" spans="2:6" x14ac:dyDescent="0.5">
      <c r="B21" s="3"/>
      <c r="D21" s="3"/>
      <c r="F21" s="5"/>
    </row>
    <row r="22" spans="2:6" x14ac:dyDescent="0.5">
      <c r="B22" s="3"/>
      <c r="D22" s="3"/>
      <c r="F22" s="5"/>
    </row>
    <row r="23" spans="2:6" x14ac:dyDescent="0.5">
      <c r="B23" s="3"/>
      <c r="D23" s="3"/>
      <c r="F23" s="5"/>
    </row>
    <row r="24" spans="2:6" x14ac:dyDescent="0.5">
      <c r="B24" s="3"/>
      <c r="D24" s="3"/>
      <c r="F24" s="5"/>
    </row>
    <row r="25" spans="2:6" x14ac:dyDescent="0.5">
      <c r="B25" s="3"/>
      <c r="D25" s="3"/>
      <c r="F25" s="5"/>
    </row>
    <row r="26" spans="2:6" x14ac:dyDescent="0.5">
      <c r="B26" s="3"/>
      <c r="D26" s="3"/>
      <c r="F26" s="5"/>
    </row>
    <row r="27" spans="2:6" x14ac:dyDescent="0.5">
      <c r="B27" s="3"/>
      <c r="D27" s="3"/>
      <c r="F27" s="5"/>
    </row>
    <row r="28" spans="2:6" x14ac:dyDescent="0.5">
      <c r="B28" s="3"/>
      <c r="D28" s="3"/>
      <c r="F28" s="5"/>
    </row>
    <row r="29" spans="2:6" x14ac:dyDescent="0.5">
      <c r="B29" s="3"/>
      <c r="D29" s="3"/>
      <c r="F29" s="5"/>
    </row>
  </sheetData>
  <mergeCells count="1">
    <mergeCell ref="H2:I2"/>
  </mergeCells>
  <hyperlinks>
    <hyperlink ref="G9" r:id="rId1" xr:uid="{DB73A8B0-76F8-45AB-A080-0CF43545F0AD}"/>
  </hyperlinks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AC30-1B3D-4A4F-8F28-A3D2B4C16069}">
  <dimension ref="A1:I29"/>
  <sheetViews>
    <sheetView zoomScaleNormal="100" workbookViewId="0">
      <selection activeCell="E6" sqref="E6"/>
    </sheetView>
  </sheetViews>
  <sheetFormatPr defaultRowHeight="14.35" x14ac:dyDescent="0.5"/>
  <cols>
    <col min="1" max="1" width="23.41015625" bestFit="1" customWidth="1"/>
    <col min="2" max="2" width="13.5859375" customWidth="1"/>
    <col min="4" max="5" width="9.87890625" bestFit="1" customWidth="1"/>
    <col min="6" max="6" width="12.1171875" bestFit="1" customWidth="1"/>
    <col min="7" max="7" width="82.87890625" bestFit="1" customWidth="1"/>
    <col min="8" max="8" width="14" bestFit="1" customWidth="1"/>
    <col min="9" max="9" width="8.87890625" bestFit="1" customWidth="1"/>
    <col min="10" max="10" width="5.703125" customWidth="1"/>
    <col min="11" max="11" width="17.87890625" bestFit="1" customWidth="1"/>
  </cols>
  <sheetData>
    <row r="1" spans="1:9" ht="14.7" thickBot="1" x14ac:dyDescent="0.55000000000000004">
      <c r="A1" t="s">
        <v>9</v>
      </c>
      <c r="B1" t="s">
        <v>10</v>
      </c>
      <c r="C1" t="s">
        <v>0</v>
      </c>
      <c r="D1" t="s">
        <v>13</v>
      </c>
      <c r="E1" t="s">
        <v>11</v>
      </c>
      <c r="F1" t="s">
        <v>34</v>
      </c>
      <c r="G1" t="s">
        <v>14</v>
      </c>
      <c r="H1" s="8"/>
      <c r="I1" s="8"/>
    </row>
    <row r="2" spans="1:9" x14ac:dyDescent="0.5">
      <c r="A2" t="s">
        <v>5</v>
      </c>
      <c r="B2" s="3">
        <v>70</v>
      </c>
      <c r="C2">
        <v>1</v>
      </c>
      <c r="D2" s="3">
        <f>B2*C2</f>
        <v>70</v>
      </c>
      <c r="E2">
        <v>1</v>
      </c>
      <c r="F2" s="5">
        <f>D2*E2</f>
        <v>70</v>
      </c>
      <c r="G2" t="s">
        <v>33</v>
      </c>
      <c r="H2" s="29" t="s">
        <v>12</v>
      </c>
      <c r="I2" s="30"/>
    </row>
    <row r="3" spans="1:9" x14ac:dyDescent="0.5">
      <c r="A3" t="s">
        <v>32</v>
      </c>
      <c r="B3" s="3">
        <v>75</v>
      </c>
      <c r="C3">
        <v>1</v>
      </c>
      <c r="D3" s="3">
        <f>B3*C3</f>
        <v>75</v>
      </c>
      <c r="E3">
        <v>1</v>
      </c>
      <c r="F3" s="5">
        <f>D3*E3</f>
        <v>75</v>
      </c>
      <c r="G3" t="s">
        <v>33</v>
      </c>
      <c r="H3" s="12" t="s">
        <v>49</v>
      </c>
      <c r="I3" s="13">
        <f>SUM(D:D)</f>
        <v>191.47</v>
      </c>
    </row>
    <row r="4" spans="1:9" ht="14.7" thickBot="1" x14ac:dyDescent="0.55000000000000004">
      <c r="A4" t="s">
        <v>36</v>
      </c>
      <c r="B4" s="3">
        <v>14.99</v>
      </c>
      <c r="C4">
        <v>2</v>
      </c>
      <c r="D4" s="3">
        <f>B4*C4</f>
        <v>29.98</v>
      </c>
      <c r="E4">
        <v>1</v>
      </c>
      <c r="F4" s="5">
        <f>D4*E4</f>
        <v>29.98</v>
      </c>
      <c r="G4" s="27" t="s">
        <v>35</v>
      </c>
      <c r="H4" s="14" t="s">
        <v>50</v>
      </c>
      <c r="I4" s="15">
        <f>I3-SUM(F:F)</f>
        <v>0</v>
      </c>
    </row>
    <row r="5" spans="1:9" x14ac:dyDescent="0.5">
      <c r="A5" t="s">
        <v>67</v>
      </c>
      <c r="B5" s="3">
        <v>10</v>
      </c>
      <c r="C5">
        <v>1</v>
      </c>
      <c r="D5" s="3">
        <f>B5*C5</f>
        <v>10</v>
      </c>
      <c r="E5">
        <v>1</v>
      </c>
      <c r="F5" s="5">
        <f>D5*E5</f>
        <v>10</v>
      </c>
      <c r="G5" t="s">
        <v>68</v>
      </c>
      <c r="H5" s="8"/>
      <c r="I5" s="9"/>
    </row>
    <row r="6" spans="1:9" x14ac:dyDescent="0.5">
      <c r="A6" t="s">
        <v>70</v>
      </c>
      <c r="B6" s="3">
        <v>6.49</v>
      </c>
      <c r="C6">
        <v>1</v>
      </c>
      <c r="D6" s="3">
        <f>B6*C6</f>
        <v>6.49</v>
      </c>
      <c r="E6">
        <v>1</v>
      </c>
      <c r="F6" s="5">
        <f>D6*E6</f>
        <v>6.49</v>
      </c>
      <c r="G6" t="s">
        <v>81</v>
      </c>
      <c r="H6" s="8"/>
      <c r="I6" s="8"/>
    </row>
    <row r="7" spans="1:9" x14ac:dyDescent="0.5">
      <c r="B7" s="3"/>
      <c r="D7" s="3"/>
      <c r="F7" s="5"/>
      <c r="H7" s="8"/>
      <c r="I7" s="8"/>
    </row>
    <row r="8" spans="1:9" x14ac:dyDescent="0.5">
      <c r="H8" s="8"/>
      <c r="I8" s="8"/>
    </row>
    <row r="11" spans="1:9" x14ac:dyDescent="0.5">
      <c r="B11" s="3"/>
      <c r="D11" s="3"/>
      <c r="F11" s="5"/>
    </row>
    <row r="12" spans="1:9" x14ac:dyDescent="0.5">
      <c r="B12" s="3"/>
      <c r="D12" s="3"/>
      <c r="F12" s="5"/>
    </row>
    <row r="13" spans="1:9" x14ac:dyDescent="0.5">
      <c r="B13" s="3"/>
      <c r="D13" s="3"/>
      <c r="F13" s="5"/>
    </row>
    <row r="14" spans="1:9" x14ac:dyDescent="0.5">
      <c r="B14" s="3"/>
      <c r="D14" s="3"/>
      <c r="F14" s="5"/>
    </row>
    <row r="15" spans="1:9" x14ac:dyDescent="0.5">
      <c r="B15" s="3"/>
      <c r="D15" s="3"/>
      <c r="F15" s="5"/>
    </row>
    <row r="18" spans="2:6" x14ac:dyDescent="0.5">
      <c r="B18" s="3"/>
      <c r="F18" s="5"/>
    </row>
    <row r="20" spans="2:6" x14ac:dyDescent="0.5">
      <c r="B20" s="3"/>
      <c r="F20" s="5"/>
    </row>
    <row r="21" spans="2:6" x14ac:dyDescent="0.5">
      <c r="B21" s="3"/>
      <c r="F21" s="5"/>
    </row>
    <row r="22" spans="2:6" x14ac:dyDescent="0.5">
      <c r="B22" s="3"/>
      <c r="F22" s="5"/>
    </row>
    <row r="23" spans="2:6" x14ac:dyDescent="0.5">
      <c r="B23" s="3"/>
      <c r="F23" s="5"/>
    </row>
    <row r="24" spans="2:6" x14ac:dyDescent="0.5">
      <c r="B24" s="3"/>
      <c r="D24" s="3"/>
      <c r="F24" s="5"/>
    </row>
    <row r="25" spans="2:6" x14ac:dyDescent="0.5">
      <c r="B25" s="3"/>
      <c r="D25" s="3"/>
      <c r="F25" s="5"/>
    </row>
    <row r="26" spans="2:6" x14ac:dyDescent="0.5">
      <c r="B26" s="3"/>
      <c r="D26" s="3"/>
      <c r="F26" s="5"/>
    </row>
    <row r="27" spans="2:6" x14ac:dyDescent="0.5">
      <c r="B27" s="3"/>
      <c r="D27" s="3"/>
      <c r="F27" s="5"/>
    </row>
    <row r="28" spans="2:6" x14ac:dyDescent="0.5">
      <c r="B28" s="3"/>
      <c r="D28" s="3"/>
      <c r="F28" s="5"/>
    </row>
    <row r="29" spans="2:6" x14ac:dyDescent="0.5">
      <c r="B29" s="3"/>
      <c r="D29" s="3"/>
      <c r="F29" s="5"/>
    </row>
  </sheetData>
  <mergeCells count="1">
    <mergeCell ref="H2:I2"/>
  </mergeCells>
  <hyperlinks>
    <hyperlink ref="G4" r:id="rId1" xr:uid="{F3427678-7C29-465A-BD62-01E3372617A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0E88-34B3-40EB-A5A9-16DDA77C006E}">
  <dimension ref="A1:I8"/>
  <sheetViews>
    <sheetView workbookViewId="0">
      <selection activeCell="C6" sqref="C6"/>
    </sheetView>
  </sheetViews>
  <sheetFormatPr defaultRowHeight="14.35" x14ac:dyDescent="0.5"/>
  <cols>
    <col min="1" max="1" width="20" bestFit="1" customWidth="1"/>
    <col min="2" max="2" width="12.41015625" bestFit="1" customWidth="1"/>
    <col min="6" max="6" width="13.41015625" bestFit="1" customWidth="1"/>
    <col min="7" max="7" width="82.87890625" bestFit="1" customWidth="1"/>
    <col min="8" max="8" width="14" bestFit="1" customWidth="1"/>
    <col min="9" max="9" width="8.87890625" bestFit="1" customWidth="1"/>
  </cols>
  <sheetData>
    <row r="1" spans="1:9" ht="14.7" thickBot="1" x14ac:dyDescent="0.55000000000000004">
      <c r="A1" t="s">
        <v>9</v>
      </c>
      <c r="B1" t="s">
        <v>10</v>
      </c>
      <c r="C1" t="s">
        <v>0</v>
      </c>
      <c r="D1" t="s">
        <v>13</v>
      </c>
      <c r="E1" t="s">
        <v>11</v>
      </c>
      <c r="F1" t="s">
        <v>34</v>
      </c>
      <c r="G1" t="s">
        <v>14</v>
      </c>
      <c r="H1" s="8"/>
      <c r="I1" s="8"/>
    </row>
    <row r="2" spans="1:9" x14ac:dyDescent="0.5">
      <c r="A2" t="s">
        <v>6</v>
      </c>
      <c r="B2" s="3">
        <v>28.5</v>
      </c>
      <c r="C2">
        <v>1</v>
      </c>
      <c r="D2" s="3">
        <f>B2*C2</f>
        <v>28.5</v>
      </c>
      <c r="E2">
        <v>1</v>
      </c>
      <c r="F2" s="5">
        <f>D2*E2</f>
        <v>28.5</v>
      </c>
      <c r="G2" s="27" t="s">
        <v>8</v>
      </c>
      <c r="H2" s="29" t="s">
        <v>12</v>
      </c>
      <c r="I2" s="30"/>
    </row>
    <row r="3" spans="1:9" x14ac:dyDescent="0.5">
      <c r="A3" t="s">
        <v>7</v>
      </c>
      <c r="B3" s="3">
        <v>55.5</v>
      </c>
      <c r="C3">
        <v>1</v>
      </c>
      <c r="D3" s="3">
        <f>B3*C3</f>
        <v>55.5</v>
      </c>
      <c r="E3">
        <v>1</v>
      </c>
      <c r="F3" s="5">
        <f>D3*E3</f>
        <v>55.5</v>
      </c>
      <c r="G3" s="27" t="s">
        <v>8</v>
      </c>
      <c r="H3" s="12" t="s">
        <v>49</v>
      </c>
      <c r="I3" s="13">
        <f>SUM(D:D)</f>
        <v>182.44</v>
      </c>
    </row>
    <row r="4" spans="1:9" ht="14.7" thickBot="1" x14ac:dyDescent="0.55000000000000004">
      <c r="A4" t="s">
        <v>46</v>
      </c>
      <c r="B4" s="3">
        <v>79</v>
      </c>
      <c r="C4">
        <v>1</v>
      </c>
      <c r="D4" s="3">
        <f>B4*C4</f>
        <v>79</v>
      </c>
      <c r="E4">
        <v>1</v>
      </c>
      <c r="F4" s="5">
        <f>D4*E4</f>
        <v>79</v>
      </c>
      <c r="G4" s="28" t="s">
        <v>78</v>
      </c>
      <c r="H4" s="14" t="s">
        <v>50</v>
      </c>
      <c r="I4" s="15">
        <f>I3-SUM(F:F)</f>
        <v>0</v>
      </c>
    </row>
    <row r="5" spans="1:9" x14ac:dyDescent="0.5">
      <c r="A5" t="s">
        <v>54</v>
      </c>
      <c r="B5" s="3">
        <v>1.96</v>
      </c>
      <c r="C5">
        <v>6</v>
      </c>
      <c r="D5" s="3">
        <f>B5*C5</f>
        <v>11.76</v>
      </c>
      <c r="E5">
        <v>1</v>
      </c>
      <c r="F5" s="5">
        <f>D5*E5</f>
        <v>11.76</v>
      </c>
      <c r="G5" t="s">
        <v>85</v>
      </c>
      <c r="H5" s="8"/>
      <c r="I5" s="9"/>
    </row>
    <row r="6" spans="1:9" x14ac:dyDescent="0.5">
      <c r="A6" t="s">
        <v>69</v>
      </c>
      <c r="B6" s="3">
        <v>7.68</v>
      </c>
      <c r="C6">
        <v>1</v>
      </c>
      <c r="D6" s="3">
        <f>B6*C6</f>
        <v>7.68</v>
      </c>
      <c r="E6">
        <v>1</v>
      </c>
      <c r="F6" s="5">
        <f>D6*E6</f>
        <v>7.68</v>
      </c>
      <c r="G6" s="27" t="s">
        <v>84</v>
      </c>
      <c r="H6" s="8"/>
      <c r="I6" s="8"/>
    </row>
    <row r="7" spans="1:9" x14ac:dyDescent="0.5">
      <c r="H7" s="8"/>
      <c r="I7" s="8"/>
    </row>
    <row r="8" spans="1:9" x14ac:dyDescent="0.5">
      <c r="H8" s="8"/>
      <c r="I8" s="8"/>
    </row>
  </sheetData>
  <mergeCells count="1">
    <mergeCell ref="H2:I2"/>
  </mergeCells>
  <hyperlinks>
    <hyperlink ref="G3" r:id="rId1" xr:uid="{90158CC8-ED55-41B2-BC0E-8019E9284A2E}"/>
    <hyperlink ref="G2" r:id="rId2" xr:uid="{22B4D201-DD52-40E7-AE2D-02E21B76AD6A}"/>
    <hyperlink ref="G4" r:id="rId3" xr:uid="{B31094D4-44C6-48AF-A152-F1992BA5D96F}"/>
    <hyperlink ref="G6" r:id="rId4" xr:uid="{347098C7-E452-4F60-9616-9D476A63D396}"/>
  </hyperlinks>
  <pageMargins left="0.7" right="0.7" top="0.75" bottom="0.75" header="0.3" footer="0.3"/>
  <pageSetup orientation="portrait" horizontalDpi="4294967293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F714-2047-4E14-90D9-1646FD26E904}">
  <dimension ref="A1:I9"/>
  <sheetViews>
    <sheetView workbookViewId="0">
      <selection activeCell="A35" sqref="A35"/>
    </sheetView>
  </sheetViews>
  <sheetFormatPr defaultRowHeight="14.35" x14ac:dyDescent="0.5"/>
  <cols>
    <col min="1" max="1" width="21.87890625" bestFit="1" customWidth="1"/>
    <col min="2" max="2" width="12.41015625" bestFit="1" customWidth="1"/>
    <col min="6" max="6" width="11.5859375" bestFit="1" customWidth="1"/>
    <col min="7" max="7" width="73" bestFit="1" customWidth="1"/>
    <col min="8" max="8" width="14" bestFit="1" customWidth="1"/>
    <col min="9" max="9" width="8.87890625" bestFit="1" customWidth="1"/>
  </cols>
  <sheetData>
    <row r="1" spans="1:9" ht="14.7" thickBot="1" x14ac:dyDescent="0.55000000000000004">
      <c r="A1" t="s">
        <v>9</v>
      </c>
      <c r="B1" t="s">
        <v>10</v>
      </c>
      <c r="C1" t="s">
        <v>0</v>
      </c>
      <c r="D1" t="s">
        <v>13</v>
      </c>
      <c r="E1" t="s">
        <v>11</v>
      </c>
      <c r="F1" t="s">
        <v>34</v>
      </c>
      <c r="G1" t="s">
        <v>14</v>
      </c>
      <c r="H1" s="8"/>
      <c r="I1" s="8"/>
    </row>
    <row r="2" spans="1:9" x14ac:dyDescent="0.5">
      <c r="A2" t="s">
        <v>47</v>
      </c>
      <c r="B2" s="3">
        <v>154.38999999999999</v>
      </c>
      <c r="C2">
        <v>1</v>
      </c>
      <c r="D2" s="3">
        <f t="shared" ref="D2:D9" si="0">B2*C2</f>
        <v>154.38999999999999</v>
      </c>
      <c r="E2">
        <v>1</v>
      </c>
      <c r="F2" s="5">
        <f t="shared" ref="F2:F9" si="1">D2*E2</f>
        <v>154.38999999999999</v>
      </c>
      <c r="G2" s="27" t="s">
        <v>56</v>
      </c>
      <c r="H2" s="29" t="s">
        <v>12</v>
      </c>
      <c r="I2" s="30"/>
    </row>
    <row r="3" spans="1:9" x14ac:dyDescent="0.5">
      <c r="A3" t="s">
        <v>52</v>
      </c>
      <c r="B3" s="3">
        <v>14.39</v>
      </c>
      <c r="C3">
        <v>1</v>
      </c>
      <c r="D3" s="3">
        <f t="shared" si="0"/>
        <v>14.39</v>
      </c>
      <c r="E3">
        <v>1</v>
      </c>
      <c r="F3" s="5">
        <f t="shared" si="1"/>
        <v>14.39</v>
      </c>
      <c r="G3" t="s">
        <v>58</v>
      </c>
      <c r="H3" s="12" t="s">
        <v>49</v>
      </c>
      <c r="I3" s="13">
        <f>SUM(D:D)</f>
        <v>434.81999999999994</v>
      </c>
    </row>
    <row r="4" spans="1:9" ht="14.7" thickBot="1" x14ac:dyDescent="0.55000000000000004">
      <c r="A4" t="s">
        <v>53</v>
      </c>
      <c r="B4" s="3">
        <v>39.99</v>
      </c>
      <c r="C4">
        <v>1</v>
      </c>
      <c r="D4" s="3">
        <f t="shared" si="0"/>
        <v>39.99</v>
      </c>
      <c r="E4">
        <v>1</v>
      </c>
      <c r="F4" s="5">
        <f t="shared" si="1"/>
        <v>39.99</v>
      </c>
      <c r="G4" s="27" t="s">
        <v>57</v>
      </c>
      <c r="H4" s="14" t="s">
        <v>50</v>
      </c>
      <c r="I4" s="15">
        <f>I3-SUM(F:F)</f>
        <v>199.99999999999994</v>
      </c>
    </row>
    <row r="5" spans="1:9" x14ac:dyDescent="0.5">
      <c r="A5" t="s">
        <v>48</v>
      </c>
      <c r="B5" s="3">
        <v>200</v>
      </c>
      <c r="C5">
        <v>1</v>
      </c>
      <c r="D5" s="3">
        <f t="shared" si="0"/>
        <v>200</v>
      </c>
      <c r="F5" s="5">
        <f t="shared" si="1"/>
        <v>0</v>
      </c>
      <c r="H5" s="8"/>
      <c r="I5" s="9"/>
    </row>
    <row r="6" spans="1:9" x14ac:dyDescent="0.5">
      <c r="A6" s="6" t="s">
        <v>37</v>
      </c>
      <c r="B6" s="3">
        <v>12.96</v>
      </c>
      <c r="C6" s="6">
        <v>1</v>
      </c>
      <c r="D6" s="3">
        <f t="shared" si="0"/>
        <v>12.96</v>
      </c>
      <c r="E6">
        <v>1</v>
      </c>
      <c r="F6" s="5">
        <f t="shared" si="1"/>
        <v>12.96</v>
      </c>
      <c r="G6" t="s">
        <v>51</v>
      </c>
      <c r="H6" s="8"/>
      <c r="I6" s="8"/>
    </row>
    <row r="7" spans="1:9" x14ac:dyDescent="0.5">
      <c r="A7" t="s">
        <v>39</v>
      </c>
      <c r="B7" s="3">
        <v>3.45</v>
      </c>
      <c r="C7">
        <v>1</v>
      </c>
      <c r="D7" s="3">
        <f t="shared" si="0"/>
        <v>3.45</v>
      </c>
      <c r="E7">
        <v>1</v>
      </c>
      <c r="F7" s="5">
        <f t="shared" si="1"/>
        <v>3.45</v>
      </c>
      <c r="G7" t="s">
        <v>41</v>
      </c>
      <c r="H7" s="8"/>
      <c r="I7" s="8"/>
    </row>
    <row r="8" spans="1:9" x14ac:dyDescent="0.5">
      <c r="A8" t="s">
        <v>93</v>
      </c>
      <c r="B8" s="3">
        <v>1.02</v>
      </c>
      <c r="C8">
        <v>4</v>
      </c>
      <c r="D8" s="3">
        <f t="shared" si="0"/>
        <v>4.08</v>
      </c>
      <c r="E8">
        <v>1</v>
      </c>
      <c r="F8" s="5">
        <f t="shared" si="1"/>
        <v>4.08</v>
      </c>
      <c r="G8" t="s">
        <v>55</v>
      </c>
      <c r="H8" s="8"/>
      <c r="I8" s="8"/>
    </row>
    <row r="9" spans="1:9" x14ac:dyDescent="0.5">
      <c r="A9" t="s">
        <v>38</v>
      </c>
      <c r="B9" s="3">
        <v>5.56</v>
      </c>
      <c r="C9">
        <v>1</v>
      </c>
      <c r="D9" s="3">
        <f t="shared" si="0"/>
        <v>5.56</v>
      </c>
      <c r="E9">
        <v>1</v>
      </c>
      <c r="F9" s="5">
        <f t="shared" si="1"/>
        <v>5.56</v>
      </c>
      <c r="G9" t="s">
        <v>41</v>
      </c>
    </row>
  </sheetData>
  <mergeCells count="1">
    <mergeCell ref="H2:I2"/>
  </mergeCells>
  <hyperlinks>
    <hyperlink ref="G4" r:id="rId1" xr:uid="{DA776A6E-4F9E-47C6-91C7-084A7CEE2407}"/>
    <hyperlink ref="G2" r:id="rId2" xr:uid="{2F5FF672-984D-48F3-916E-98302F9977D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8496-DCBF-484A-927E-B6E4389E0117}">
  <dimension ref="A1:L15"/>
  <sheetViews>
    <sheetView tabSelected="1" workbookViewId="0">
      <selection activeCell="F13" sqref="F13"/>
    </sheetView>
  </sheetViews>
  <sheetFormatPr defaultRowHeight="14.35" x14ac:dyDescent="0.5"/>
  <cols>
    <col min="1" max="1" width="15.41015625" bestFit="1" customWidth="1"/>
    <col min="2" max="2" width="13" bestFit="1" customWidth="1"/>
    <col min="3" max="3" width="17.41015625" bestFit="1" customWidth="1"/>
    <col min="4" max="4" width="12.703125" bestFit="1" customWidth="1"/>
    <col min="5" max="5" width="14.703125" bestFit="1" customWidth="1"/>
    <col min="8" max="9" width="14.703125" bestFit="1" customWidth="1"/>
    <col min="11" max="11" width="34.41015625" bestFit="1" customWidth="1"/>
    <col min="13" max="13" width="16.29296875" bestFit="1" customWidth="1"/>
  </cols>
  <sheetData>
    <row r="1" spans="1:12" x14ac:dyDescent="0.5">
      <c r="A1" t="s">
        <v>18</v>
      </c>
      <c r="B1" t="s">
        <v>21</v>
      </c>
      <c r="C1" t="s">
        <v>24</v>
      </c>
      <c r="D1" t="s">
        <v>20</v>
      </c>
      <c r="E1" t="s">
        <v>29</v>
      </c>
      <c r="F1" t="s">
        <v>23</v>
      </c>
      <c r="G1" t="s">
        <v>22</v>
      </c>
      <c r="H1" t="s">
        <v>30</v>
      </c>
      <c r="I1" t="s">
        <v>25</v>
      </c>
      <c r="K1" t="s">
        <v>26</v>
      </c>
    </row>
    <row r="2" spans="1:12" x14ac:dyDescent="0.5">
      <c r="A2" t="s">
        <v>19</v>
      </c>
      <c r="B2">
        <v>43</v>
      </c>
      <c r="C2">
        <v>4.2</v>
      </c>
      <c r="D2">
        <v>6</v>
      </c>
      <c r="E2">
        <v>8.5</v>
      </c>
      <c r="F2" s="2">
        <f>C2*PI()*D2</f>
        <v>79.168134870462779</v>
      </c>
      <c r="G2" s="2">
        <f>F2/36</f>
        <v>2.1991148575128552</v>
      </c>
      <c r="H2">
        <v>0</v>
      </c>
      <c r="I2" s="4">
        <f>E2*G2*(B2/36)+H2</f>
        <v>22.327124456137458</v>
      </c>
      <c r="K2" t="s">
        <v>28</v>
      </c>
    </row>
    <row r="3" spans="1:12" x14ac:dyDescent="0.5">
      <c r="A3" t="s">
        <v>42</v>
      </c>
      <c r="B3">
        <v>43</v>
      </c>
      <c r="C3">
        <v>4.2</v>
      </c>
      <c r="D3">
        <v>6</v>
      </c>
      <c r="E3">
        <v>8.5</v>
      </c>
      <c r="F3" s="2">
        <f>C3*PI()*D3</f>
        <v>79.168134870462779</v>
      </c>
      <c r="G3" s="2">
        <f>F3/36</f>
        <v>2.1991148575128552</v>
      </c>
      <c r="H3">
        <v>0</v>
      </c>
      <c r="I3" s="4">
        <f>E3*G3*(B3/36)+H3</f>
        <v>22.327124456137458</v>
      </c>
      <c r="K3" t="s">
        <v>27</v>
      </c>
    </row>
    <row r="4" spans="1:12" x14ac:dyDescent="0.5">
      <c r="A4" t="s">
        <v>2</v>
      </c>
      <c r="B4">
        <v>11</v>
      </c>
      <c r="C4">
        <v>4</v>
      </c>
      <c r="D4">
        <v>6</v>
      </c>
      <c r="E4">
        <v>8.5</v>
      </c>
      <c r="F4" s="2">
        <f>C4*PI()*D4</f>
        <v>75.398223686155035</v>
      </c>
      <c r="G4" s="2">
        <f>F4/36</f>
        <v>2.0943951023931953</v>
      </c>
      <c r="H4">
        <v>0</v>
      </c>
      <c r="I4" s="4">
        <f>E4*G4*(B4/36)+H4</f>
        <v>5.4396095020489934</v>
      </c>
    </row>
    <row r="5" spans="1:12" x14ac:dyDescent="0.5">
      <c r="F5" s="2"/>
      <c r="G5" s="2"/>
      <c r="I5" s="4"/>
      <c r="K5" t="s">
        <v>43</v>
      </c>
      <c r="L5" s="2">
        <f>SUM(G2:G5)</f>
        <v>6.4926248174189052</v>
      </c>
    </row>
    <row r="6" spans="1:12" x14ac:dyDescent="0.5">
      <c r="F6" s="2"/>
      <c r="G6" s="2"/>
      <c r="I6" s="4"/>
      <c r="K6" t="s">
        <v>44</v>
      </c>
      <c r="L6" s="2">
        <f>L5-G4</f>
        <v>4.3982297150257104</v>
      </c>
    </row>
    <row r="7" spans="1:12" x14ac:dyDescent="0.5">
      <c r="F7" s="2"/>
      <c r="G7" s="2"/>
      <c r="I7" s="4"/>
    </row>
    <row r="8" spans="1:12" x14ac:dyDescent="0.5">
      <c r="K8" t="s">
        <v>45</v>
      </c>
      <c r="L8">
        <v>6</v>
      </c>
    </row>
    <row r="10" spans="1:12" x14ac:dyDescent="0.5">
      <c r="A10" t="s">
        <v>21</v>
      </c>
      <c r="B10" t="s">
        <v>86</v>
      </c>
      <c r="C10" t="s">
        <v>87</v>
      </c>
      <c r="F10" t="s">
        <v>90</v>
      </c>
      <c r="L10" s="2"/>
    </row>
    <row r="11" spans="1:12" x14ac:dyDescent="0.5">
      <c r="A11">
        <v>18</v>
      </c>
      <c r="B11">
        <v>4</v>
      </c>
      <c r="C11">
        <f>A11*B11</f>
        <v>72</v>
      </c>
      <c r="F11" t="s">
        <v>91</v>
      </c>
      <c r="L11" s="2"/>
    </row>
    <row r="12" spans="1:12" x14ac:dyDescent="0.5">
      <c r="A12">
        <v>12</v>
      </c>
      <c r="B12">
        <v>8</v>
      </c>
      <c r="C12">
        <f>A12*B12</f>
        <v>96</v>
      </c>
      <c r="F12" t="s">
        <v>92</v>
      </c>
    </row>
    <row r="13" spans="1:12" x14ac:dyDescent="0.5">
      <c r="A13">
        <v>6</v>
      </c>
      <c r="B13">
        <v>16</v>
      </c>
      <c r="C13">
        <f>A13*B13</f>
        <v>96</v>
      </c>
    </row>
    <row r="14" spans="1:12" x14ac:dyDescent="0.5">
      <c r="A14" t="s">
        <v>88</v>
      </c>
      <c r="C14">
        <f>SUM(C11:C13)/36</f>
        <v>7.333333333333333</v>
      </c>
    </row>
    <row r="15" spans="1:12" x14ac:dyDescent="0.5">
      <c r="A15" t="s">
        <v>89</v>
      </c>
      <c r="B15">
        <v>4</v>
      </c>
      <c r="C15">
        <f>C14*B15</f>
        <v>29.333333333333332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Airframe Materials</vt:lpstr>
      <vt:lpstr>Electronics</vt:lpstr>
      <vt:lpstr>Recovery Hardware</vt:lpstr>
      <vt:lpstr>Incidentals</vt:lpstr>
      <vt:lpstr>Fibreglass 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2021-01-08T05:52:12Z</dcterms:created>
  <dcterms:modified xsi:type="dcterms:W3CDTF">2022-08-29T16:05:51Z</dcterms:modified>
</cp:coreProperties>
</file>