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10.xml" ContentType="application/vnd.openxmlformats-officedocument.drawing+xml"/>
  <Override PartName="/xl/comments1.xml" ContentType="application/vnd.openxmlformats-officedocument.spreadsheetml.comments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casa/Dropbox/00-SCHOOL/1-University/2021-20/1-Historia_Económica_de_Colombia/3-Investigación/8-Datos/"/>
    </mc:Choice>
  </mc:AlternateContent>
  <xr:revisionPtr revIDLastSave="0" documentId="13_ncr:1_{82FDBD89-A2CA-2A4C-B5FB-254F6967F043}" xr6:coauthVersionLast="46" xr6:coauthVersionMax="46" xr10:uidLastSave="{00000000-0000-0000-0000-000000000000}"/>
  <bookViews>
    <workbookView xWindow="80" yWindow="1040" windowWidth="37420" windowHeight="20480" tabRatio="885" activeTab="5" xr2:uid="{00000000-000D-0000-FFFF-FFFF00000000}"/>
  </bookViews>
  <sheets>
    <sheet name="GastoPib" sheetId="4" r:id="rId1"/>
    <sheet name="ImpuPib" sheetId="1" r:id="rId2"/>
    <sheet name="PIB" sheetId="5" r:id="rId3"/>
    <sheet name="PobEstados" sheetId="12" r:id="rId4"/>
    <sheet name="Deuda" sheetId="3" r:id="rId5"/>
    <sheet name="IngrEstTol" sheetId="7" r:id="rId6"/>
    <sheet name="RentasEst" sheetId="6" r:id="rId7"/>
    <sheet name="GastDefEst" sheetId="8" r:id="rId8"/>
    <sheet name="IngGastos" sheetId="9" r:id="rId9"/>
    <sheet name="IngEstados" sheetId="11" r:id="rId10"/>
    <sheet name="Santander" sheetId="10" r:id="rId11"/>
    <sheet name="Bolivar" sheetId="13" r:id="rId12"/>
    <sheet name="Antioquia" sheetId="14" r:id="rId13"/>
    <sheet name="Boyacá" sheetId="15" r:id="rId14"/>
  </sheets>
  <externalReferences>
    <externalReference r:id="rId15"/>
  </externalReferences>
  <definedNames>
    <definedName name="_xlchart.v1.4" hidden="1">GastDefEst!$A$19:$A$28</definedName>
    <definedName name="_xlchart.v1.5" hidden="1">GastDefEst!$D$18</definedName>
    <definedName name="_xlchart.v1.6" hidden="1">GastDefEst!$D$19:$D$28</definedName>
    <definedName name="_xlchart.v1.7" hidden="1">GastDefEst!$A$19:$A$28</definedName>
    <definedName name="_xlchart.v1.8" hidden="1">GastDefEst!$D$18</definedName>
    <definedName name="_xlchart.v1.9" hidden="1">GastDefEst!$D$19:$D$28</definedName>
    <definedName name="_xlchart.v2.10" hidden="1">GastDefEst!$A$19:$A$28</definedName>
    <definedName name="_xlchart.v2.11" hidden="1">GastDefEst!$D$18</definedName>
    <definedName name="_xlchart.v2.12" hidden="1">GastDefEst!$D$19:$D$28</definedName>
    <definedName name="_xlchart.v5.0" hidden="1">GastDefEst!$A$18</definedName>
    <definedName name="_xlchart.v5.1" hidden="1">GastDefEst!$A$19:$A$28</definedName>
    <definedName name="_xlchart.v5.2" hidden="1">GastDefEst!$D$18</definedName>
    <definedName name="_xlchart.v5.3" hidden="1">GastDefEst!$D$19:$D$28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4" l="1"/>
  <c r="E82" i="11"/>
  <c r="E68" i="11"/>
  <c r="E54" i="11"/>
  <c r="E40" i="11"/>
  <c r="E39" i="11"/>
  <c r="D14" i="14"/>
  <c r="E95" i="11"/>
  <c r="E81" i="11"/>
  <c r="E67" i="11"/>
  <c r="E53" i="11"/>
  <c r="E25" i="11"/>
  <c r="G4" i="15"/>
  <c r="B80" i="10"/>
  <c r="B79" i="10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5" i="15"/>
  <c r="D6" i="15"/>
  <c r="D7" i="15"/>
  <c r="D8" i="15"/>
  <c r="D9" i="15"/>
  <c r="D10" i="15"/>
  <c r="D11" i="15"/>
  <c r="D12" i="15"/>
  <c r="D13" i="15"/>
  <c r="D14" i="15"/>
  <c r="D15" i="15"/>
  <c r="D16" i="15"/>
  <c r="D4" i="15"/>
  <c r="D42" i="15"/>
  <c r="D43" i="15"/>
  <c r="D44" i="15"/>
  <c r="D45" i="15"/>
  <c r="D46" i="15"/>
  <c r="D47" i="15"/>
  <c r="D67" i="15"/>
  <c r="G63" i="15" s="1"/>
  <c r="C67" i="15"/>
  <c r="E66" i="15"/>
  <c r="E65" i="15"/>
  <c r="E64" i="15"/>
  <c r="E63" i="15"/>
  <c r="E62" i="15"/>
  <c r="D60" i="15"/>
  <c r="C60" i="15"/>
  <c r="E59" i="15"/>
  <c r="E58" i="15"/>
  <c r="E57" i="15"/>
  <c r="E56" i="15"/>
  <c r="E55" i="15"/>
  <c r="E16" i="15"/>
  <c r="E7" i="15"/>
  <c r="E60" i="15" l="1"/>
  <c r="G66" i="15"/>
  <c r="G62" i="15"/>
  <c r="G64" i="15"/>
  <c r="E67" i="15"/>
  <c r="G67" i="15"/>
  <c r="G65" i="15"/>
  <c r="F83" i="10" l="1"/>
  <c r="F79" i="10"/>
  <c r="F78" i="10"/>
  <c r="F77" i="10"/>
  <c r="F74" i="10"/>
  <c r="F73" i="10"/>
  <c r="F72" i="10"/>
  <c r="D94" i="11" l="1"/>
  <c r="D95" i="11"/>
  <c r="D86" i="11"/>
  <c r="D87" i="11"/>
  <c r="D88" i="11"/>
  <c r="D89" i="11"/>
  <c r="D90" i="11"/>
  <c r="D91" i="11"/>
  <c r="D92" i="11"/>
  <c r="D93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45" i="11"/>
  <c r="D46" i="11"/>
  <c r="D47" i="11"/>
  <c r="D48" i="11"/>
  <c r="D49" i="11"/>
  <c r="D50" i="11"/>
  <c r="D51" i="11"/>
  <c r="D52" i="11"/>
  <c r="D53" i="11"/>
  <c r="D54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21" i="11"/>
  <c r="D22" i="11"/>
  <c r="D23" i="11"/>
  <c r="D24" i="11"/>
  <c r="D25" i="11"/>
  <c r="D26" i="11"/>
  <c r="D27" i="11"/>
  <c r="D28" i="11"/>
  <c r="D13" i="11"/>
  <c r="D14" i="11"/>
  <c r="D15" i="11"/>
  <c r="D16" i="11"/>
  <c r="D17" i="11"/>
  <c r="D18" i="11"/>
  <c r="D19" i="11"/>
  <c r="D20" i="11"/>
  <c r="H13" i="7"/>
  <c r="F13" i="7"/>
  <c r="M40" i="14"/>
  <c r="M39" i="14"/>
  <c r="M38" i="14"/>
  <c r="M37" i="14"/>
  <c r="M36" i="14"/>
  <c r="M35" i="14"/>
  <c r="M34" i="14"/>
  <c r="M33" i="14"/>
  <c r="M32" i="14"/>
  <c r="M31" i="14"/>
  <c r="M30" i="14"/>
  <c r="M29" i="14"/>
  <c r="M28" i="14"/>
  <c r="M27" i="14"/>
  <c r="M26" i="14"/>
  <c r="M25" i="14"/>
  <c r="M24" i="14"/>
  <c r="M23" i="14"/>
  <c r="E50" i="10"/>
  <c r="D50" i="10"/>
  <c r="F49" i="10"/>
  <c r="F48" i="10"/>
  <c r="F47" i="10"/>
  <c r="F46" i="10"/>
  <c r="F45" i="10"/>
  <c r="F44" i="10"/>
  <c r="E36" i="10"/>
  <c r="D36" i="10"/>
  <c r="D28" i="8"/>
  <c r="D27" i="8"/>
  <c r="D26" i="8"/>
  <c r="D25" i="8"/>
  <c r="D24" i="8"/>
  <c r="D23" i="8"/>
  <c r="D22" i="8"/>
  <c r="D21" i="8"/>
  <c r="D20" i="8"/>
  <c r="D19" i="8"/>
  <c r="G15" i="7"/>
  <c r="J12" i="7"/>
  <c r="G12" i="7"/>
  <c r="D12" i="7"/>
  <c r="I12" i="7" s="1"/>
  <c r="J11" i="7"/>
  <c r="G11" i="7"/>
  <c r="D11" i="7"/>
  <c r="I11" i="7" s="1"/>
  <c r="J10" i="7"/>
  <c r="G10" i="7"/>
  <c r="D10" i="7"/>
  <c r="I10" i="7" s="1"/>
  <c r="J9" i="7"/>
  <c r="G9" i="7"/>
  <c r="D9" i="7"/>
  <c r="I9" i="7" s="1"/>
  <c r="J8" i="7"/>
  <c r="G8" i="7"/>
  <c r="D8" i="7"/>
  <c r="I8" i="7" s="1"/>
  <c r="J7" i="7"/>
  <c r="G7" i="7"/>
  <c r="D7" i="7"/>
  <c r="I7" i="7" s="1"/>
  <c r="J6" i="7"/>
  <c r="G6" i="7"/>
  <c r="D6" i="7"/>
  <c r="I6" i="7" s="1"/>
  <c r="J5" i="7"/>
  <c r="G5" i="7"/>
  <c r="D5" i="7"/>
  <c r="I5" i="7" s="1"/>
  <c r="J4" i="7"/>
  <c r="G4" i="7"/>
  <c r="D4" i="7"/>
  <c r="I4" i="7" s="1"/>
  <c r="J3" i="7"/>
  <c r="G3" i="7"/>
  <c r="D3" i="7"/>
  <c r="I3" i="7" s="1"/>
  <c r="G106" i="5"/>
  <c r="F106" i="5"/>
  <c r="G104" i="5"/>
  <c r="F104" i="5"/>
  <c r="G102" i="5"/>
  <c r="F102" i="5"/>
  <c r="G101" i="5"/>
  <c r="F101" i="5"/>
  <c r="G100" i="5"/>
  <c r="F100" i="5"/>
  <c r="G99" i="5"/>
  <c r="F99" i="5"/>
  <c r="G98" i="5"/>
  <c r="F98" i="5"/>
  <c r="G97" i="5"/>
  <c r="F97" i="5"/>
  <c r="G96" i="5"/>
  <c r="F96" i="5"/>
  <c r="G95" i="5"/>
  <c r="F95" i="5"/>
  <c r="G94" i="5"/>
  <c r="F94" i="5"/>
  <c r="G93" i="5"/>
  <c r="F93" i="5"/>
  <c r="G92" i="5"/>
  <c r="F92" i="5"/>
  <c r="G91" i="5"/>
  <c r="F91" i="5"/>
  <c r="G90" i="5"/>
  <c r="F90" i="5"/>
  <c r="G89" i="5"/>
  <c r="F89" i="5"/>
  <c r="G88" i="5"/>
  <c r="F88" i="5"/>
  <c r="G87" i="5"/>
  <c r="F87" i="5"/>
  <c r="G86" i="5"/>
  <c r="F86" i="5"/>
  <c r="G85" i="5"/>
  <c r="F85" i="5"/>
  <c r="G84" i="5"/>
  <c r="F84" i="5"/>
  <c r="G83" i="5"/>
  <c r="F83" i="5"/>
  <c r="G81" i="5"/>
  <c r="F81" i="5"/>
  <c r="G79" i="5"/>
  <c r="F79" i="5"/>
  <c r="G77" i="5"/>
  <c r="F77" i="5"/>
  <c r="G75" i="5"/>
  <c r="F75" i="5"/>
  <c r="G73" i="5"/>
  <c r="F73" i="5"/>
  <c r="G71" i="5"/>
  <c r="F71" i="5"/>
  <c r="G69" i="5"/>
  <c r="F69" i="5"/>
  <c r="G67" i="5"/>
  <c r="F67" i="5"/>
  <c r="G65" i="5"/>
  <c r="F65" i="5"/>
  <c r="G63" i="5"/>
  <c r="F63" i="5"/>
  <c r="G61" i="5"/>
  <c r="F61" i="5"/>
  <c r="G59" i="5"/>
  <c r="F59" i="5"/>
  <c r="G57" i="5"/>
  <c r="F57" i="5"/>
  <c r="G55" i="5"/>
  <c r="F55" i="5"/>
  <c r="G53" i="5"/>
  <c r="F53" i="5"/>
  <c r="G51" i="5"/>
  <c r="F51" i="5"/>
  <c r="G49" i="5"/>
  <c r="F49" i="5"/>
  <c r="G47" i="5"/>
  <c r="F47" i="5"/>
  <c r="G45" i="5"/>
  <c r="F45" i="5"/>
  <c r="G43" i="5"/>
  <c r="F43" i="5"/>
  <c r="G41" i="5"/>
  <c r="F41" i="5"/>
  <c r="G39" i="5"/>
  <c r="F39" i="5"/>
  <c r="G37" i="5"/>
  <c r="F37" i="5"/>
  <c r="G35" i="5"/>
  <c r="F35" i="5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I13" i="7" l="1"/>
  <c r="G13" i="7"/>
  <c r="J13" i="7"/>
  <c r="E38" i="10"/>
  <c r="D38" i="10" s="1"/>
  <c r="F50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TC4200</author>
  </authors>
  <commentList>
    <comment ref="A55" authorId="0" shapeId="0" xr:uid="{00000000-0006-0000-0D00-000001000000}">
      <text>
        <r>
          <rPr>
            <b/>
            <sz val="9"/>
            <color indexed="81"/>
            <rFont val="Tahoma"/>
            <family val="2"/>
          </rPr>
          <t xml:space="preserve">LGA: SOLO HUBO 6 MESES DE RECAUDACION LO DEMAS FUE GUERRA
</t>
        </r>
      </text>
    </comment>
    <comment ref="A62" authorId="0" shapeId="0" xr:uid="{00000000-0006-0000-0D00-000002000000}">
      <text>
        <r>
          <rPr>
            <b/>
            <sz val="9"/>
            <color indexed="81"/>
            <rFont val="Tahoma"/>
            <family val="2"/>
          </rPr>
          <t xml:space="preserve">LGA:SOLO SE REALIZO RECAUDACION LOS 5 PRIMEROS MESES EL RESTO FUE GUERRA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<sst xmlns="http://schemas.openxmlformats.org/spreadsheetml/2006/main" count="582" uniqueCount="328">
  <si>
    <t>Hipotecas y registro</t>
  </si>
  <si>
    <t>Impuesto de minas y derechos de título</t>
  </si>
  <si>
    <t>Derechos de tabaco del Estado**</t>
  </si>
  <si>
    <t>Aprovechamientos</t>
  </si>
  <si>
    <t>Otras contribuciones</t>
  </si>
  <si>
    <t>Renta Agregada</t>
  </si>
  <si>
    <t>Recaudo</t>
  </si>
  <si>
    <t>---</t>
  </si>
  <si>
    <t>Presupuesto</t>
  </si>
  <si>
    <t>1858 – 1859*</t>
  </si>
  <si>
    <t>s.d.</t>
  </si>
  <si>
    <t>1866 – 1867</t>
  </si>
  <si>
    <t xml:space="preserve">1868 – 1869 </t>
  </si>
  <si>
    <t>1870 – 1871</t>
  </si>
  <si>
    <t>1872 – 1873</t>
  </si>
  <si>
    <t>* Los datos sobre recaudos corresponden a los primeros 18 meses del bienio.</t>
  </si>
  <si>
    <t>** Los datos sobre recaudos que aparecen en tal vigencia corresponden, a una proyección hecha por el secretario de hacienda, Moreno sobre recaudos realizados hasta abril de 1865</t>
  </si>
  <si>
    <t>Suma</t>
  </si>
  <si>
    <t>Fuente: Juan E. Vélez</t>
  </si>
  <si>
    <t>1860 – 1861p</t>
  </si>
  <si>
    <t>1864 – 1865p</t>
  </si>
  <si>
    <t>Auxilio a los distritos</t>
  </si>
  <si>
    <t>Antioquia*</t>
  </si>
  <si>
    <t>Magdalena*</t>
  </si>
  <si>
    <t>Santander*</t>
  </si>
  <si>
    <t>Obras Públicas</t>
  </si>
  <si>
    <t>TOTALES</t>
  </si>
  <si>
    <t>ESTADO DE SANTANDER</t>
  </si>
  <si>
    <t>Ingresos</t>
  </si>
  <si>
    <t>Gastos</t>
  </si>
  <si>
    <t>nd</t>
  </si>
  <si>
    <t>balance</t>
  </si>
  <si>
    <t>Nota: Los datos de 1856 y 1870 corresponden al presupuesto de rentas</t>
  </si>
  <si>
    <t>Años</t>
  </si>
  <si>
    <t>897.00</t>
  </si>
  <si>
    <t>4.122.00</t>
  </si>
  <si>
    <t xml:space="preserve">Año/Estado </t>
  </si>
  <si>
    <t xml:space="preserve">% </t>
  </si>
  <si>
    <t xml:space="preserve">Bolívar </t>
  </si>
  <si>
    <t xml:space="preserve">Cauca </t>
  </si>
  <si>
    <t xml:space="preserve"> </t>
  </si>
  <si>
    <t xml:space="preserve">Panamá </t>
  </si>
  <si>
    <t xml:space="preserve">TOTALES </t>
  </si>
  <si>
    <t>AÑOS</t>
  </si>
  <si>
    <t>DEUDA</t>
  </si>
  <si>
    <t>43.137.71</t>
  </si>
  <si>
    <t>24.541.36</t>
  </si>
  <si>
    <t>23.631.46</t>
  </si>
  <si>
    <t>17.736.36</t>
  </si>
  <si>
    <t>16.896.36</t>
  </si>
  <si>
    <t>13.936.36</t>
  </si>
  <si>
    <t>14.098.21</t>
  </si>
  <si>
    <t>Estado soberano de bolivar</t>
  </si>
  <si>
    <t>Fuente:  Roicer Alberto Flórez Bolívar. El uso privado de la autoridad pública en el Estado Soberano de Bolívar, 1857-1886. tesis</t>
  </si>
  <si>
    <t>Año</t>
  </si>
  <si>
    <t>Consumo de carne y vacuno y cerda</t>
  </si>
  <si>
    <t>Impuesto sobre la renta</t>
  </si>
  <si>
    <t>Suprimida</t>
  </si>
  <si>
    <t>Destilación, rectificación e Introducción de aguardiente</t>
  </si>
  <si>
    <t>Presupuesto total de las rentas del estado</t>
  </si>
  <si>
    <t>Presupuesto de gastos destinado a la instrucción publica</t>
  </si>
  <si>
    <t>Presupuesto total de gastos del estado</t>
  </si>
  <si>
    <t>Fuente: Sergio Paolo Solano y Roicer Florez. Estdísticacs historicas de las provincias que integraban el actual departamento de Bolivar soglo XIX.</t>
  </si>
  <si>
    <t>Fuente:  Roicer Alberto Flórez Bolívar. El uso privado de la autoridad pública en el Estado Soberano de Bolívar, 1857-1886. tesis. 21</t>
  </si>
  <si>
    <t>Población</t>
  </si>
  <si>
    <t>Magangué</t>
  </si>
  <si>
    <t>Majagual</t>
  </si>
  <si>
    <t>Sucre</t>
  </si>
  <si>
    <t>Yatí</t>
  </si>
  <si>
    <t>Madrid</t>
  </si>
  <si>
    <t>Palmarito</t>
  </si>
  <si>
    <t>…….</t>
  </si>
  <si>
    <t>Consumo de carnes de ganado vacuno y de cerda</t>
  </si>
  <si>
    <t>Provincia de Magangue 1873</t>
  </si>
  <si>
    <t>Soledad</t>
  </si>
  <si>
    <t>Sabanagrande</t>
  </si>
  <si>
    <t>Santo Tomás</t>
  </si>
  <si>
    <t>Galapa</t>
  </si>
  <si>
    <t>…..</t>
  </si>
  <si>
    <t>Tubará</t>
  </si>
  <si>
    <t>Malambo</t>
  </si>
  <si>
    <t>……</t>
  </si>
  <si>
    <t>Palmar de Varela</t>
  </si>
  <si>
    <t>Barranquilla</t>
  </si>
  <si>
    <t>Provincia de Barranquilla 1873</t>
  </si>
  <si>
    <t>1869p</t>
  </si>
  <si>
    <t>1874p</t>
  </si>
  <si>
    <t>1875p</t>
  </si>
  <si>
    <t>1877p</t>
  </si>
  <si>
    <t>1878p</t>
  </si>
  <si>
    <t>1879p</t>
  </si>
  <si>
    <t>P: presupuestado</t>
  </si>
  <si>
    <t xml:space="preserve">Estado de Antioquia.  Recaudos y presupuestos de las contribuciones y rentas en cada una de las vigencias.  1857-1873 (pesos).  </t>
  </si>
  <si>
    <t>Licores destilados</t>
  </si>
  <si>
    <t>Derechos de consumo</t>
  </si>
  <si>
    <t>Derechos de degüello</t>
  </si>
  <si>
    <t>Papel timbrado</t>
  </si>
  <si>
    <t>total</t>
  </si>
  <si>
    <t>recaudo</t>
  </si>
  <si>
    <t>saldos por recudar</t>
  </si>
  <si>
    <t>presupuesto de gastos de 1870</t>
  </si>
  <si>
    <t>reconocido</t>
  </si>
  <si>
    <t>pagado</t>
  </si>
  <si>
    <t>diferncia</t>
  </si>
  <si>
    <t>departamento de gobiertno</t>
  </si>
  <si>
    <t>departamento de justicia</t>
  </si>
  <si>
    <t>departamento de beneficiencia</t>
  </si>
  <si>
    <t>departamento de hacienda y tesoro</t>
  </si>
  <si>
    <t>departamento de casas de castigo &amp; obras publicas</t>
  </si>
  <si>
    <t>departamento de deuda pueblica</t>
  </si>
  <si>
    <t>RENTAS Y PRESUPUESTO DE GASTO SANTANDER</t>
  </si>
  <si>
    <t xml:space="preserve">fuente: Informe del Presidente del Estado de Santander a la Asamblea Legislativa de 1870: parte 6. Socorro: Imp. Del Estado, 1870. </t>
  </si>
  <si>
    <t>(TESIS DE DIEGO LÓPEZ "EL ESTADO SOBERANO DE SANTANDER...")</t>
  </si>
  <si>
    <t>Objeto del gasto</t>
  </si>
  <si>
    <t>Poderes Ejecutivo y legislativo</t>
  </si>
  <si>
    <t>Policia y Carceles</t>
  </si>
  <si>
    <t>Administración de justicia</t>
  </si>
  <si>
    <t>Culto</t>
  </si>
  <si>
    <t>Caminos Y Obras Publicas</t>
  </si>
  <si>
    <t>Instrucción Pública</t>
  </si>
  <si>
    <t>Beneficencia Pública</t>
  </si>
  <si>
    <t>Gastos Varios (inclido servicio de la deuda)</t>
  </si>
  <si>
    <t>1851 - 1852</t>
  </si>
  <si>
    <t>1869 - 1870</t>
  </si>
  <si>
    <t>%</t>
  </si>
  <si>
    <t>n.d</t>
  </si>
  <si>
    <t>Estado</t>
  </si>
  <si>
    <t>Rentas</t>
  </si>
  <si>
    <t>Gasto</t>
  </si>
  <si>
    <t>Bolivar</t>
  </si>
  <si>
    <t>Total Estados</t>
  </si>
  <si>
    <t>Gastos de los Estados</t>
  </si>
  <si>
    <t>Balance fiscal consolidado 1876 - 1877</t>
  </si>
  <si>
    <t>IINGRESOS ESTADUALES (Fuente: )</t>
  </si>
  <si>
    <t>Naturaleza de las rentas y contribuciones</t>
  </si>
  <si>
    <t>Aguardintes y licores</t>
  </si>
  <si>
    <t>contribucion directa</t>
  </si>
  <si>
    <t>Correos</t>
  </si>
  <si>
    <t>Casas de moneda</t>
  </si>
  <si>
    <t>Derecho de consumo</t>
  </si>
  <si>
    <t>derecho de deguello</t>
  </si>
  <si>
    <t>Impuesto de minas</t>
  </si>
  <si>
    <t>Impuesto sobre mortuorias</t>
  </si>
  <si>
    <t>Impuestos e ingresos varios</t>
  </si>
  <si>
    <t>Intereses de renta nominal</t>
  </si>
  <si>
    <t>Peajes</t>
  </si>
  <si>
    <t>Papel sellado</t>
  </si>
  <si>
    <t>Pecuaria de cria</t>
  </si>
  <si>
    <t>Derechos de registro y anotación</t>
  </si>
  <si>
    <t>Subvención nacional</t>
  </si>
  <si>
    <t>Salinas</t>
  </si>
  <si>
    <t>Población 1870</t>
  </si>
  <si>
    <t>Rentas y contribuciones per cápita</t>
  </si>
  <si>
    <t>Totales</t>
  </si>
  <si>
    <t>Boyacá*</t>
  </si>
  <si>
    <t>Cundinamarca*</t>
  </si>
  <si>
    <t>Panamá*</t>
  </si>
  <si>
    <t>Rentas y Gastos de los Estados 1873 (*1874)</t>
  </si>
  <si>
    <t>Fuente: Deas 1980</t>
  </si>
  <si>
    <t>Naturaleza de los gastos</t>
  </si>
  <si>
    <t>Administración general legislativa y ejecutiva</t>
  </si>
  <si>
    <t>instrucción pública</t>
  </si>
  <si>
    <t>Beneficencia</t>
  </si>
  <si>
    <t>recompensas</t>
  </si>
  <si>
    <t>correos</t>
  </si>
  <si>
    <t>servicio de la deuda del Estado</t>
  </si>
  <si>
    <t>Policía o fuerza pública</t>
  </si>
  <si>
    <t>Gastos de hacienda</t>
  </si>
  <si>
    <t>gasto/pib</t>
  </si>
  <si>
    <t>1830-31</t>
  </si>
  <si>
    <t>1831-32</t>
  </si>
  <si>
    <t>1832-33</t>
  </si>
  <si>
    <t>1833-34</t>
  </si>
  <si>
    <t>1834-35</t>
  </si>
  <si>
    <t>1835-36</t>
  </si>
  <si>
    <t>1836-40</t>
  </si>
  <si>
    <t>1841-42</t>
  </si>
  <si>
    <t>1842-43</t>
  </si>
  <si>
    <t>1843-44</t>
  </si>
  <si>
    <t>1846-47</t>
  </si>
  <si>
    <t>1847-48</t>
  </si>
  <si>
    <t>1848-49</t>
  </si>
  <si>
    <t>1849-50</t>
  </si>
  <si>
    <t>1850-51</t>
  </si>
  <si>
    <t>1851-52</t>
  </si>
  <si>
    <t>1852-53</t>
  </si>
  <si>
    <t>1853-54</t>
  </si>
  <si>
    <t>1854-55</t>
  </si>
  <si>
    <t>1855-56</t>
  </si>
  <si>
    <t>1856-57</t>
  </si>
  <si>
    <t>1857-58</t>
  </si>
  <si>
    <t>1858-59</t>
  </si>
  <si>
    <t>1859-60</t>
  </si>
  <si>
    <t>1864-65</t>
  </si>
  <si>
    <t>1865-66</t>
  </si>
  <si>
    <t>1866-67</t>
  </si>
  <si>
    <t>1867-68</t>
  </si>
  <si>
    <t>1868-69</t>
  </si>
  <si>
    <t>1869-70</t>
  </si>
  <si>
    <t>1870-71</t>
  </si>
  <si>
    <t>1871-72</t>
  </si>
  <si>
    <t>1872-73</t>
  </si>
  <si>
    <t>1873-74</t>
  </si>
  <si>
    <t>1874-75</t>
  </si>
  <si>
    <t>1875-76</t>
  </si>
  <si>
    <t>1876-77</t>
  </si>
  <si>
    <t>1877-78</t>
  </si>
  <si>
    <t>1878-79</t>
  </si>
  <si>
    <t>1899-00</t>
  </si>
  <si>
    <t>1901-02</t>
  </si>
  <si>
    <t>Ingresos Tributarios</t>
  </si>
  <si>
    <t>deuda pública interior</t>
  </si>
  <si>
    <t>PIB</t>
  </si>
  <si>
    <t>miles de pesos corrientes</t>
  </si>
  <si>
    <t>-</t>
  </si>
  <si>
    <t>Ingresos/PIB</t>
  </si>
  <si>
    <t xml:space="preserve">ESTADO </t>
  </si>
  <si>
    <t xml:space="preserve">Rentas </t>
  </si>
  <si>
    <t xml:space="preserve">Pre. Rentas </t>
  </si>
  <si>
    <t xml:space="preserve">Gastos </t>
  </si>
  <si>
    <t xml:space="preserve">Población </t>
  </si>
  <si>
    <t xml:space="preserve">Rentas per cápita </t>
  </si>
  <si>
    <t xml:space="preserve">Antioquia </t>
  </si>
  <si>
    <t xml:space="preserve">0.94 </t>
  </si>
  <si>
    <t xml:space="preserve">Bolívar  </t>
  </si>
  <si>
    <t xml:space="preserve">1.03 </t>
  </si>
  <si>
    <t xml:space="preserve">Boyacá </t>
  </si>
  <si>
    <t xml:space="preserve">0.22 </t>
  </si>
  <si>
    <t xml:space="preserve">Cauca  </t>
  </si>
  <si>
    <t xml:space="preserve">0.59 </t>
  </si>
  <si>
    <t xml:space="preserve">Cundinamarca </t>
  </si>
  <si>
    <t xml:space="preserve">0.81 </t>
  </si>
  <si>
    <t xml:space="preserve">Magdalena </t>
  </si>
  <si>
    <t xml:space="preserve">Panamá  </t>
  </si>
  <si>
    <t xml:space="preserve">1.35 </t>
  </si>
  <si>
    <t xml:space="preserve">Santander </t>
  </si>
  <si>
    <t xml:space="preserve">0.43 </t>
  </si>
  <si>
    <t xml:space="preserve">Tolima </t>
  </si>
  <si>
    <t xml:space="preserve">0.50 </t>
  </si>
  <si>
    <t xml:space="preserve">Total Estados </t>
  </si>
  <si>
    <t xml:space="preserve">0.67 </t>
  </si>
  <si>
    <t xml:space="preserve">Total Gob. Central </t>
  </si>
  <si>
    <t xml:space="preserve">0.97 </t>
  </si>
  <si>
    <t xml:space="preserve">Gob. Consolidado </t>
  </si>
  <si>
    <t xml:space="preserve">1.64 </t>
  </si>
  <si>
    <t xml:space="preserve">Rentas municipales </t>
  </si>
  <si>
    <t xml:space="preserve">0.48 </t>
  </si>
  <si>
    <t>Fuente: Junguito</t>
  </si>
  <si>
    <t>Estado soberano</t>
  </si>
  <si>
    <t>Crecimiento</t>
  </si>
  <si>
    <t>Crecimiento1882/1848</t>
  </si>
  <si>
    <t>Anual</t>
  </si>
  <si>
    <t>1873/1848</t>
  </si>
  <si>
    <t>1882/1873</t>
  </si>
  <si>
    <t>Antioquia</t>
  </si>
  <si>
    <t>Bolívar</t>
  </si>
  <si>
    <t>Boyacá</t>
  </si>
  <si>
    <t>Cauca</t>
  </si>
  <si>
    <t>Cundinamarca</t>
  </si>
  <si>
    <t>Magdalena</t>
  </si>
  <si>
    <t>Panamá</t>
  </si>
  <si>
    <t>Santander</t>
  </si>
  <si>
    <t>Tolima</t>
  </si>
  <si>
    <t>TOTAL</t>
  </si>
  <si>
    <t>Presupuesto del Tolima</t>
  </si>
  <si>
    <t>1863-1864</t>
  </si>
  <si>
    <t>1867-1868</t>
  </si>
  <si>
    <t>1876-1877</t>
  </si>
  <si>
    <t>1878-1879</t>
  </si>
  <si>
    <t>1880-1881</t>
  </si>
  <si>
    <t>1882-1883</t>
  </si>
  <si>
    <t>1884-1885</t>
  </si>
  <si>
    <t>1886-1887</t>
  </si>
  <si>
    <t>Fuente: Monopolio fiscal y guerras civiles en el Tolima, 1865-1899* 
HERNÁN CLAVIJO OCAMPO</t>
  </si>
  <si>
    <t>años</t>
  </si>
  <si>
    <t>renta</t>
  </si>
  <si>
    <t>el por menor de estos datos en lo relativo a 1870 y 1871 es el siguiente</t>
  </si>
  <si>
    <t>aguardientes</t>
  </si>
  <si>
    <t>dos decimos de peso</t>
  </si>
  <si>
    <t>ingresos varios</t>
  </si>
  <si>
    <t>aguardiente de mial de abejas</t>
  </si>
  <si>
    <t>deqüello</t>
  </si>
  <si>
    <t xml:space="preserve">Rentas anuales </t>
  </si>
  <si>
    <t xml:space="preserve">gastos anual </t>
  </si>
  <si>
    <t>presupuesto anual ingresos</t>
  </si>
  <si>
    <t>presupuesto anual gastos</t>
  </si>
  <si>
    <t xml:space="preserve">Estado Soberano de Santander </t>
  </si>
  <si>
    <t>1858-1886</t>
  </si>
  <si>
    <t>de septiembre de 1857 hasta 31 deciembre de 1857</t>
  </si>
  <si>
    <t>en pesos</t>
  </si>
  <si>
    <t>tomado del apendice de la memoria de hacienda 1869-1871</t>
  </si>
  <si>
    <t>año</t>
  </si>
  <si>
    <t>gastos</t>
  </si>
  <si>
    <t>presupuesto</t>
  </si>
  <si>
    <t>guerras</t>
  </si>
  <si>
    <t>1857*</t>
  </si>
  <si>
    <t xml:space="preserve">existen datos, en proceso </t>
  </si>
  <si>
    <t xml:space="preserve">n.d </t>
  </si>
  <si>
    <t>no hay datos de ingresos y de gastos</t>
  </si>
  <si>
    <t>no hay nada, ni decretos ni datos</t>
  </si>
  <si>
    <t>*. Datos de septiembre de 1857 hasta el 31 de diciembre de 1857</t>
  </si>
  <si>
    <t>BALANCE FISCAL A PARTIR DE 1853 A 1886</t>
  </si>
  <si>
    <t>ESTADO SOBERANO DE BOYACA</t>
  </si>
  <si>
    <t>AÑO</t>
  </si>
  <si>
    <t>RENTAS</t>
  </si>
  <si>
    <t>GASTOS</t>
  </si>
  <si>
    <t>DEFICIT</t>
  </si>
  <si>
    <t>SUPERAVIT</t>
  </si>
  <si>
    <t>guerra por tres años</t>
  </si>
  <si>
    <t>guerra mas cruenta de la época</t>
  </si>
  <si>
    <t>Véase en Informe del secretario general al presidente del Estado de Boyacá de 1878, Imprenta a cargo de H. Wilson, Tunja , 1878, pp. 1-75.</t>
  </si>
  <si>
    <t>Véase en Leyes y decretos expedidos por la Asamblea Legislativa del Estado Soberano de Boyacá, en sus sesiones de 1865, 1866, 1867, Imprenta Torres y Hermanos, Bogotá, 1867, pp. 41-42.</t>
  </si>
  <si>
    <t>Fuente: Informe del presidente del Est. Soberano de Boyacá a la Asamblea Legislativa en sus sesiones</t>
  </si>
  <si>
    <t>de 1868.  págs 3-4.  Tunja.  Imprenta Torres Hnos y Cía., en Boyacá, Informe del Presidente del Estado</t>
  </si>
  <si>
    <t>1858-1868.  Archivo departamental de la Gobernación de Boyacá.</t>
  </si>
  <si>
    <t>cuadro de presupuesto de Rentas Generales del  Est. Soberano de Boyacá años 1876 y 1877</t>
  </si>
  <si>
    <t>Renta</t>
  </si>
  <si>
    <t>Se presupuesto</t>
  </si>
  <si>
    <t xml:space="preserve">se produjo </t>
  </si>
  <si>
    <t>Diferencia</t>
  </si>
  <si>
    <t>Por aguardiente</t>
  </si>
  <si>
    <t>papel timbrado</t>
  </si>
  <si>
    <t>Deguello</t>
  </si>
  <si>
    <t>impuesto directo</t>
  </si>
  <si>
    <t>Derechos de registro</t>
  </si>
  <si>
    <t>Fuente:</t>
  </si>
  <si>
    <t>Informe  del Secretario de Hacienda  al presidente del estado de Boyacá 1877. pág 77. Tunja.  Imprenta Torres Hnos y Cía, en Boyacá</t>
  </si>
  <si>
    <t>Archivo Departamental.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</si>
</sst>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\ * #,##0.00_);_(&quot;$&quot;\ * \(#,##0.00\);_(&quot;$&quot;\ * &quot;-&quot;??_);_(@_)"/>
    <numFmt numFmtId="165" formatCode="0.0"/>
    <numFmt numFmtId="166" formatCode="0.000000"/>
    <numFmt numFmtId="167" formatCode="_(&quot;$&quot;\ * #,##0.000_);_(&quot;$&quot;\ * \(#,##0.000\);_(&quot;$&quot;\ * &quot;-&quot;??_);_(@_)"/>
    <numFmt numFmtId="168" formatCode="_([$$-240A]\ * #,##0.000_);_([$$-240A]\ * \(#,##0.000\);_([$$-240A]\ * &quot;-&quot;??_);_(@_)"/>
    <numFmt numFmtId="169" formatCode="_(&quot;$&quot;\ * #,##0.000_);_(&quot;$&quot;\ * \(#,##0.000\);_(&quot;$&quot;\ * &quot;-&quot;?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Verdana"/>
      <family val="2"/>
    </font>
    <font>
      <sz val="11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8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>
      <alignment vertical="center"/>
    </xf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7">
    <xf numFmtId="0" fontId="0" fillId="0" borderId="0" xfId="0"/>
    <xf numFmtId="0" fontId="1" fillId="0" borderId="0" xfId="1"/>
    <xf numFmtId="0" fontId="0" fillId="0" borderId="0" xfId="1" applyFont="1"/>
    <xf numFmtId="3" fontId="0" fillId="0" borderId="0" xfId="0" applyNumberFormat="1"/>
    <xf numFmtId="165" fontId="0" fillId="0" borderId="0" xfId="2" applyNumberFormat="1" applyFont="1" applyAlignment="1"/>
    <xf numFmtId="0" fontId="0" fillId="0" borderId="0" xfId="0" applyAlignment="1"/>
    <xf numFmtId="0" fontId="3" fillId="0" borderId="0" xfId="2" applyFont="1" applyAlignment="1"/>
    <xf numFmtId="0" fontId="3" fillId="0" borderId="0" xfId="0" applyFont="1"/>
    <xf numFmtId="0" fontId="3" fillId="0" borderId="0" xfId="0" applyFont="1" applyAlignment="1">
      <alignment vertical="justify"/>
    </xf>
    <xf numFmtId="165" fontId="0" fillId="0" borderId="0" xfId="0" applyNumberFormat="1"/>
    <xf numFmtId="0" fontId="0" fillId="0" borderId="1" xfId="0" applyBorder="1"/>
    <xf numFmtId="165" fontId="0" fillId="0" borderId="1" xfId="0" applyNumberFormat="1" applyBorder="1"/>
    <xf numFmtId="166" fontId="0" fillId="0" borderId="1" xfId="0" applyNumberFormat="1" applyBorder="1"/>
    <xf numFmtId="0" fontId="0" fillId="0" borderId="2" xfId="0" applyBorder="1"/>
    <xf numFmtId="0" fontId="0" fillId="0" borderId="3" xfId="0" applyBorder="1" applyAlignment="1">
      <alignment horizontal="left"/>
    </xf>
    <xf numFmtId="164" fontId="0" fillId="0" borderId="4" xfId="3" applyFont="1" applyBorder="1"/>
    <xf numFmtId="0" fontId="0" fillId="0" borderId="5" xfId="0" applyBorder="1" applyAlignment="1">
      <alignment horizontal="left"/>
    </xf>
    <xf numFmtId="164" fontId="0" fillId="0" borderId="6" xfId="3" applyFont="1" applyBorder="1"/>
    <xf numFmtId="0" fontId="0" fillId="0" borderId="7" xfId="0" applyBorder="1" applyAlignment="1">
      <alignment horizontal="left"/>
    </xf>
    <xf numFmtId="164" fontId="0" fillId="0" borderId="8" xfId="3" applyFont="1" applyBorder="1"/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167" fontId="0" fillId="0" borderId="13" xfId="3" applyNumberFormat="1" applyFont="1" applyBorder="1"/>
    <xf numFmtId="168" fontId="0" fillId="0" borderId="13" xfId="0" applyNumberFormat="1" applyBorder="1"/>
    <xf numFmtId="167" fontId="0" fillId="0" borderId="14" xfId="3" applyNumberFormat="1" applyFont="1" applyBorder="1"/>
    <xf numFmtId="168" fontId="0" fillId="0" borderId="14" xfId="0" applyNumberFormat="1" applyBorder="1"/>
    <xf numFmtId="167" fontId="0" fillId="0" borderId="16" xfId="3" applyNumberFormat="1" applyFont="1" applyBorder="1"/>
    <xf numFmtId="168" fontId="0" fillId="0" borderId="16" xfId="0" applyNumberFormat="1" applyBorder="1"/>
    <xf numFmtId="167" fontId="0" fillId="0" borderId="2" xfId="3" applyNumberFormat="1" applyFont="1" applyBorder="1"/>
    <xf numFmtId="168" fontId="0" fillId="0" borderId="2" xfId="0" applyNumberFormat="1" applyBorder="1"/>
    <xf numFmtId="167" fontId="0" fillId="0" borderId="2" xfId="3" applyNumberFormat="1" applyFont="1" applyFill="1" applyBorder="1"/>
    <xf numFmtId="168" fontId="0" fillId="0" borderId="19" xfId="0" applyNumberFormat="1" applyFill="1" applyBorder="1"/>
    <xf numFmtId="169" fontId="0" fillId="0" borderId="2" xfId="0" applyNumberFormat="1" applyBorder="1"/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167" fontId="0" fillId="0" borderId="14" xfId="3" applyNumberFormat="1" applyFont="1" applyBorder="1" applyAlignment="1">
      <alignment horizontal="center"/>
    </xf>
    <xf numFmtId="167" fontId="0" fillId="0" borderId="23" xfId="3" applyNumberFormat="1" applyFont="1" applyBorder="1" applyAlignment="1">
      <alignment horizontal="center"/>
    </xf>
    <xf numFmtId="169" fontId="0" fillId="0" borderId="24" xfId="0" applyNumberFormat="1" applyBorder="1"/>
    <xf numFmtId="169" fontId="0" fillId="0" borderId="14" xfId="0" applyNumberFormat="1" applyBorder="1"/>
    <xf numFmtId="167" fontId="0" fillId="0" borderId="16" xfId="3" applyNumberFormat="1" applyFont="1" applyBorder="1" applyAlignment="1">
      <alignment horizontal="center"/>
    </xf>
    <xf numFmtId="167" fontId="0" fillId="0" borderId="27" xfId="3" applyNumberFormat="1" applyFont="1" applyBorder="1" applyAlignment="1">
      <alignment horizontal="center"/>
    </xf>
    <xf numFmtId="169" fontId="0" fillId="0" borderId="28" xfId="0" applyNumberFormat="1" applyBorder="1"/>
    <xf numFmtId="167" fontId="0" fillId="0" borderId="29" xfId="3" applyNumberFormat="1" applyFont="1" applyBorder="1" applyAlignment="1">
      <alignment horizontal="center"/>
    </xf>
    <xf numFmtId="167" fontId="0" fillId="0" borderId="30" xfId="3" applyNumberFormat="1" applyFont="1" applyBorder="1" applyAlignment="1">
      <alignment horizontal="center"/>
    </xf>
    <xf numFmtId="0" fontId="4" fillId="0" borderId="0" xfId="0" applyFont="1"/>
    <xf numFmtId="12" fontId="0" fillId="0" borderId="0" xfId="0" applyNumberFormat="1"/>
    <xf numFmtId="0" fontId="0" fillId="2" borderId="0" xfId="0" applyFill="1"/>
    <xf numFmtId="0" fontId="5" fillId="0" borderId="0" xfId="0" applyFont="1" applyAlignment="1">
      <alignment horizontal="left" vertical="top" wrapText="1"/>
    </xf>
    <xf numFmtId="3" fontId="5" fillId="0" borderId="0" xfId="0" applyNumberFormat="1" applyFont="1" applyAlignment="1">
      <alignment horizontal="left" vertical="top" wrapText="1"/>
    </xf>
    <xf numFmtId="0" fontId="0" fillId="0" borderId="0" xfId="0" applyFont="1"/>
    <xf numFmtId="0" fontId="6" fillId="0" borderId="0" xfId="0" applyFont="1" applyAlignment="1">
      <alignment horizontal="left" vertical="top" wrapText="1"/>
    </xf>
    <xf numFmtId="3" fontId="6" fillId="0" borderId="0" xfId="0" applyNumberFormat="1" applyFont="1" applyAlignment="1">
      <alignment horizontal="left" vertical="top" wrapText="1"/>
    </xf>
    <xf numFmtId="0" fontId="7" fillId="0" borderId="0" xfId="0" applyFont="1"/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top" wrapText="1"/>
    </xf>
    <xf numFmtId="3" fontId="8" fillId="0" borderId="1" xfId="0" applyNumberFormat="1" applyFont="1" applyBorder="1" applyAlignment="1">
      <alignment horizontal="center" vertical="top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6" borderId="37" xfId="3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164" fontId="0" fillId="0" borderId="38" xfId="3" applyFont="1" applyFill="1" applyBorder="1" applyAlignment="1">
      <alignment horizontal="center"/>
    </xf>
    <xf numFmtId="164" fontId="0" fillId="0" borderId="13" xfId="3" applyFont="1" applyBorder="1" applyAlignment="1">
      <alignment horizontal="center"/>
    </xf>
    <xf numFmtId="164" fontId="0" fillId="0" borderId="20" xfId="3" applyFont="1" applyFill="1" applyBorder="1" applyAlignment="1">
      <alignment horizontal="center"/>
    </xf>
    <xf numFmtId="0" fontId="0" fillId="0" borderId="14" xfId="0" applyFont="1" applyBorder="1" applyAlignment="1">
      <alignment horizontal="center"/>
    </xf>
    <xf numFmtId="164" fontId="0" fillId="0" borderId="14" xfId="3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7" borderId="0" xfId="0" applyFill="1"/>
    <xf numFmtId="0" fontId="0" fillId="5" borderId="14" xfId="0" applyFont="1" applyFill="1" applyBorder="1" applyAlignment="1">
      <alignment horizontal="center"/>
    </xf>
    <xf numFmtId="164" fontId="0" fillId="5" borderId="14" xfId="3" applyFont="1" applyFill="1" applyBorder="1" applyAlignment="1">
      <alignment horizontal="center"/>
    </xf>
    <xf numFmtId="164" fontId="0" fillId="5" borderId="39" xfId="3" applyFont="1" applyFill="1" applyBorder="1" applyAlignment="1">
      <alignment horizontal="center"/>
    </xf>
    <xf numFmtId="164" fontId="0" fillId="5" borderId="24" xfId="3" applyFont="1" applyFill="1" applyBorder="1" applyAlignment="1">
      <alignment horizontal="center"/>
    </xf>
    <xf numFmtId="0" fontId="10" fillId="7" borderId="14" xfId="0" applyFont="1" applyFill="1" applyBorder="1" applyAlignment="1">
      <alignment horizontal="center"/>
    </xf>
    <xf numFmtId="164" fontId="10" fillId="7" borderId="14" xfId="3" applyFont="1" applyFill="1" applyBorder="1" applyAlignment="1">
      <alignment horizontal="center"/>
    </xf>
    <xf numFmtId="164" fontId="10" fillId="7" borderId="39" xfId="3" applyFont="1" applyFill="1" applyBorder="1" applyAlignment="1">
      <alignment horizontal="center"/>
    </xf>
    <xf numFmtId="164" fontId="0" fillId="4" borderId="14" xfId="3" applyFont="1" applyFill="1" applyBorder="1" applyAlignment="1">
      <alignment horizontal="center"/>
    </xf>
    <xf numFmtId="164" fontId="0" fillId="4" borderId="39" xfId="3" applyFont="1" applyFill="1" applyBorder="1" applyAlignment="1">
      <alignment horizontal="center"/>
    </xf>
    <xf numFmtId="164" fontId="0" fillId="4" borderId="40" xfId="3" applyFont="1" applyFill="1" applyBorder="1"/>
    <xf numFmtId="164" fontId="0" fillId="4" borderId="39" xfId="3" applyFont="1" applyFill="1" applyBorder="1"/>
    <xf numFmtId="164" fontId="0" fillId="0" borderId="39" xfId="3" applyFont="1" applyBorder="1"/>
    <xf numFmtId="0" fontId="0" fillId="2" borderId="14" xfId="0" applyFont="1" applyFill="1" applyBorder="1" applyAlignment="1">
      <alignment horizontal="center"/>
    </xf>
    <xf numFmtId="164" fontId="0" fillId="2" borderId="39" xfId="3" applyFont="1" applyFill="1" applyBorder="1"/>
    <xf numFmtId="164" fontId="0" fillId="2" borderId="14" xfId="3" applyFont="1" applyFill="1" applyBorder="1" applyAlignment="1">
      <alignment horizontal="center"/>
    </xf>
    <xf numFmtId="164" fontId="0" fillId="2" borderId="39" xfId="0" applyNumberFormat="1" applyFill="1" applyBorder="1"/>
    <xf numFmtId="164" fontId="0" fillId="2" borderId="39" xfId="3" applyFont="1" applyFill="1" applyBorder="1" applyAlignment="1">
      <alignment horizontal="center"/>
    </xf>
    <xf numFmtId="164" fontId="1" fillId="2" borderId="14" xfId="3" applyFont="1" applyFill="1" applyBorder="1" applyAlignment="1">
      <alignment horizontal="center"/>
    </xf>
    <xf numFmtId="164" fontId="0" fillId="2" borderId="19" xfId="3" applyFont="1" applyFill="1" applyBorder="1" applyAlignment="1">
      <alignment horizontal="center"/>
    </xf>
    <xf numFmtId="0" fontId="10" fillId="7" borderId="16" xfId="0" applyFont="1" applyFill="1" applyBorder="1" applyAlignment="1">
      <alignment horizontal="center"/>
    </xf>
    <xf numFmtId="164" fontId="10" fillId="7" borderId="16" xfId="3" applyFont="1" applyFill="1" applyBorder="1" applyAlignment="1">
      <alignment horizontal="center"/>
    </xf>
    <xf numFmtId="164" fontId="10" fillId="7" borderId="41" xfId="3" applyFont="1" applyFill="1" applyBorder="1" applyAlignment="1">
      <alignment horizontal="center"/>
    </xf>
    <xf numFmtId="0" fontId="11" fillId="0" borderId="0" xfId="0" applyFont="1"/>
    <xf numFmtId="0" fontId="12" fillId="0" borderId="0" xfId="0" applyFont="1"/>
    <xf numFmtId="0" fontId="12" fillId="8" borderId="0" xfId="0" applyFont="1" applyFill="1"/>
    <xf numFmtId="0" fontId="0" fillId="8" borderId="0" xfId="0" applyFill="1"/>
    <xf numFmtId="164" fontId="0" fillId="0" borderId="0" xfId="0" applyNumberFormat="1"/>
    <xf numFmtId="0" fontId="0" fillId="9" borderId="0" xfId="0" applyFill="1"/>
    <xf numFmtId="0" fontId="0" fillId="10" borderId="0" xfId="0" applyFill="1"/>
    <xf numFmtId="0" fontId="13" fillId="0" borderId="0" xfId="0" applyFont="1" applyAlignment="1">
      <alignment horizontal="right"/>
    </xf>
    <xf numFmtId="0" fontId="14" fillId="0" borderId="0" xfId="0" applyFont="1"/>
    <xf numFmtId="0" fontId="14" fillId="0" borderId="0" xfId="0" applyFont="1" applyAlignment="1"/>
    <xf numFmtId="0" fontId="15" fillId="0" borderId="0" xfId="0" applyFont="1"/>
    <xf numFmtId="0" fontId="15" fillId="8" borderId="0" xfId="0" applyFont="1" applyFill="1"/>
    <xf numFmtId="164" fontId="15" fillId="0" borderId="0" xfId="0" applyNumberFormat="1" applyFont="1"/>
    <xf numFmtId="0" fontId="4" fillId="8" borderId="0" xfId="0" applyFont="1" applyFill="1"/>
    <xf numFmtId="0" fontId="0" fillId="8" borderId="0" xfId="0" applyFill="1" applyAlignment="1">
      <alignment wrapText="1"/>
    </xf>
    <xf numFmtId="0" fontId="12" fillId="9" borderId="0" xfId="0" applyFont="1" applyFill="1"/>
    <xf numFmtId="9" fontId="0" fillId="0" borderId="0" xfId="4" applyFont="1"/>
    <xf numFmtId="0" fontId="10" fillId="7" borderId="19" xfId="0" applyFont="1" applyFill="1" applyBorder="1" applyAlignment="1">
      <alignment horizontal="center"/>
    </xf>
    <xf numFmtId="0" fontId="0" fillId="6" borderId="20" xfId="3" applyNumberFormat="1" applyFont="1" applyFill="1" applyBorder="1"/>
    <xf numFmtId="0" fontId="0" fillId="0" borderId="13" xfId="3" applyNumberFormat="1" applyFont="1" applyFill="1" applyBorder="1" applyAlignment="1">
      <alignment horizontal="center"/>
    </xf>
    <xf numFmtId="0" fontId="0" fillId="0" borderId="14" xfId="3" applyNumberFormat="1" applyFont="1" applyBorder="1" applyAlignment="1">
      <alignment horizontal="center"/>
    </xf>
    <xf numFmtId="0" fontId="0" fillId="4" borderId="14" xfId="3" applyNumberFormat="1" applyFont="1" applyFill="1" applyBorder="1" applyAlignment="1">
      <alignment horizontal="center"/>
    </xf>
    <xf numFmtId="0" fontId="0" fillId="4" borderId="4" xfId="3" applyNumberFormat="1" applyFont="1" applyFill="1" applyBorder="1"/>
    <xf numFmtId="0" fontId="0" fillId="4" borderId="6" xfId="3" applyNumberFormat="1" applyFont="1" applyFill="1" applyBorder="1"/>
    <xf numFmtId="0" fontId="0" fillId="0" borderId="0" xfId="3" applyNumberFormat="1" applyFont="1"/>
    <xf numFmtId="0" fontId="0" fillId="2" borderId="14" xfId="3" applyNumberFormat="1" applyFont="1" applyFill="1" applyBorder="1" applyAlignment="1">
      <alignment horizontal="center"/>
    </xf>
    <xf numFmtId="0" fontId="0" fillId="2" borderId="1" xfId="0" applyFill="1" applyBorder="1"/>
    <xf numFmtId="165" fontId="0" fillId="2" borderId="1" xfId="0" applyNumberFormat="1" applyFill="1" applyBorder="1"/>
    <xf numFmtId="166" fontId="0" fillId="2" borderId="1" xfId="0" applyNumberFormat="1" applyFill="1" applyBorder="1"/>
    <xf numFmtId="0" fontId="4" fillId="2" borderId="0" xfId="0" applyFont="1" applyFill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6" xfId="0" applyBorder="1" applyAlignment="1">
      <alignment horizontal="center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top" wrapText="1"/>
    </xf>
    <xf numFmtId="0" fontId="8" fillId="0" borderId="32" xfId="0" applyFont="1" applyBorder="1" applyAlignment="1">
      <alignment horizontal="center" vertical="top" wrapText="1"/>
    </xf>
    <xf numFmtId="0" fontId="11" fillId="0" borderId="0" xfId="0" applyFont="1" applyAlignment="1">
      <alignment horizontal="center"/>
    </xf>
  </cellXfs>
  <cellStyles count="5">
    <cellStyle name="bstitutes]_x000d__x000a_; The following mappings take Word for MS-DOS names, PostScript names, and TrueType_x000d__x000a_; names into account" xfId="2" xr:uid="{00000000-0005-0000-0000-000000000000}"/>
    <cellStyle name="Monétaire" xfId="3" builtinId="4"/>
    <cellStyle name="Normal" xfId="0" builtinId="0"/>
    <cellStyle name="Normal 2" xfId="1" xr:uid="{00000000-0005-0000-0000-000003000000}"/>
    <cellStyle name="Pourcentage" xfId="4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s-CO"/>
            </a:pPr>
            <a:r>
              <a:rPr lang="en-US"/>
              <a:t>Gasto</a:t>
            </a:r>
            <a:r>
              <a:rPr lang="en-US" baseline="0"/>
              <a:t> del gobierno central</a:t>
            </a:r>
            <a:r>
              <a:rPr lang="en-US"/>
              <a:t> como proporción del PIB </a:t>
            </a:r>
          </a:p>
          <a:p>
            <a:pPr>
              <a:defRPr lang="es-CO"/>
            </a:pPr>
            <a:r>
              <a:rPr lang="en-US"/>
              <a:t>1765 - 1905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1217384591632"/>
          <c:y val="0.213375701133805"/>
          <c:w val="0.84976300756523104"/>
          <c:h val="0.676705970129370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GastoPib!$B$1</c:f>
              <c:strCache>
                <c:ptCount val="1"/>
                <c:pt idx="0">
                  <c:v>gasto/pib</c:v>
                </c:pt>
              </c:strCache>
            </c:strRef>
          </c:tx>
          <c:spPr>
            <a:ln>
              <a:prstDash val="dashDot"/>
            </a:ln>
          </c:spPr>
          <c:invertIfNegative val="0"/>
          <c:cat>
            <c:numRef>
              <c:f>GastoPib!$A$2:$A$17</c:f>
              <c:numCache>
                <c:formatCode>General</c:formatCode>
                <c:ptCount val="16"/>
                <c:pt idx="0">
                  <c:v>1765</c:v>
                </c:pt>
                <c:pt idx="1">
                  <c:v>1770</c:v>
                </c:pt>
                <c:pt idx="2">
                  <c:v>1775</c:v>
                </c:pt>
                <c:pt idx="3">
                  <c:v>1780</c:v>
                </c:pt>
                <c:pt idx="4">
                  <c:v>1785</c:v>
                </c:pt>
                <c:pt idx="5">
                  <c:v>1790</c:v>
                </c:pt>
                <c:pt idx="6">
                  <c:v>1795</c:v>
                </c:pt>
                <c:pt idx="7">
                  <c:v>1800</c:v>
                </c:pt>
                <c:pt idx="8">
                  <c:v>1832</c:v>
                </c:pt>
                <c:pt idx="9">
                  <c:v>1850</c:v>
                </c:pt>
                <c:pt idx="10">
                  <c:v>1860</c:v>
                </c:pt>
                <c:pt idx="11">
                  <c:v>1870</c:v>
                </c:pt>
                <c:pt idx="12">
                  <c:v>1880</c:v>
                </c:pt>
                <c:pt idx="13">
                  <c:v>1890</c:v>
                </c:pt>
                <c:pt idx="14">
                  <c:v>1900</c:v>
                </c:pt>
                <c:pt idx="15">
                  <c:v>1905</c:v>
                </c:pt>
              </c:numCache>
            </c:numRef>
          </c:cat>
          <c:val>
            <c:numRef>
              <c:f>GastoPib!$B$2:$B$17</c:f>
              <c:numCache>
                <c:formatCode>General</c:formatCode>
                <c:ptCount val="16"/>
                <c:pt idx="0">
                  <c:v>2.95</c:v>
                </c:pt>
                <c:pt idx="1">
                  <c:v>3.24</c:v>
                </c:pt>
                <c:pt idx="2">
                  <c:v>4.0999999999999996</c:v>
                </c:pt>
                <c:pt idx="3">
                  <c:v>4.75</c:v>
                </c:pt>
                <c:pt idx="4">
                  <c:v>5.7</c:v>
                </c:pt>
                <c:pt idx="5">
                  <c:v>7.8</c:v>
                </c:pt>
                <c:pt idx="6">
                  <c:v>8</c:v>
                </c:pt>
                <c:pt idx="7">
                  <c:v>10.4</c:v>
                </c:pt>
                <c:pt idx="8">
                  <c:v>4</c:v>
                </c:pt>
                <c:pt idx="9">
                  <c:v>7</c:v>
                </c:pt>
                <c:pt idx="10">
                  <c:v>2</c:v>
                </c:pt>
                <c:pt idx="11">
                  <c:v>2.7</c:v>
                </c:pt>
                <c:pt idx="12">
                  <c:v>9.6</c:v>
                </c:pt>
                <c:pt idx="13">
                  <c:v>5.8</c:v>
                </c:pt>
                <c:pt idx="14">
                  <c:v>6.5</c:v>
                </c:pt>
                <c:pt idx="15">
                  <c:v>6.1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55-4647-8D30-DC6511465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706752"/>
        <c:axId val="149754624"/>
      </c:barChart>
      <c:catAx>
        <c:axId val="16570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s-CO"/>
            </a:pPr>
            <a:endParaRPr lang="fr-CO"/>
          </a:p>
        </c:txPr>
        <c:crossAx val="149754624"/>
        <c:crosses val="autoZero"/>
        <c:auto val="1"/>
        <c:lblAlgn val="ctr"/>
        <c:lblOffset val="100"/>
        <c:noMultiLvlLbl val="0"/>
      </c:catAx>
      <c:valAx>
        <c:axId val="1497546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s-CO"/>
                </a:pPr>
                <a:r>
                  <a:rPr lang="en-US"/>
                  <a:t>% del PIB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s-CO"/>
            </a:pPr>
            <a:endParaRPr lang="fr-CO"/>
          </a:p>
        </c:txPr>
        <c:crossAx val="165706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 orientation="portrait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s-CO" sz="1600"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US" sz="1600">
                <a:latin typeface="Arial" panose="020B0604020202020204" pitchFamily="34" charset="0"/>
                <a:cs typeface="Arial" panose="020B0604020202020204" pitchFamily="34" charset="0"/>
              </a:rPr>
              <a:t>Gasto</a:t>
            </a:r>
            <a:r>
              <a:rPr lang="en-US" sz="1600" baseline="0">
                <a:latin typeface="Arial" panose="020B0604020202020204" pitchFamily="34" charset="0"/>
                <a:cs typeface="Arial" panose="020B0604020202020204" pitchFamily="34" charset="0"/>
              </a:rPr>
              <a:t> del gobierno central</a:t>
            </a:r>
            <a:r>
              <a:rPr lang="en-US" sz="1600">
                <a:latin typeface="Arial" panose="020B0604020202020204" pitchFamily="34" charset="0"/>
                <a:cs typeface="Arial" panose="020B0604020202020204" pitchFamily="34" charset="0"/>
              </a:rPr>
              <a:t> como proporción del PIB </a:t>
            </a:r>
          </a:p>
          <a:p>
            <a:pPr>
              <a:defRPr lang="es-CO" sz="1600"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US" sz="1600">
                <a:latin typeface="Arial" panose="020B0604020202020204" pitchFamily="34" charset="0"/>
                <a:cs typeface="Arial" panose="020B0604020202020204" pitchFamily="34" charset="0"/>
              </a:rPr>
              <a:t>1800 - 1905</a:t>
            </a:r>
          </a:p>
        </c:rich>
      </c:tx>
      <c:layout>
        <c:manualLayout>
          <c:xMode val="edge"/>
          <c:yMode val="edge"/>
          <c:x val="0.14917556927005746"/>
          <c:y val="5.076142131979695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1217384591632"/>
          <c:y val="0.213375701133805"/>
          <c:w val="0.84976300756523104"/>
          <c:h val="0.676705970129370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GastoPib!$B$1</c:f>
              <c:strCache>
                <c:ptCount val="1"/>
                <c:pt idx="0">
                  <c:v>gasto/pib</c:v>
                </c:pt>
              </c:strCache>
            </c:strRef>
          </c:tx>
          <c:spPr>
            <a:ln>
              <a:prstDash val="dashDot"/>
            </a:ln>
          </c:spPr>
          <c:invertIfNegative val="0"/>
          <c:dPt>
            <c:idx val="1"/>
            <c:invertIfNegative val="0"/>
            <c:bubble3D val="0"/>
            <c:spPr>
              <a:solidFill>
                <a:schemeClr val="tx2">
                  <a:lumMod val="50000"/>
                </a:schemeClr>
              </a:solidFill>
              <a:ln>
                <a:prstDash val="dashDot"/>
              </a:ln>
            </c:spPr>
            <c:extLst>
              <c:ext xmlns:c16="http://schemas.microsoft.com/office/drawing/2014/chart" uri="{C3380CC4-5D6E-409C-BE32-E72D297353CC}">
                <c16:uniqueId val="{00000001-8E08-9340-AC70-DBCCDC7DAF85}"/>
              </c:ext>
            </c:extLst>
          </c:dPt>
          <c:dPt>
            <c:idx val="2"/>
            <c:invertIfNegative val="0"/>
            <c:bubble3D val="0"/>
            <c:spPr>
              <a:solidFill>
                <a:schemeClr val="tx2">
                  <a:lumMod val="50000"/>
                </a:schemeClr>
              </a:solidFill>
              <a:ln>
                <a:prstDash val="dashDot"/>
              </a:ln>
            </c:spPr>
            <c:extLst>
              <c:ext xmlns:c16="http://schemas.microsoft.com/office/drawing/2014/chart" uri="{C3380CC4-5D6E-409C-BE32-E72D297353CC}">
                <c16:uniqueId val="{00000002-8E08-9340-AC70-DBCCDC7DAF85}"/>
              </c:ext>
            </c:extLst>
          </c:dPt>
          <c:dPt>
            <c:idx val="3"/>
            <c:invertIfNegative val="0"/>
            <c:bubble3D val="0"/>
            <c:spPr>
              <a:solidFill>
                <a:schemeClr val="tx2">
                  <a:lumMod val="50000"/>
                </a:schemeClr>
              </a:solidFill>
              <a:ln>
                <a:prstDash val="dashDot"/>
              </a:ln>
            </c:spPr>
            <c:extLst>
              <c:ext xmlns:c16="http://schemas.microsoft.com/office/drawing/2014/chart" uri="{C3380CC4-5D6E-409C-BE32-E72D297353CC}">
                <c16:uniqueId val="{00000003-8E08-9340-AC70-DBCCDC7DAF85}"/>
              </c:ext>
            </c:extLst>
          </c:dPt>
          <c:dPt>
            <c:idx val="4"/>
            <c:invertIfNegative val="0"/>
            <c:bubble3D val="0"/>
            <c:spPr>
              <a:solidFill>
                <a:schemeClr val="tx2">
                  <a:lumMod val="50000"/>
                </a:schemeClr>
              </a:solidFill>
              <a:ln>
                <a:prstDash val="dashDot"/>
              </a:ln>
            </c:spPr>
            <c:extLst>
              <c:ext xmlns:c16="http://schemas.microsoft.com/office/drawing/2014/chart" uri="{C3380CC4-5D6E-409C-BE32-E72D297353CC}">
                <c16:uniqueId val="{00000004-8E08-9340-AC70-DBCCDC7DAF85}"/>
              </c:ext>
            </c:extLst>
          </c:dPt>
          <c:cat>
            <c:numRef>
              <c:f>GastoPib!$A$9:$A$17</c:f>
              <c:numCache>
                <c:formatCode>General</c:formatCode>
                <c:ptCount val="9"/>
                <c:pt idx="0">
                  <c:v>1800</c:v>
                </c:pt>
                <c:pt idx="1">
                  <c:v>1832</c:v>
                </c:pt>
                <c:pt idx="2">
                  <c:v>1850</c:v>
                </c:pt>
                <c:pt idx="3">
                  <c:v>1860</c:v>
                </c:pt>
                <c:pt idx="4">
                  <c:v>1870</c:v>
                </c:pt>
                <c:pt idx="5">
                  <c:v>1880</c:v>
                </c:pt>
                <c:pt idx="6">
                  <c:v>1890</c:v>
                </c:pt>
                <c:pt idx="7">
                  <c:v>1900</c:v>
                </c:pt>
                <c:pt idx="8">
                  <c:v>1905</c:v>
                </c:pt>
              </c:numCache>
            </c:numRef>
          </c:cat>
          <c:val>
            <c:numRef>
              <c:f>GastoPib!$B$9:$B$17</c:f>
              <c:numCache>
                <c:formatCode>General</c:formatCode>
                <c:ptCount val="9"/>
                <c:pt idx="0">
                  <c:v>10.4</c:v>
                </c:pt>
                <c:pt idx="1">
                  <c:v>4</c:v>
                </c:pt>
                <c:pt idx="2">
                  <c:v>7</c:v>
                </c:pt>
                <c:pt idx="3">
                  <c:v>2</c:v>
                </c:pt>
                <c:pt idx="4">
                  <c:v>2.7</c:v>
                </c:pt>
                <c:pt idx="5">
                  <c:v>9.6</c:v>
                </c:pt>
                <c:pt idx="6">
                  <c:v>5.8</c:v>
                </c:pt>
                <c:pt idx="7">
                  <c:v>6.5</c:v>
                </c:pt>
                <c:pt idx="8">
                  <c:v>6.1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55-4647-8D30-DC6511465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706752"/>
        <c:axId val="149754624"/>
      </c:barChart>
      <c:catAx>
        <c:axId val="16570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s-CO"/>
            </a:pPr>
            <a:endParaRPr lang="fr-CO"/>
          </a:p>
        </c:txPr>
        <c:crossAx val="149754624"/>
        <c:crosses val="autoZero"/>
        <c:auto val="1"/>
        <c:lblAlgn val="ctr"/>
        <c:lblOffset val="100"/>
        <c:noMultiLvlLbl val="0"/>
      </c:catAx>
      <c:valAx>
        <c:axId val="1497546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s-CO"/>
                </a:pPr>
                <a:r>
                  <a:rPr lang="en-US"/>
                  <a:t>% del PIB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s-CO"/>
            </a:pPr>
            <a:endParaRPr lang="fr-CO"/>
          </a:p>
        </c:txPr>
        <c:crossAx val="165706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 orientation="portrait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s-CO"/>
            </a:pPr>
            <a:r>
              <a:rPr lang="en-US"/>
              <a:t>Impuestos del gobierno central como proporción del PIB 1771 - 1900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ImpuPib!$A$5:$A$57</c:f>
              <c:strCache>
                <c:ptCount val="53"/>
                <c:pt idx="0">
                  <c:v>1771</c:v>
                </c:pt>
                <c:pt idx="1">
                  <c:v>1788</c:v>
                </c:pt>
                <c:pt idx="2">
                  <c:v>1810</c:v>
                </c:pt>
                <c:pt idx="3">
                  <c:v>1812</c:v>
                </c:pt>
                <c:pt idx="4">
                  <c:v>1826</c:v>
                </c:pt>
                <c:pt idx="5">
                  <c:v>1830-31</c:v>
                </c:pt>
                <c:pt idx="6">
                  <c:v>1831-32</c:v>
                </c:pt>
                <c:pt idx="7">
                  <c:v>1832-33</c:v>
                </c:pt>
                <c:pt idx="8">
                  <c:v>1833-34</c:v>
                </c:pt>
                <c:pt idx="9">
                  <c:v>1834-35</c:v>
                </c:pt>
                <c:pt idx="10">
                  <c:v>1835-36</c:v>
                </c:pt>
                <c:pt idx="11">
                  <c:v>1836-40</c:v>
                </c:pt>
                <c:pt idx="12">
                  <c:v>1841-42</c:v>
                </c:pt>
                <c:pt idx="13">
                  <c:v>1842-43</c:v>
                </c:pt>
                <c:pt idx="14">
                  <c:v>1843-44</c:v>
                </c:pt>
                <c:pt idx="15">
                  <c:v>1846-47</c:v>
                </c:pt>
                <c:pt idx="16">
                  <c:v>1847-48</c:v>
                </c:pt>
                <c:pt idx="17">
                  <c:v>1848-49</c:v>
                </c:pt>
                <c:pt idx="18">
                  <c:v>1849-50</c:v>
                </c:pt>
                <c:pt idx="19">
                  <c:v>1850-51</c:v>
                </c:pt>
                <c:pt idx="20">
                  <c:v>1851-52</c:v>
                </c:pt>
                <c:pt idx="21">
                  <c:v>1852-53</c:v>
                </c:pt>
                <c:pt idx="22">
                  <c:v>1853-54</c:v>
                </c:pt>
                <c:pt idx="23">
                  <c:v>1854-55</c:v>
                </c:pt>
                <c:pt idx="24">
                  <c:v>1855-56</c:v>
                </c:pt>
                <c:pt idx="25">
                  <c:v>1856-57</c:v>
                </c:pt>
                <c:pt idx="26">
                  <c:v>1857-58</c:v>
                </c:pt>
                <c:pt idx="27">
                  <c:v>1858-59</c:v>
                </c:pt>
                <c:pt idx="28">
                  <c:v>1859-60</c:v>
                </c:pt>
                <c:pt idx="29">
                  <c:v>1864-65</c:v>
                </c:pt>
                <c:pt idx="30">
                  <c:v>1865-66</c:v>
                </c:pt>
                <c:pt idx="31">
                  <c:v>1866-67</c:v>
                </c:pt>
                <c:pt idx="32">
                  <c:v>1867-68</c:v>
                </c:pt>
                <c:pt idx="33">
                  <c:v>1868-69</c:v>
                </c:pt>
                <c:pt idx="34">
                  <c:v>1869-70</c:v>
                </c:pt>
                <c:pt idx="35">
                  <c:v>1870-71</c:v>
                </c:pt>
                <c:pt idx="36">
                  <c:v>1871-72</c:v>
                </c:pt>
                <c:pt idx="37">
                  <c:v>1872-73</c:v>
                </c:pt>
                <c:pt idx="38">
                  <c:v>1873-74</c:v>
                </c:pt>
                <c:pt idx="39">
                  <c:v>1874-75</c:v>
                </c:pt>
                <c:pt idx="40">
                  <c:v>1875-76</c:v>
                </c:pt>
                <c:pt idx="41">
                  <c:v>1876-77</c:v>
                </c:pt>
                <c:pt idx="42">
                  <c:v>1877-78</c:v>
                </c:pt>
                <c:pt idx="43">
                  <c:v>1878-79</c:v>
                </c:pt>
                <c:pt idx="44">
                  <c:v>1880</c:v>
                </c:pt>
                <c:pt idx="45">
                  <c:v>1881</c:v>
                </c:pt>
                <c:pt idx="46">
                  <c:v>1882</c:v>
                </c:pt>
                <c:pt idx="47">
                  <c:v>1883</c:v>
                </c:pt>
                <c:pt idx="48">
                  <c:v>1884</c:v>
                </c:pt>
                <c:pt idx="49">
                  <c:v>1885</c:v>
                </c:pt>
                <c:pt idx="50">
                  <c:v>1898</c:v>
                </c:pt>
                <c:pt idx="51">
                  <c:v>1899-00</c:v>
                </c:pt>
                <c:pt idx="52">
                  <c:v>1901-02</c:v>
                </c:pt>
              </c:strCache>
            </c:strRef>
          </c:cat>
          <c:val>
            <c:numRef>
              <c:f>ImpuPib!$D$5:$D$57</c:f>
              <c:numCache>
                <c:formatCode>General</c:formatCode>
                <c:ptCount val="53"/>
                <c:pt idx="0">
                  <c:v>4.2562724014336917</c:v>
                </c:pt>
                <c:pt idx="1">
                  <c:v>10.91301070405548</c:v>
                </c:pt>
                <c:pt idx="2">
                  <c:v>9.477289075342437</c:v>
                </c:pt>
                <c:pt idx="3">
                  <c:v>7.5379481490389892</c:v>
                </c:pt>
                <c:pt idx="4">
                  <c:v>6.6012968343322722</c:v>
                </c:pt>
                <c:pt idx="5">
                  <c:v>5.1769906154710501</c:v>
                </c:pt>
                <c:pt idx="6">
                  <c:v>7.3795031730389749</c:v>
                </c:pt>
                <c:pt idx="7">
                  <c:v>7.7505384222923368</c:v>
                </c:pt>
                <c:pt idx="8">
                  <c:v>7.1205803854106238</c:v>
                </c:pt>
                <c:pt idx="9">
                  <c:v>7.0477477253591196</c:v>
                </c:pt>
                <c:pt idx="10">
                  <c:v>6.7275764724948823</c:v>
                </c:pt>
                <c:pt idx="11">
                  <c:v>6.6253095034805556</c:v>
                </c:pt>
                <c:pt idx="12">
                  <c:v>6.5033878724191636</c:v>
                </c:pt>
                <c:pt idx="13">
                  <c:v>7.7552422905176615</c:v>
                </c:pt>
                <c:pt idx="14">
                  <c:v>7.5119138252470137</c:v>
                </c:pt>
                <c:pt idx="15">
                  <c:v>7.4172519669282044</c:v>
                </c:pt>
                <c:pt idx="16">
                  <c:v>7.1038017111802514</c:v>
                </c:pt>
                <c:pt idx="17">
                  <c:v>6.9845514571658649</c:v>
                </c:pt>
                <c:pt idx="18">
                  <c:v>8.1524839159602216</c:v>
                </c:pt>
                <c:pt idx="19">
                  <c:v>4.224487257227052</c:v>
                </c:pt>
                <c:pt idx="20">
                  <c:v>3.8000594717526028</c:v>
                </c:pt>
                <c:pt idx="21">
                  <c:v>4.5944872865566371</c:v>
                </c:pt>
                <c:pt idx="22">
                  <c:v>3.8940423012601042</c:v>
                </c:pt>
                <c:pt idx="23">
                  <c:v>7.2924781167600337</c:v>
                </c:pt>
                <c:pt idx="24">
                  <c:v>4.0131731173531646</c:v>
                </c:pt>
                <c:pt idx="25">
                  <c:v>3.5860891106707991</c:v>
                </c:pt>
                <c:pt idx="26">
                  <c:v>3.1250347217507812</c:v>
                </c:pt>
                <c:pt idx="27">
                  <c:v>3.2626330709174942</c:v>
                </c:pt>
                <c:pt idx="28">
                  <c:v>2.3465555277656009</c:v>
                </c:pt>
                <c:pt idx="29">
                  <c:v>2.8399923231791528</c:v>
                </c:pt>
                <c:pt idx="30">
                  <c:v>2.7213661186060607</c:v>
                </c:pt>
                <c:pt idx="31">
                  <c:v>3.7123241699004592</c:v>
                </c:pt>
                <c:pt idx="32">
                  <c:v>3.761281247723602</c:v>
                </c:pt>
                <c:pt idx="33">
                  <c:v>4.065375203980329</c:v>
                </c:pt>
                <c:pt idx="34">
                  <c:v>3.5792884779479976</c:v>
                </c:pt>
                <c:pt idx="35">
                  <c:v>3.2231263875153044</c:v>
                </c:pt>
                <c:pt idx="36">
                  <c:v>3.7193951002262371</c:v>
                </c:pt>
                <c:pt idx="37">
                  <c:v>4.2799444817958125</c:v>
                </c:pt>
                <c:pt idx="38">
                  <c:v>3.8418553448060351</c:v>
                </c:pt>
                <c:pt idx="39">
                  <c:v>4.0700820828870201</c:v>
                </c:pt>
                <c:pt idx="40">
                  <c:v>4.7331322728114857</c:v>
                </c:pt>
                <c:pt idx="41">
                  <c:v>4.5043023101743245</c:v>
                </c:pt>
                <c:pt idx="42">
                  <c:v>7.8839527792263633</c:v>
                </c:pt>
                <c:pt idx="43">
                  <c:v>6.5386871991095745</c:v>
                </c:pt>
                <c:pt idx="44">
                  <c:v>3.9567982421449459</c:v>
                </c:pt>
                <c:pt idx="45">
                  <c:v>3.9372683234042647</c:v>
                </c:pt>
                <c:pt idx="46">
                  <c:v>4.32133755456183</c:v>
                </c:pt>
                <c:pt idx="47">
                  <c:v>5.0789178023287809</c:v>
                </c:pt>
                <c:pt idx="48">
                  <c:v>5.5316832590611567</c:v>
                </c:pt>
                <c:pt idx="49">
                  <c:v>6.2208400766674758</c:v>
                </c:pt>
                <c:pt idx="50">
                  <c:v>2.7867276996352119</c:v>
                </c:pt>
                <c:pt idx="51">
                  <c:v>1.857872860193754</c:v>
                </c:pt>
                <c:pt idx="52">
                  <c:v>2.7304339689698933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6E-E443-B3B4-484FCDF32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127936"/>
        <c:axId val="151129472"/>
      </c:barChart>
      <c:catAx>
        <c:axId val="1511279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lang="es-CO"/>
            </a:pPr>
            <a:endParaRPr lang="fr-CO"/>
          </a:p>
        </c:txPr>
        <c:crossAx val="151129472"/>
        <c:crosses val="autoZero"/>
        <c:auto val="1"/>
        <c:lblAlgn val="ctr"/>
        <c:lblOffset val="100"/>
        <c:noMultiLvlLbl val="0"/>
      </c:catAx>
      <c:valAx>
        <c:axId val="1511294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s-CO"/>
                </a:pPr>
                <a:r>
                  <a:rPr lang="en-US"/>
                  <a:t>% del PIB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s-CO"/>
            </a:pPr>
            <a:endParaRPr lang="fr-CO"/>
          </a:p>
        </c:txPr>
        <c:crossAx val="151127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GastDefEst!$D$18</c:f>
              <c:strCache>
                <c:ptCount val="1"/>
                <c:pt idx="0">
                  <c:v>balance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GastDefEst!$A$19:$A$28</c:f>
              <c:strCache>
                <c:ptCount val="10"/>
                <c:pt idx="0">
                  <c:v>Antioquia</c:v>
                </c:pt>
                <c:pt idx="1">
                  <c:v>Bolivar</c:v>
                </c:pt>
                <c:pt idx="2">
                  <c:v>Boyacá</c:v>
                </c:pt>
                <c:pt idx="3">
                  <c:v>Cauca</c:v>
                </c:pt>
                <c:pt idx="4">
                  <c:v>Cundinamarca</c:v>
                </c:pt>
                <c:pt idx="5">
                  <c:v>Magdalena</c:v>
                </c:pt>
                <c:pt idx="6">
                  <c:v>Panamá</c:v>
                </c:pt>
                <c:pt idx="7">
                  <c:v>Santander</c:v>
                </c:pt>
                <c:pt idx="8">
                  <c:v>Tolima</c:v>
                </c:pt>
                <c:pt idx="9">
                  <c:v>Total Estados</c:v>
                </c:pt>
              </c:strCache>
            </c:strRef>
          </c:cat>
          <c:val>
            <c:numRef>
              <c:f>GastDefEst!$D$19:$D$28</c:f>
              <c:numCache>
                <c:formatCode>General</c:formatCode>
                <c:ptCount val="10"/>
                <c:pt idx="0">
                  <c:v>-65500</c:v>
                </c:pt>
                <c:pt idx="1">
                  <c:v>-112761</c:v>
                </c:pt>
                <c:pt idx="2">
                  <c:v>-40877</c:v>
                </c:pt>
                <c:pt idx="3">
                  <c:v>-67422</c:v>
                </c:pt>
                <c:pt idx="4">
                  <c:v>2464</c:v>
                </c:pt>
                <c:pt idx="5">
                  <c:v>416</c:v>
                </c:pt>
                <c:pt idx="6">
                  <c:v>-31905</c:v>
                </c:pt>
                <c:pt idx="7">
                  <c:v>-189718</c:v>
                </c:pt>
                <c:pt idx="8">
                  <c:v>-78493</c:v>
                </c:pt>
                <c:pt idx="9">
                  <c:v>-583795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A6-C540-BFCC-68FB03551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9184288"/>
        <c:axId val="2076923584"/>
      </c:barChart>
      <c:catAx>
        <c:axId val="204918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CO"/>
          </a:p>
        </c:txPr>
        <c:crossAx val="2076923584"/>
        <c:crosses val="autoZero"/>
        <c:auto val="1"/>
        <c:lblAlgn val="ctr"/>
        <c:lblOffset val="100"/>
        <c:noMultiLvlLbl val="0"/>
      </c:catAx>
      <c:valAx>
        <c:axId val="207692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CO"/>
          </a:p>
        </c:txPr>
        <c:crossAx val="204918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s-CO"/>
            </a:pPr>
            <a:r>
              <a:rPr lang="en-US"/>
              <a:t>Ingresos Estado Soberano de Boyacá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Boyacá!$B$4:$B$36</c:f>
              <c:strCache>
                <c:ptCount val="33"/>
                <c:pt idx="0">
                  <c:v>11000</c:v>
                </c:pt>
                <c:pt idx="1">
                  <c:v>33343</c:v>
                </c:pt>
                <c:pt idx="2">
                  <c:v>41000</c:v>
                </c:pt>
                <c:pt idx="3">
                  <c:v>73158</c:v>
                </c:pt>
                <c:pt idx="4">
                  <c:v>74485,8</c:v>
                </c:pt>
                <c:pt idx="5">
                  <c:v>50671</c:v>
                </c:pt>
                <c:pt idx="6">
                  <c:v>72452</c:v>
                </c:pt>
                <c:pt idx="7">
                  <c:v>81677,2</c:v>
                </c:pt>
                <c:pt idx="8">
                  <c:v>93200</c:v>
                </c:pt>
                <c:pt idx="9">
                  <c:v>120280</c:v>
                </c:pt>
                <c:pt idx="10">
                  <c:v>120410</c:v>
                </c:pt>
                <c:pt idx="11">
                  <c:v>100415</c:v>
                </c:pt>
                <c:pt idx="12">
                  <c:v>90519,68</c:v>
                </c:pt>
                <c:pt idx="13">
                  <c:v>126554,9</c:v>
                </c:pt>
                <c:pt idx="14">
                  <c:v>104600</c:v>
                </c:pt>
                <c:pt idx="15">
                  <c:v>122000</c:v>
                </c:pt>
                <c:pt idx="16">
                  <c:v>122100</c:v>
                </c:pt>
                <c:pt idx="17">
                  <c:v>191937</c:v>
                </c:pt>
                <c:pt idx="18">
                  <c:v>181474,8</c:v>
                </c:pt>
                <c:pt idx="19">
                  <c:v>226919,15</c:v>
                </c:pt>
                <c:pt idx="20">
                  <c:v>32737,95</c:v>
                </c:pt>
                <c:pt idx="21">
                  <c:v>179000</c:v>
                </c:pt>
                <c:pt idx="22">
                  <c:v>304180,3</c:v>
                </c:pt>
                <c:pt idx="24">
                  <c:v>Ingresos</c:v>
                </c:pt>
                <c:pt idx="28">
                  <c:v>104600</c:v>
                </c:pt>
                <c:pt idx="29">
                  <c:v>122000</c:v>
                </c:pt>
                <c:pt idx="30">
                  <c:v>122100</c:v>
                </c:pt>
                <c:pt idx="31">
                  <c:v>191937</c:v>
                </c:pt>
                <c:pt idx="32">
                  <c:v>179000</c:v>
                </c:pt>
              </c:strCache>
            </c:strRef>
          </c:tx>
          <c:invertIfNegative val="0"/>
          <c:cat>
            <c:strRef>
              <c:f>Boyacá!$A$4:$A$36</c:f>
              <c:strCache>
                <c:ptCount val="33"/>
                <c:pt idx="0">
                  <c:v>1848</c:v>
                </c:pt>
                <c:pt idx="1">
                  <c:v>1851</c:v>
                </c:pt>
                <c:pt idx="2">
                  <c:v>1856</c:v>
                </c:pt>
                <c:pt idx="3">
                  <c:v>1857</c:v>
                </c:pt>
                <c:pt idx="4">
                  <c:v>1858</c:v>
                </c:pt>
                <c:pt idx="5">
                  <c:v>1859</c:v>
                </c:pt>
                <c:pt idx="6">
                  <c:v>1860</c:v>
                </c:pt>
                <c:pt idx="7">
                  <c:v>1863</c:v>
                </c:pt>
                <c:pt idx="8">
                  <c:v>1864</c:v>
                </c:pt>
                <c:pt idx="9">
                  <c:v>1865</c:v>
                </c:pt>
                <c:pt idx="10">
                  <c:v>1866</c:v>
                </c:pt>
                <c:pt idx="11">
                  <c:v>1867</c:v>
                </c:pt>
                <c:pt idx="12">
                  <c:v>1868</c:v>
                </c:pt>
                <c:pt idx="13">
                  <c:v>1869</c:v>
                </c:pt>
                <c:pt idx="14">
                  <c:v>1870</c:v>
                </c:pt>
                <c:pt idx="15">
                  <c:v>1873</c:v>
                </c:pt>
                <c:pt idx="16">
                  <c:v>1874</c:v>
                </c:pt>
                <c:pt idx="17">
                  <c:v>1876</c:v>
                </c:pt>
                <c:pt idx="18">
                  <c:v>1877</c:v>
                </c:pt>
                <c:pt idx="19">
                  <c:v>1878</c:v>
                </c:pt>
                <c:pt idx="20">
                  <c:v>1880</c:v>
                </c:pt>
                <c:pt idx="21">
                  <c:v>1882</c:v>
                </c:pt>
                <c:pt idx="22">
                  <c:v>1886</c:v>
                </c:pt>
                <c:pt idx="23">
                  <c:v>Boyacá</c:v>
                </c:pt>
                <c:pt idx="24">
                  <c:v>años</c:v>
                </c:pt>
                <c:pt idx="28">
                  <c:v>1870</c:v>
                </c:pt>
                <c:pt idx="29">
                  <c:v>1873</c:v>
                </c:pt>
                <c:pt idx="30">
                  <c:v>1874</c:v>
                </c:pt>
                <c:pt idx="31">
                  <c:v>1876</c:v>
                </c:pt>
                <c:pt idx="32">
                  <c:v>1882</c:v>
                </c:pt>
              </c:strCache>
            </c:strRef>
          </c:cat>
          <c:val>
            <c:numRef>
              <c:f>Boyacá!$B$4:$B$36</c:f>
              <c:numCache>
                <c:formatCode>General</c:formatCode>
                <c:ptCount val="33"/>
                <c:pt idx="0">
                  <c:v>11000</c:v>
                </c:pt>
                <c:pt idx="1">
                  <c:v>33343</c:v>
                </c:pt>
                <c:pt idx="2">
                  <c:v>41000</c:v>
                </c:pt>
                <c:pt idx="3">
                  <c:v>73158</c:v>
                </c:pt>
                <c:pt idx="4">
                  <c:v>74485.8</c:v>
                </c:pt>
                <c:pt idx="5">
                  <c:v>50671</c:v>
                </c:pt>
                <c:pt idx="6">
                  <c:v>72452</c:v>
                </c:pt>
                <c:pt idx="7">
                  <c:v>81677.2</c:v>
                </c:pt>
                <c:pt idx="8">
                  <c:v>93200</c:v>
                </c:pt>
                <c:pt idx="9">
                  <c:v>120280</c:v>
                </c:pt>
                <c:pt idx="10">
                  <c:v>120410</c:v>
                </c:pt>
                <c:pt idx="11">
                  <c:v>100415</c:v>
                </c:pt>
                <c:pt idx="12">
                  <c:v>90519.679999999993</c:v>
                </c:pt>
                <c:pt idx="13">
                  <c:v>126554.9</c:v>
                </c:pt>
                <c:pt idx="14">
                  <c:v>104600</c:v>
                </c:pt>
                <c:pt idx="15">
                  <c:v>122000</c:v>
                </c:pt>
                <c:pt idx="16">
                  <c:v>122100</c:v>
                </c:pt>
                <c:pt idx="17">
                  <c:v>191937</c:v>
                </c:pt>
                <c:pt idx="18">
                  <c:v>181474.8</c:v>
                </c:pt>
                <c:pt idx="19">
                  <c:v>226919.15</c:v>
                </c:pt>
                <c:pt idx="20">
                  <c:v>32737.95</c:v>
                </c:pt>
                <c:pt idx="21">
                  <c:v>179000</c:v>
                </c:pt>
                <c:pt idx="22">
                  <c:v>304180.3</c:v>
                </c:pt>
                <c:pt idx="24">
                  <c:v>0</c:v>
                </c:pt>
                <c:pt idx="28">
                  <c:v>104600</c:v>
                </c:pt>
                <c:pt idx="29">
                  <c:v>122000</c:v>
                </c:pt>
                <c:pt idx="30">
                  <c:v>122100</c:v>
                </c:pt>
                <c:pt idx="31">
                  <c:v>191937</c:v>
                </c:pt>
                <c:pt idx="32">
                  <c:v>179000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EC-E849-914F-D352E0E57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739264"/>
        <c:axId val="151064576"/>
      </c:barChart>
      <c:catAx>
        <c:axId val="15773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s-CO"/>
            </a:pPr>
            <a:endParaRPr lang="fr-CO"/>
          </a:p>
        </c:txPr>
        <c:crossAx val="151064576"/>
        <c:crosses val="autoZero"/>
        <c:auto val="1"/>
        <c:lblAlgn val="ctr"/>
        <c:lblOffset val="100"/>
        <c:noMultiLvlLbl val="0"/>
      </c:catAx>
      <c:valAx>
        <c:axId val="1510645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s-CO"/>
                </a:pPr>
                <a:r>
                  <a:rPr lang="en-US"/>
                  <a:t>Pesos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s-CO"/>
            </a:pPr>
            <a:endParaRPr lang="fr-CO"/>
          </a:p>
        </c:txPr>
        <c:crossAx val="157739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s-CO"/>
            </a:pPr>
            <a:r>
              <a:rPr lang="en-US"/>
              <a:t>Panamá</a:t>
            </a:r>
          </a:p>
        </c:rich>
      </c:tx>
      <c:layout>
        <c:manualLayout>
          <c:xMode val="edge"/>
          <c:yMode val="edge"/>
          <c:x val="0.44631255468066494"/>
          <c:y val="2.9850746268656716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IngEstados!$B$14</c:f>
              <c:strCache>
                <c:ptCount val="1"/>
                <c:pt idx="0">
                  <c:v>Ingresos</c:v>
                </c:pt>
              </c:strCache>
            </c:strRef>
          </c:tx>
          <c:invertIfNegative val="0"/>
          <c:cat>
            <c:numRef>
              <c:f>(IngEstados!$A$15:$A$17,IngEstados!$A$20,IngEstados!$A$22:$A$25)</c:f>
              <c:numCache>
                <c:formatCode>General</c:formatCode>
                <c:ptCount val="8"/>
                <c:pt idx="0">
                  <c:v>1848</c:v>
                </c:pt>
                <c:pt idx="1">
                  <c:v>1851</c:v>
                </c:pt>
                <c:pt idx="2">
                  <c:v>1856</c:v>
                </c:pt>
                <c:pt idx="3">
                  <c:v>1870</c:v>
                </c:pt>
                <c:pt idx="4">
                  <c:v>1873</c:v>
                </c:pt>
                <c:pt idx="5">
                  <c:v>1874</c:v>
                </c:pt>
                <c:pt idx="6">
                  <c:v>1876</c:v>
                </c:pt>
                <c:pt idx="7">
                  <c:v>1882</c:v>
                </c:pt>
              </c:numCache>
            </c:numRef>
          </c:cat>
          <c:val>
            <c:numRef>
              <c:f>(IngEstados!$B$15:$B$17,IngEstados!$B$20,IngEstados!$B$22:$B$25)</c:f>
              <c:numCache>
                <c:formatCode>General</c:formatCode>
                <c:ptCount val="8"/>
                <c:pt idx="0">
                  <c:v>10000</c:v>
                </c:pt>
                <c:pt idx="1">
                  <c:v>91402</c:v>
                </c:pt>
                <c:pt idx="2">
                  <c:v>143000</c:v>
                </c:pt>
                <c:pt idx="3">
                  <c:v>296349</c:v>
                </c:pt>
                <c:pt idx="4">
                  <c:v>318000</c:v>
                </c:pt>
                <c:pt idx="5">
                  <c:v>318000</c:v>
                </c:pt>
                <c:pt idx="6">
                  <c:v>218095</c:v>
                </c:pt>
                <c:pt idx="7">
                  <c:v>259000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7F-B343-A20D-F0E42D56F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089152"/>
        <c:axId val="151090688"/>
      </c:barChart>
      <c:catAx>
        <c:axId val="15108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s-CO"/>
            </a:pPr>
            <a:endParaRPr lang="fr-CO"/>
          </a:p>
        </c:txPr>
        <c:crossAx val="151090688"/>
        <c:crosses val="autoZero"/>
        <c:auto val="1"/>
        <c:lblAlgn val="ctr"/>
        <c:lblOffset val="100"/>
        <c:noMultiLvlLbl val="0"/>
      </c:catAx>
      <c:valAx>
        <c:axId val="1510906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s-CO"/>
                </a:pPr>
                <a:r>
                  <a:rPr lang="en-US"/>
                  <a:t>Pesos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s-CO"/>
            </a:pPr>
            <a:endParaRPr lang="fr-CO"/>
          </a:p>
        </c:txPr>
        <c:crossAx val="151089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s-CO"/>
            </a:pPr>
            <a:r>
              <a:rPr lang="en-US"/>
              <a:t>Cundinamarca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IngEstados!$B$14</c:f>
              <c:strCache>
                <c:ptCount val="1"/>
                <c:pt idx="0">
                  <c:v>Ingresos</c:v>
                </c:pt>
              </c:strCache>
            </c:strRef>
          </c:tx>
          <c:invertIfNegative val="0"/>
          <c:cat>
            <c:numRef>
              <c:f>(IngEstados!$A$15:$A$17,IngEstados!$A$20,IngEstados!$A$22:$A$26)</c:f>
              <c:numCache>
                <c:formatCode>General</c:formatCode>
                <c:ptCount val="9"/>
                <c:pt idx="0">
                  <c:v>1848</c:v>
                </c:pt>
                <c:pt idx="1">
                  <c:v>1851</c:v>
                </c:pt>
                <c:pt idx="2">
                  <c:v>1856</c:v>
                </c:pt>
                <c:pt idx="3">
                  <c:v>1870</c:v>
                </c:pt>
                <c:pt idx="4">
                  <c:v>1873</c:v>
                </c:pt>
                <c:pt idx="5">
                  <c:v>1874</c:v>
                </c:pt>
                <c:pt idx="6">
                  <c:v>1876</c:v>
                </c:pt>
                <c:pt idx="7">
                  <c:v>1882</c:v>
                </c:pt>
                <c:pt idx="8">
                  <c:v>1905</c:v>
                </c:pt>
              </c:numCache>
            </c:numRef>
          </c:cat>
          <c:val>
            <c:numRef>
              <c:f>(IngEstados!$B$29:$B$31,IngEstados!$B$34,IngEstados!$B$36:$B$40)</c:f>
              <c:numCache>
                <c:formatCode>General</c:formatCode>
                <c:ptCount val="9"/>
                <c:pt idx="0">
                  <c:v>26000</c:v>
                </c:pt>
                <c:pt idx="1">
                  <c:v>80041</c:v>
                </c:pt>
                <c:pt idx="2">
                  <c:v>80000</c:v>
                </c:pt>
                <c:pt idx="3">
                  <c:v>341220</c:v>
                </c:pt>
                <c:pt idx="4">
                  <c:v>441000</c:v>
                </c:pt>
                <c:pt idx="5">
                  <c:v>440626</c:v>
                </c:pt>
                <c:pt idx="6">
                  <c:v>560194</c:v>
                </c:pt>
                <c:pt idx="7">
                  <c:v>808000</c:v>
                </c:pt>
                <c:pt idx="8">
                  <c:v>372000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AF-E34E-9F04-B15AD3478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107072"/>
        <c:axId val="151108608"/>
      </c:barChart>
      <c:catAx>
        <c:axId val="15110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s-CO"/>
            </a:pPr>
            <a:endParaRPr lang="fr-CO"/>
          </a:p>
        </c:txPr>
        <c:crossAx val="151108608"/>
        <c:crosses val="autoZero"/>
        <c:auto val="1"/>
        <c:lblAlgn val="ctr"/>
        <c:lblOffset val="100"/>
        <c:noMultiLvlLbl val="0"/>
      </c:catAx>
      <c:valAx>
        <c:axId val="1511086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s-CO"/>
                </a:pPr>
                <a:r>
                  <a:rPr lang="en-US"/>
                  <a:t>Pesos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s-CO"/>
            </a:pPr>
            <a:endParaRPr lang="fr-CO"/>
          </a:p>
        </c:txPr>
        <c:crossAx val="151107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s-CO"/>
            </a:pPr>
            <a:r>
              <a:rPr lang="en-US" baseline="0"/>
              <a:t>Cauca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IngEstados!$B$14</c:f>
              <c:strCache>
                <c:ptCount val="1"/>
                <c:pt idx="0">
                  <c:v>Ingresos</c:v>
                </c:pt>
              </c:strCache>
            </c:strRef>
          </c:tx>
          <c:invertIfNegative val="0"/>
          <c:cat>
            <c:numRef>
              <c:f>(IngEstados!$A$43:$A$45,IngEstados!$A$48,IngEstados!$A$50,IngEstados!$A$52:$A$54)</c:f>
              <c:numCache>
                <c:formatCode>General</c:formatCode>
                <c:ptCount val="8"/>
                <c:pt idx="0">
                  <c:v>1848</c:v>
                </c:pt>
                <c:pt idx="1">
                  <c:v>1851</c:v>
                </c:pt>
                <c:pt idx="2">
                  <c:v>1856</c:v>
                </c:pt>
                <c:pt idx="3">
                  <c:v>1870</c:v>
                </c:pt>
                <c:pt idx="4">
                  <c:v>1873</c:v>
                </c:pt>
                <c:pt idx="5">
                  <c:v>1876</c:v>
                </c:pt>
                <c:pt idx="6">
                  <c:v>1882</c:v>
                </c:pt>
                <c:pt idx="7">
                  <c:v>1905</c:v>
                </c:pt>
              </c:numCache>
            </c:numRef>
          </c:cat>
          <c:val>
            <c:numRef>
              <c:f>(IngEstados!$B$57:$B$59,IngEstados!$B$62,IngEstados!$B$64,IngEstados!$B$66:$B$68)</c:f>
              <c:numCache>
                <c:formatCode>General</c:formatCode>
                <c:ptCount val="8"/>
                <c:pt idx="0">
                  <c:v>31000</c:v>
                </c:pt>
                <c:pt idx="1">
                  <c:v>89284</c:v>
                </c:pt>
                <c:pt idx="2">
                  <c:v>116000</c:v>
                </c:pt>
                <c:pt idx="3">
                  <c:v>212232</c:v>
                </c:pt>
                <c:pt idx="4">
                  <c:v>158400</c:v>
                </c:pt>
                <c:pt idx="5">
                  <c:v>336650</c:v>
                </c:pt>
                <c:pt idx="6">
                  <c:v>752000</c:v>
                </c:pt>
                <c:pt idx="7">
                  <c:v>372000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CA-8B4B-8097-72B5BA3ED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961216"/>
        <c:axId val="157983488"/>
      </c:barChart>
      <c:catAx>
        <c:axId val="15796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s-CO"/>
            </a:pPr>
            <a:endParaRPr lang="fr-CO"/>
          </a:p>
        </c:txPr>
        <c:crossAx val="157983488"/>
        <c:crosses val="autoZero"/>
        <c:auto val="1"/>
        <c:lblAlgn val="ctr"/>
        <c:lblOffset val="100"/>
        <c:noMultiLvlLbl val="0"/>
      </c:catAx>
      <c:valAx>
        <c:axId val="1579834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s-CO"/>
                </a:pPr>
                <a:r>
                  <a:rPr lang="en-US"/>
                  <a:t>Pesos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s-CO"/>
            </a:pPr>
            <a:endParaRPr lang="fr-CO"/>
          </a:p>
        </c:txPr>
        <c:crossAx val="157961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s-CO"/>
            </a:pPr>
            <a:r>
              <a:rPr lang="en-US" baseline="0"/>
              <a:t>Tolima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IngEstados!$B$14</c:f>
              <c:strCache>
                <c:ptCount val="1"/>
                <c:pt idx="0">
                  <c:v>Ingresos</c:v>
                </c:pt>
              </c:strCache>
            </c:strRef>
          </c:tx>
          <c:invertIfNegative val="0"/>
          <c:cat>
            <c:numRef>
              <c:f>(IngEstados!$A$43:$A$45,IngEstados!$A$48,IngEstados!$A$50,IngEstados!$A$52:$A$54)</c:f>
              <c:numCache>
                <c:formatCode>General</c:formatCode>
                <c:ptCount val="8"/>
                <c:pt idx="0">
                  <c:v>1848</c:v>
                </c:pt>
                <c:pt idx="1">
                  <c:v>1851</c:v>
                </c:pt>
                <c:pt idx="2">
                  <c:v>1856</c:v>
                </c:pt>
                <c:pt idx="3">
                  <c:v>1870</c:v>
                </c:pt>
                <c:pt idx="4">
                  <c:v>1873</c:v>
                </c:pt>
                <c:pt idx="5">
                  <c:v>1876</c:v>
                </c:pt>
                <c:pt idx="6">
                  <c:v>1882</c:v>
                </c:pt>
                <c:pt idx="7">
                  <c:v>1905</c:v>
                </c:pt>
              </c:numCache>
            </c:numRef>
          </c:cat>
          <c:val>
            <c:numRef>
              <c:f>(IngEstados!$B$71:$B$73,IngEstados!$B$76,IngEstados!$B$78,IngEstados!$B$80:$B$82)</c:f>
              <c:numCache>
                <c:formatCode>General</c:formatCode>
                <c:ptCount val="8"/>
                <c:pt idx="0">
                  <c:v>12000</c:v>
                </c:pt>
                <c:pt idx="1">
                  <c:v>46361</c:v>
                </c:pt>
                <c:pt idx="2">
                  <c:v>52000</c:v>
                </c:pt>
                <c:pt idx="3">
                  <c:v>117995</c:v>
                </c:pt>
                <c:pt idx="4">
                  <c:v>151000</c:v>
                </c:pt>
                <c:pt idx="5">
                  <c:v>170904</c:v>
                </c:pt>
                <c:pt idx="6">
                  <c:v>151000</c:v>
                </c:pt>
                <c:pt idx="7">
                  <c:v>188000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EE-254C-8E2D-B52BAD6DB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995776"/>
        <c:axId val="157997312"/>
      </c:barChart>
      <c:catAx>
        <c:axId val="15799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s-CO"/>
            </a:pPr>
            <a:endParaRPr lang="fr-CO"/>
          </a:p>
        </c:txPr>
        <c:crossAx val="157997312"/>
        <c:crosses val="autoZero"/>
        <c:auto val="1"/>
        <c:lblAlgn val="ctr"/>
        <c:lblOffset val="100"/>
        <c:noMultiLvlLbl val="0"/>
      </c:catAx>
      <c:valAx>
        <c:axId val="1579973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s-CO"/>
                </a:pPr>
                <a:r>
                  <a:rPr lang="en-US"/>
                  <a:t>Pesos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s-CO"/>
            </a:pPr>
            <a:endParaRPr lang="fr-CO"/>
          </a:p>
        </c:txPr>
        <c:crossAx val="157995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278" l="0.70000000000000162" r="0.70000000000000162" t="0.75000000000000278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s-CO"/>
            </a:pPr>
            <a:r>
              <a:rPr lang="en-US" baseline="0"/>
              <a:t>Magdalena</a:t>
            </a:r>
          </a:p>
        </c:rich>
      </c:tx>
      <c:layout>
        <c:manualLayout>
          <c:xMode val="edge"/>
          <c:yMode val="edge"/>
          <c:x val="0.38556255468066486"/>
          <c:y val="2.9850746268656716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IngEstados!$B$14</c:f>
              <c:strCache>
                <c:ptCount val="1"/>
                <c:pt idx="0">
                  <c:v>Ingresos</c:v>
                </c:pt>
              </c:strCache>
            </c:strRef>
          </c:tx>
          <c:invertIfNegative val="0"/>
          <c:cat>
            <c:numRef>
              <c:f>(IngEstados!$A$43:$A$45,IngEstados!$A$48,IngEstados!$A$50,IngEstados!$A$52:$A$53)</c:f>
              <c:numCache>
                <c:formatCode>General</c:formatCode>
                <c:ptCount val="7"/>
                <c:pt idx="0">
                  <c:v>1848</c:v>
                </c:pt>
                <c:pt idx="1">
                  <c:v>1851</c:v>
                </c:pt>
                <c:pt idx="2">
                  <c:v>1856</c:v>
                </c:pt>
                <c:pt idx="3">
                  <c:v>1870</c:v>
                </c:pt>
                <c:pt idx="4">
                  <c:v>1873</c:v>
                </c:pt>
                <c:pt idx="5">
                  <c:v>1876</c:v>
                </c:pt>
                <c:pt idx="6">
                  <c:v>1882</c:v>
                </c:pt>
              </c:numCache>
            </c:numRef>
          </c:cat>
          <c:val>
            <c:numRef>
              <c:f>(IngEstados!$B$85:$B$87,IngEstados!$B$90,IngEstados!$B$92,IngEstados!$B$94:$B$95)</c:f>
              <c:numCache>
                <c:formatCode>General</c:formatCode>
                <c:ptCount val="7"/>
                <c:pt idx="0">
                  <c:v>8000</c:v>
                </c:pt>
                <c:pt idx="1">
                  <c:v>27345</c:v>
                </c:pt>
                <c:pt idx="2">
                  <c:v>59000</c:v>
                </c:pt>
                <c:pt idx="3">
                  <c:v>70939</c:v>
                </c:pt>
                <c:pt idx="4">
                  <c:v>78801</c:v>
                </c:pt>
                <c:pt idx="5">
                  <c:v>146936</c:v>
                </c:pt>
                <c:pt idx="6">
                  <c:v>230000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92-1D4B-A79F-215215314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337280"/>
        <c:axId val="158359552"/>
      </c:barChart>
      <c:catAx>
        <c:axId val="15833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s-CO"/>
            </a:pPr>
            <a:endParaRPr lang="fr-CO"/>
          </a:p>
        </c:txPr>
        <c:crossAx val="158359552"/>
        <c:crosses val="autoZero"/>
        <c:auto val="1"/>
        <c:lblAlgn val="ctr"/>
        <c:lblOffset val="100"/>
        <c:noMultiLvlLbl val="0"/>
      </c:catAx>
      <c:valAx>
        <c:axId val="1583595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s-CO"/>
                </a:pPr>
                <a:r>
                  <a:rPr lang="en-US"/>
                  <a:t>Pesos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s-CO"/>
            </a:pPr>
            <a:endParaRPr lang="fr-CO"/>
          </a:p>
        </c:txPr>
        <c:crossAx val="1583372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278" l="0.70000000000000162" r="0.70000000000000162" t="0.75000000000000278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IngEstados!$A$41</c:f>
              <c:strCache>
                <c:ptCount val="1"/>
                <c:pt idx="0">
                  <c:v>Bolivar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IngEstados!$A$85:$A$95</c:f>
              <c:numCache>
                <c:formatCode>General</c:formatCode>
                <c:ptCount val="11"/>
                <c:pt idx="0">
                  <c:v>1848</c:v>
                </c:pt>
                <c:pt idx="1">
                  <c:v>1851</c:v>
                </c:pt>
                <c:pt idx="2">
                  <c:v>1856</c:v>
                </c:pt>
                <c:pt idx="3">
                  <c:v>1868</c:v>
                </c:pt>
                <c:pt idx="4">
                  <c:v>1869</c:v>
                </c:pt>
                <c:pt idx="5">
                  <c:v>1870</c:v>
                </c:pt>
                <c:pt idx="6">
                  <c:v>1871</c:v>
                </c:pt>
                <c:pt idx="7">
                  <c:v>1873</c:v>
                </c:pt>
                <c:pt idx="8">
                  <c:v>1874</c:v>
                </c:pt>
                <c:pt idx="9">
                  <c:v>1876</c:v>
                </c:pt>
                <c:pt idx="10">
                  <c:v>1882</c:v>
                </c:pt>
              </c:numCache>
            </c:numRef>
          </c:cat>
          <c:val>
            <c:numRef>
              <c:f>IngEstados!$B$43:$B$54</c:f>
              <c:numCache>
                <c:formatCode>General</c:formatCode>
                <c:ptCount val="12"/>
                <c:pt idx="0">
                  <c:v>36000</c:v>
                </c:pt>
                <c:pt idx="1">
                  <c:v>119723</c:v>
                </c:pt>
                <c:pt idx="2">
                  <c:v>111000</c:v>
                </c:pt>
                <c:pt idx="5">
                  <c:v>233250</c:v>
                </c:pt>
                <c:pt idx="7">
                  <c:v>201800</c:v>
                </c:pt>
                <c:pt idx="9">
                  <c:v>303114</c:v>
                </c:pt>
                <c:pt idx="10">
                  <c:v>328000</c:v>
                </c:pt>
                <c:pt idx="11">
                  <c:v>72000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7E-CB41-924B-A4C650215F88}"/>
            </c:ext>
          </c:extLst>
        </c:ser>
        <c:ser>
          <c:idx val="1"/>
          <c:order val="1"/>
          <c:tx>
            <c:strRef>
              <c:f>IngEstados!$A$83</c:f>
              <c:strCache>
                <c:ptCount val="1"/>
                <c:pt idx="0">
                  <c:v>Magdalena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IngEstados!$A$85:$A$95</c:f>
              <c:numCache>
                <c:formatCode>General</c:formatCode>
                <c:ptCount val="11"/>
                <c:pt idx="0">
                  <c:v>1848</c:v>
                </c:pt>
                <c:pt idx="1">
                  <c:v>1851</c:v>
                </c:pt>
                <c:pt idx="2">
                  <c:v>1856</c:v>
                </c:pt>
                <c:pt idx="3">
                  <c:v>1868</c:v>
                </c:pt>
                <c:pt idx="4">
                  <c:v>1869</c:v>
                </c:pt>
                <c:pt idx="5">
                  <c:v>1870</c:v>
                </c:pt>
                <c:pt idx="6">
                  <c:v>1871</c:v>
                </c:pt>
                <c:pt idx="7">
                  <c:v>1873</c:v>
                </c:pt>
                <c:pt idx="8">
                  <c:v>1874</c:v>
                </c:pt>
                <c:pt idx="9">
                  <c:v>1876</c:v>
                </c:pt>
                <c:pt idx="10">
                  <c:v>1882</c:v>
                </c:pt>
              </c:numCache>
            </c:numRef>
          </c:cat>
          <c:val>
            <c:numRef>
              <c:f>IngEstados!$B$85:$B$95</c:f>
              <c:numCache>
                <c:formatCode>General</c:formatCode>
                <c:ptCount val="11"/>
                <c:pt idx="0">
                  <c:v>8000</c:v>
                </c:pt>
                <c:pt idx="1">
                  <c:v>27345</c:v>
                </c:pt>
                <c:pt idx="2">
                  <c:v>59000</c:v>
                </c:pt>
                <c:pt idx="5">
                  <c:v>70939</c:v>
                </c:pt>
                <c:pt idx="7">
                  <c:v>78801</c:v>
                </c:pt>
                <c:pt idx="9">
                  <c:v>146936</c:v>
                </c:pt>
                <c:pt idx="10">
                  <c:v>230000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7E-CB41-924B-A4C650215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1208992"/>
        <c:axId val="2076460288"/>
      </c:barChart>
      <c:catAx>
        <c:axId val="198120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CO"/>
          </a:p>
        </c:txPr>
        <c:crossAx val="2076460288"/>
        <c:crosses val="autoZero"/>
        <c:auto val="1"/>
        <c:lblAlgn val="ctr"/>
        <c:lblOffset val="100"/>
        <c:noMultiLvlLbl val="0"/>
      </c:catAx>
      <c:valAx>
        <c:axId val="207646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CO"/>
          </a:p>
        </c:txPr>
        <c:crossAx val="198120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C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s-CO"/>
            </a:pPr>
            <a:r>
              <a:rPr lang="en-US"/>
              <a:t>Ingresos Estado Soberano de Santander</a:t>
            </a:r>
          </a:p>
        </c:rich>
      </c:tx>
      <c:layout>
        <c:manualLayout>
          <c:xMode val="edge"/>
          <c:yMode val="edge"/>
          <c:x val="0.18556255468066504"/>
          <c:y val="2.3148148148148077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(Santander!$A$5:$A$12,Santander!$A$15)</c:f>
              <c:numCache>
                <c:formatCode>General</c:formatCode>
                <c:ptCount val="9"/>
                <c:pt idx="0">
                  <c:v>1848</c:v>
                </c:pt>
                <c:pt idx="1">
                  <c:v>1851</c:v>
                </c:pt>
                <c:pt idx="2">
                  <c:v>1856</c:v>
                </c:pt>
                <c:pt idx="3">
                  <c:v>1868</c:v>
                </c:pt>
                <c:pt idx="4">
                  <c:v>1869</c:v>
                </c:pt>
                <c:pt idx="5">
                  <c:v>1870</c:v>
                </c:pt>
                <c:pt idx="6">
                  <c:v>1871</c:v>
                </c:pt>
                <c:pt idx="7">
                  <c:v>1873</c:v>
                </c:pt>
                <c:pt idx="8">
                  <c:v>1882</c:v>
                </c:pt>
              </c:numCache>
            </c:numRef>
          </c:cat>
          <c:val>
            <c:numRef>
              <c:f>(Santander!$B$5:$B$12,Santander!$B$15)</c:f>
              <c:numCache>
                <c:formatCode>General</c:formatCode>
                <c:ptCount val="9"/>
                <c:pt idx="0">
                  <c:v>39000</c:v>
                </c:pt>
                <c:pt idx="1">
                  <c:v>177117</c:v>
                </c:pt>
                <c:pt idx="2">
                  <c:v>95000</c:v>
                </c:pt>
                <c:pt idx="3">
                  <c:v>185688.15</c:v>
                </c:pt>
                <c:pt idx="4">
                  <c:v>179801.32</c:v>
                </c:pt>
                <c:pt idx="5">
                  <c:v>186889.29399999999</c:v>
                </c:pt>
                <c:pt idx="6">
                  <c:v>196748.34700000001</c:v>
                </c:pt>
                <c:pt idx="7">
                  <c:v>235957</c:v>
                </c:pt>
                <c:pt idx="8">
                  <c:v>458000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FD-B84E-AA42-167D26EDF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396800"/>
        <c:axId val="158398336"/>
      </c:barChart>
      <c:catAx>
        <c:axId val="15839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s-CO"/>
            </a:pPr>
            <a:endParaRPr lang="fr-CO"/>
          </a:p>
        </c:txPr>
        <c:crossAx val="158398336"/>
        <c:crosses val="autoZero"/>
        <c:auto val="1"/>
        <c:lblAlgn val="ctr"/>
        <c:lblOffset val="100"/>
        <c:noMultiLvlLbl val="0"/>
      </c:catAx>
      <c:valAx>
        <c:axId val="158398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s-CO"/>
                </a:pPr>
                <a:r>
                  <a:rPr lang="en-US"/>
                  <a:t>Pesos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s-CO"/>
            </a:pPr>
            <a:endParaRPr lang="fr-CO"/>
          </a:p>
        </c:txPr>
        <c:crossAx val="1583968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Santander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Santander!$A$58:$A$76</c:f>
              <c:strCache>
                <c:ptCount val="19"/>
                <c:pt idx="0">
                  <c:v>1848</c:v>
                </c:pt>
                <c:pt idx="1">
                  <c:v>1851</c:v>
                </c:pt>
                <c:pt idx="2">
                  <c:v>1856</c:v>
                </c:pt>
                <c:pt idx="3">
                  <c:v>1857*</c:v>
                </c:pt>
                <c:pt idx="4">
                  <c:v>1858</c:v>
                </c:pt>
                <c:pt idx="5">
                  <c:v>1859</c:v>
                </c:pt>
                <c:pt idx="6">
                  <c:v>1863</c:v>
                </c:pt>
                <c:pt idx="7">
                  <c:v>1864</c:v>
                </c:pt>
                <c:pt idx="8">
                  <c:v>1865</c:v>
                </c:pt>
                <c:pt idx="9">
                  <c:v>1866</c:v>
                </c:pt>
                <c:pt idx="10">
                  <c:v>1867</c:v>
                </c:pt>
                <c:pt idx="11">
                  <c:v>1868</c:v>
                </c:pt>
                <c:pt idx="12">
                  <c:v>1869</c:v>
                </c:pt>
                <c:pt idx="13">
                  <c:v>1870</c:v>
                </c:pt>
                <c:pt idx="14">
                  <c:v>1871</c:v>
                </c:pt>
                <c:pt idx="15">
                  <c:v>1873</c:v>
                </c:pt>
                <c:pt idx="16">
                  <c:v>1881</c:v>
                </c:pt>
                <c:pt idx="17">
                  <c:v>1882</c:v>
                </c:pt>
                <c:pt idx="18">
                  <c:v>1905</c:v>
                </c:pt>
              </c:strCache>
            </c:strRef>
          </c:cat>
          <c:val>
            <c:numRef>
              <c:f>Santander!$B$58:$B$76</c:f>
              <c:numCache>
                <c:formatCode>General</c:formatCode>
                <c:ptCount val="19"/>
                <c:pt idx="0">
                  <c:v>39000</c:v>
                </c:pt>
                <c:pt idx="1">
                  <c:v>177117</c:v>
                </c:pt>
                <c:pt idx="2">
                  <c:v>95000</c:v>
                </c:pt>
                <c:pt idx="3">
                  <c:v>39318.04</c:v>
                </c:pt>
                <c:pt idx="4">
                  <c:v>43664.73</c:v>
                </c:pt>
                <c:pt idx="5">
                  <c:v>69623.399999999994</c:v>
                </c:pt>
                <c:pt idx="6">
                  <c:v>170225.46</c:v>
                </c:pt>
                <c:pt idx="7">
                  <c:v>156356.64000000001</c:v>
                </c:pt>
                <c:pt idx="8">
                  <c:v>153021.21</c:v>
                </c:pt>
                <c:pt idx="9">
                  <c:v>169093.89</c:v>
                </c:pt>
                <c:pt idx="10">
                  <c:v>226725.21</c:v>
                </c:pt>
                <c:pt idx="11">
                  <c:v>178937.39</c:v>
                </c:pt>
                <c:pt idx="12">
                  <c:v>179801.32</c:v>
                </c:pt>
                <c:pt idx="13">
                  <c:v>186889.29399999999</c:v>
                </c:pt>
                <c:pt idx="14">
                  <c:v>196748.34700000001</c:v>
                </c:pt>
                <c:pt idx="15">
                  <c:v>235957</c:v>
                </c:pt>
                <c:pt idx="16">
                  <c:v>436294.5</c:v>
                </c:pt>
                <c:pt idx="17">
                  <c:v>458000</c:v>
                </c:pt>
                <c:pt idx="18">
                  <c:v>182000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FC-A149-A617-D7641D8BC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480640"/>
        <c:axId val="158502912"/>
      </c:barChart>
      <c:catAx>
        <c:axId val="1584806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58502912"/>
        <c:crosses val="autoZero"/>
        <c:auto val="1"/>
        <c:lblAlgn val="ctr"/>
        <c:lblOffset val="100"/>
        <c:noMultiLvlLbl val="0"/>
      </c:catAx>
      <c:valAx>
        <c:axId val="1585029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Pesos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480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s-CO"/>
            </a:pPr>
            <a:r>
              <a:rPr lang="en-US" baseline="0"/>
              <a:t>Bolívar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Bolivar!$B$3</c:f>
              <c:strCache>
                <c:ptCount val="1"/>
                <c:pt idx="0">
                  <c:v>Ingresos</c:v>
                </c:pt>
              </c:strCache>
            </c:strRef>
          </c:tx>
          <c:invertIfNegative val="0"/>
          <c:cat>
            <c:strRef>
              <c:f>(Bolivar!$A$4:$A$6,Bolivar!$A$8:$A$9,Bolivar!$A$11:$A$19)</c:f>
              <c:strCache>
                <c:ptCount val="14"/>
                <c:pt idx="0">
                  <c:v>1848</c:v>
                </c:pt>
                <c:pt idx="1">
                  <c:v>1851</c:v>
                </c:pt>
                <c:pt idx="2">
                  <c:v>1856</c:v>
                </c:pt>
                <c:pt idx="3">
                  <c:v>1869p</c:v>
                </c:pt>
                <c:pt idx="4">
                  <c:v>1870</c:v>
                </c:pt>
                <c:pt idx="5">
                  <c:v>1873</c:v>
                </c:pt>
                <c:pt idx="6">
                  <c:v>1874p</c:v>
                </c:pt>
                <c:pt idx="7">
                  <c:v>1875p</c:v>
                </c:pt>
                <c:pt idx="8">
                  <c:v>1876</c:v>
                </c:pt>
                <c:pt idx="9">
                  <c:v>1877p</c:v>
                </c:pt>
                <c:pt idx="10">
                  <c:v>1878p</c:v>
                </c:pt>
                <c:pt idx="11">
                  <c:v>1879p</c:v>
                </c:pt>
                <c:pt idx="12">
                  <c:v>1882</c:v>
                </c:pt>
                <c:pt idx="13">
                  <c:v>1905</c:v>
                </c:pt>
              </c:strCache>
            </c:strRef>
          </c:cat>
          <c:val>
            <c:numRef>
              <c:f>(Bolivar!$B$4:$B$6,Bolivar!$B$8:$B$9,Bolivar!$B$11:$B$19)</c:f>
              <c:numCache>
                <c:formatCode>General</c:formatCode>
                <c:ptCount val="14"/>
                <c:pt idx="0">
                  <c:v>36000</c:v>
                </c:pt>
                <c:pt idx="1">
                  <c:v>119723</c:v>
                </c:pt>
                <c:pt idx="2">
                  <c:v>111000</c:v>
                </c:pt>
                <c:pt idx="3">
                  <c:v>184800</c:v>
                </c:pt>
                <c:pt idx="4">
                  <c:v>233250</c:v>
                </c:pt>
                <c:pt idx="5">
                  <c:v>201800</c:v>
                </c:pt>
                <c:pt idx="6">
                  <c:v>238700</c:v>
                </c:pt>
                <c:pt idx="7">
                  <c:v>254800</c:v>
                </c:pt>
                <c:pt idx="8">
                  <c:v>303114</c:v>
                </c:pt>
                <c:pt idx="9">
                  <c:v>288000</c:v>
                </c:pt>
                <c:pt idx="10">
                  <c:v>232014</c:v>
                </c:pt>
                <c:pt idx="11">
                  <c:v>399832</c:v>
                </c:pt>
                <c:pt idx="12">
                  <c:v>328000</c:v>
                </c:pt>
                <c:pt idx="13">
                  <c:v>72000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CF-8F49-B88E-439104FB6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410304"/>
        <c:axId val="163411840"/>
      </c:barChart>
      <c:catAx>
        <c:axId val="16341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s-CO"/>
            </a:pPr>
            <a:endParaRPr lang="fr-CO"/>
          </a:p>
        </c:txPr>
        <c:crossAx val="163411840"/>
        <c:crosses val="autoZero"/>
        <c:auto val="1"/>
        <c:lblAlgn val="ctr"/>
        <c:lblOffset val="100"/>
        <c:noMultiLvlLbl val="0"/>
      </c:catAx>
      <c:valAx>
        <c:axId val="1634118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s-CO"/>
                </a:pPr>
                <a:r>
                  <a:rPr lang="en-US"/>
                  <a:t>Pesos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s-CO"/>
            </a:pPr>
            <a:endParaRPr lang="fr-CO"/>
          </a:p>
        </c:txPr>
        <c:crossAx val="163410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s-CO"/>
            </a:pPr>
            <a:r>
              <a:rPr lang="en-US" baseline="0"/>
              <a:t>Antioquia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Antioquia!$B$3</c:f>
              <c:strCache>
                <c:ptCount val="1"/>
                <c:pt idx="0">
                  <c:v>Ingresos</c:v>
                </c:pt>
              </c:strCache>
            </c:strRef>
          </c:tx>
          <c:invertIfNegative val="0"/>
          <c:cat>
            <c:numRef>
              <c:f>(Antioquia!$A$4:$A$6,Antioquia!$A$9,Antioquia!$A$11:$A$15)</c:f>
              <c:numCache>
                <c:formatCode>General</c:formatCode>
                <c:ptCount val="9"/>
                <c:pt idx="0">
                  <c:v>1848</c:v>
                </c:pt>
                <c:pt idx="1">
                  <c:v>1851</c:v>
                </c:pt>
                <c:pt idx="2">
                  <c:v>1856</c:v>
                </c:pt>
                <c:pt idx="3">
                  <c:v>1870</c:v>
                </c:pt>
                <c:pt idx="4">
                  <c:v>1873</c:v>
                </c:pt>
                <c:pt idx="5">
                  <c:v>1874</c:v>
                </c:pt>
                <c:pt idx="6">
                  <c:v>1876</c:v>
                </c:pt>
                <c:pt idx="7">
                  <c:v>1882</c:v>
                </c:pt>
                <c:pt idx="8">
                  <c:v>1905</c:v>
                </c:pt>
              </c:numCache>
            </c:numRef>
          </c:cat>
          <c:val>
            <c:numRef>
              <c:f>(Antioquia!$B$4:$B$6,Antioquia!$B$9,Antioquia!$B$11:$B$15)</c:f>
              <c:numCache>
                <c:formatCode>General</c:formatCode>
                <c:ptCount val="9"/>
                <c:pt idx="0">
                  <c:v>58000</c:v>
                </c:pt>
                <c:pt idx="1">
                  <c:v>46372</c:v>
                </c:pt>
                <c:pt idx="2">
                  <c:v>143000</c:v>
                </c:pt>
                <c:pt idx="3">
                  <c:v>343546</c:v>
                </c:pt>
                <c:pt idx="4">
                  <c:v>397000</c:v>
                </c:pt>
                <c:pt idx="5">
                  <c:v>396563</c:v>
                </c:pt>
                <c:pt idx="6">
                  <c:v>546200</c:v>
                </c:pt>
                <c:pt idx="7">
                  <c:v>858000</c:v>
                </c:pt>
                <c:pt idx="8">
                  <c:v>305000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04-2443-AF08-A6998DC98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444992"/>
        <c:axId val="163450880"/>
      </c:barChart>
      <c:catAx>
        <c:axId val="16344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s-CO"/>
            </a:pPr>
            <a:endParaRPr lang="fr-CO"/>
          </a:p>
        </c:txPr>
        <c:crossAx val="163450880"/>
        <c:crosses val="autoZero"/>
        <c:auto val="1"/>
        <c:lblAlgn val="ctr"/>
        <c:lblOffset val="100"/>
        <c:noMultiLvlLbl val="0"/>
      </c:catAx>
      <c:valAx>
        <c:axId val="1634508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s-CO"/>
                </a:pPr>
                <a:r>
                  <a:rPr lang="en-US"/>
                  <a:t>Pesos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s-CO"/>
            </a:pPr>
            <a:endParaRPr lang="fr-CO"/>
          </a:p>
        </c:txPr>
        <c:crossAx val="163444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s-CO"/>
            </a:pPr>
            <a:r>
              <a:rPr lang="en-US" sz="1100"/>
              <a:t>Recaudos</a:t>
            </a:r>
            <a:r>
              <a:rPr lang="en-US" sz="1100" baseline="0"/>
              <a:t> y presupuestos de las contribuciones y rentas</a:t>
            </a:r>
            <a:r>
              <a:rPr lang="en-US" sz="1100"/>
              <a:t> Estado Soberano de</a:t>
            </a:r>
            <a:r>
              <a:rPr lang="en-US" sz="1100" baseline="0"/>
              <a:t> Antioquia</a:t>
            </a:r>
          </a:p>
          <a:p>
            <a:pPr>
              <a:defRPr lang="es-CO"/>
            </a:pPr>
            <a:r>
              <a:rPr lang="en-US" sz="1100" baseline="0"/>
              <a:t>Fuente Velez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1394685039370129"/>
          <c:y val="0.23364437654248432"/>
          <c:w val="0.75549759405074401"/>
          <c:h val="0.415157284443921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Antioquia!$B$23</c:f>
              <c:strCache>
                <c:ptCount val="1"/>
                <c:pt idx="0">
                  <c:v>Recaudo</c:v>
                </c:pt>
              </c:strCache>
            </c:strRef>
          </c:tx>
          <c:invertIfNegative val="0"/>
          <c:cat>
            <c:strRef>
              <c:f>(Antioquia!$A$23,Antioquia!$A$25,Antioquia!$A$27,Antioquia!$A$29,Antioquia!$A$31,Antioquia!$A$33,Antioquia!$A$35,Antioquia!$A$37,Antioquia!$A$39)</c:f>
              <c:strCache>
                <c:ptCount val="9"/>
                <c:pt idx="0">
                  <c:v>1857</c:v>
                </c:pt>
                <c:pt idx="1">
                  <c:v>1858 – 1859*</c:v>
                </c:pt>
                <c:pt idx="2">
                  <c:v>1860 – 1861p</c:v>
                </c:pt>
                <c:pt idx="3">
                  <c:v>1863</c:v>
                </c:pt>
                <c:pt idx="4">
                  <c:v>1864 – 1865p</c:v>
                </c:pt>
                <c:pt idx="5">
                  <c:v>1866 – 1867</c:v>
                </c:pt>
                <c:pt idx="6">
                  <c:v>1868 – 1869 </c:v>
                </c:pt>
                <c:pt idx="7">
                  <c:v>1870 – 1871</c:v>
                </c:pt>
                <c:pt idx="8">
                  <c:v>1872 – 1873</c:v>
                </c:pt>
              </c:strCache>
            </c:strRef>
          </c:cat>
          <c:val>
            <c:numRef>
              <c:f>(Antioquia!$M$23,Antioquia!$M$25,Antioquia!$M$28,Antioquia!$M$29,Antioquia!$M$31,Antioquia!$M$33,Antioquia!$M$35,Antioquia!$M$37,Antioquia!$M$39)</c:f>
              <c:numCache>
                <c:formatCode>#,##0</c:formatCode>
                <c:ptCount val="9"/>
                <c:pt idx="0">
                  <c:v>102761</c:v>
                </c:pt>
                <c:pt idx="1">
                  <c:v>183273</c:v>
                </c:pt>
                <c:pt idx="2">
                  <c:v>231260</c:v>
                </c:pt>
                <c:pt idx="3">
                  <c:v>125175</c:v>
                </c:pt>
                <c:pt idx="4">
                  <c:v>259739</c:v>
                </c:pt>
                <c:pt idx="5">
                  <c:v>601353</c:v>
                </c:pt>
                <c:pt idx="6">
                  <c:v>675234</c:v>
                </c:pt>
                <c:pt idx="7">
                  <c:v>929002</c:v>
                </c:pt>
                <c:pt idx="8">
                  <c:v>881115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2E-AD44-AB9B-5884D60F6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475456"/>
        <c:axId val="163476992"/>
      </c:barChart>
      <c:catAx>
        <c:axId val="16347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 lang="es-CO"/>
            </a:pPr>
            <a:endParaRPr lang="fr-CO"/>
          </a:p>
        </c:txPr>
        <c:crossAx val="163476992"/>
        <c:crosses val="autoZero"/>
        <c:auto val="1"/>
        <c:lblAlgn val="ctr"/>
        <c:lblOffset val="100"/>
        <c:noMultiLvlLbl val="0"/>
      </c:catAx>
      <c:valAx>
        <c:axId val="1634769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s-CO"/>
                </a:pPr>
                <a:r>
                  <a:rPr lang="en-US"/>
                  <a:t>Pesos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txPr>
          <a:bodyPr/>
          <a:lstStyle/>
          <a:p>
            <a:pPr>
              <a:defRPr lang="es-CO"/>
            </a:pPr>
            <a:endParaRPr lang="fr-CO"/>
          </a:p>
        </c:txPr>
        <c:crossAx val="163475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Boyacá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7472462817147857"/>
          <c:y val="0.19480351414406533"/>
          <c:w val="0.76268832020997379"/>
          <c:h val="0.65482210557013709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Boyacá!$A$4:$A$26</c:f>
              <c:numCache>
                <c:formatCode>General</c:formatCode>
                <c:ptCount val="23"/>
                <c:pt idx="0">
                  <c:v>1848</c:v>
                </c:pt>
                <c:pt idx="1">
                  <c:v>1851</c:v>
                </c:pt>
                <c:pt idx="2">
                  <c:v>1856</c:v>
                </c:pt>
                <c:pt idx="3">
                  <c:v>1857</c:v>
                </c:pt>
                <c:pt idx="4">
                  <c:v>1858</c:v>
                </c:pt>
                <c:pt idx="5">
                  <c:v>1859</c:v>
                </c:pt>
                <c:pt idx="6">
                  <c:v>1860</c:v>
                </c:pt>
                <c:pt idx="7">
                  <c:v>1863</c:v>
                </c:pt>
                <c:pt idx="8">
                  <c:v>1864</c:v>
                </c:pt>
                <c:pt idx="9">
                  <c:v>1865</c:v>
                </c:pt>
                <c:pt idx="10">
                  <c:v>1866</c:v>
                </c:pt>
                <c:pt idx="11">
                  <c:v>1867</c:v>
                </c:pt>
                <c:pt idx="12">
                  <c:v>1868</c:v>
                </c:pt>
                <c:pt idx="13">
                  <c:v>1869</c:v>
                </c:pt>
                <c:pt idx="14">
                  <c:v>1870</c:v>
                </c:pt>
                <c:pt idx="15">
                  <c:v>1873</c:v>
                </c:pt>
                <c:pt idx="16">
                  <c:v>1874</c:v>
                </c:pt>
                <c:pt idx="17">
                  <c:v>1876</c:v>
                </c:pt>
                <c:pt idx="18">
                  <c:v>1877</c:v>
                </c:pt>
                <c:pt idx="19">
                  <c:v>1878</c:v>
                </c:pt>
                <c:pt idx="20">
                  <c:v>1880</c:v>
                </c:pt>
                <c:pt idx="21">
                  <c:v>1882</c:v>
                </c:pt>
                <c:pt idx="22">
                  <c:v>1886</c:v>
                </c:pt>
              </c:numCache>
            </c:numRef>
          </c:cat>
          <c:val>
            <c:numRef>
              <c:f>Boyacá!$B$4:$B$26</c:f>
              <c:numCache>
                <c:formatCode>General</c:formatCode>
                <c:ptCount val="23"/>
                <c:pt idx="0">
                  <c:v>11000</c:v>
                </c:pt>
                <c:pt idx="1">
                  <c:v>33343</c:v>
                </c:pt>
                <c:pt idx="2">
                  <c:v>41000</c:v>
                </c:pt>
                <c:pt idx="3">
                  <c:v>73158</c:v>
                </c:pt>
                <c:pt idx="4">
                  <c:v>74485.8</c:v>
                </c:pt>
                <c:pt idx="5">
                  <c:v>50671</c:v>
                </c:pt>
                <c:pt idx="6">
                  <c:v>72452</c:v>
                </c:pt>
                <c:pt idx="7">
                  <c:v>81677.2</c:v>
                </c:pt>
                <c:pt idx="8">
                  <c:v>93200</c:v>
                </c:pt>
                <c:pt idx="9">
                  <c:v>120280</c:v>
                </c:pt>
                <c:pt idx="10">
                  <c:v>120410</c:v>
                </c:pt>
                <c:pt idx="11">
                  <c:v>100415</c:v>
                </c:pt>
                <c:pt idx="12">
                  <c:v>90519.679999999993</c:v>
                </c:pt>
                <c:pt idx="13">
                  <c:v>126554.9</c:v>
                </c:pt>
                <c:pt idx="14">
                  <c:v>104600</c:v>
                </c:pt>
                <c:pt idx="15">
                  <c:v>122000</c:v>
                </c:pt>
                <c:pt idx="16">
                  <c:v>122100</c:v>
                </c:pt>
                <c:pt idx="17">
                  <c:v>191937</c:v>
                </c:pt>
                <c:pt idx="18">
                  <c:v>181474.8</c:v>
                </c:pt>
                <c:pt idx="19">
                  <c:v>226919.15</c:v>
                </c:pt>
                <c:pt idx="20">
                  <c:v>32737.95</c:v>
                </c:pt>
                <c:pt idx="21">
                  <c:v>179000</c:v>
                </c:pt>
                <c:pt idx="22">
                  <c:v>304180.3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18-714A-A09B-FD95B97ED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617792"/>
        <c:axId val="163623680"/>
      </c:barChart>
      <c:catAx>
        <c:axId val="16361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63623680"/>
        <c:crosses val="autoZero"/>
        <c:auto val="1"/>
        <c:lblAlgn val="ctr"/>
        <c:lblOffset val="100"/>
        <c:noMultiLvlLbl val="0"/>
      </c:catAx>
      <c:valAx>
        <c:axId val="1636236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Pesos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617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530225</xdr:colOff>
      <xdr:row>0</xdr:row>
      <xdr:rowOff>130174</xdr:rowOff>
    </xdr:from>
    <xdr:to>
      <xdr:col>11</xdr:col>
      <xdr:colOff>149225</xdr:colOff>
      <xdr:row>21</xdr:row>
      <xdr:rowOff>25399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609600</xdr:colOff>
      <xdr:row>23</xdr:row>
      <xdr:rowOff>25400</xdr:rowOff>
    </xdr:from>
    <xdr:to>
      <xdr:col>11</xdr:col>
      <xdr:colOff>228600</xdr:colOff>
      <xdr:row>42</xdr:row>
      <xdr:rowOff>158750</xdr:rowOff>
    </xdr:to>
    <xdr:graphicFrame macro="">
      <xdr:nvGraphicFramePr>
        <xdr:cNvPr id="3" name="1 Gráfico">
          <a:extLst>
            <a:ext uri="{FF2B5EF4-FFF2-40B4-BE49-F238E27FC236}">
              <a16:creationId xmlns:a16="http://schemas.microsoft.com/office/drawing/2014/main" id="{8FC0D64E-58F6-BC40-8762-F1C35511B1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0.12414</cdr:x>
      <cdr:y>0.25484</cdr:y>
    </cdr:from>
    <cdr:to>
      <cdr:x>0.48777</cdr:x>
      <cdr:y>0.35559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04059" y="956362"/>
          <a:ext cx="2355231" cy="3781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wrap="square" lIns="27432" tIns="22860" rIns="27432" bIns="22860" anchor="ctr" upright="1"/>
        <a:lstStyle xmlns:a="http://schemas.openxmlformats.org/drawingml/2006/main">
          <a:lvl1pPr marL="0" indent="0">
            <a:defRPr sz="1100">
              <a:latin typeface="Arial"/>
            </a:defRPr>
          </a:lvl1pPr>
          <a:lvl2pPr marL="457200" indent="0">
            <a:defRPr sz="1100">
              <a:latin typeface="Arial"/>
            </a:defRPr>
          </a:lvl2pPr>
          <a:lvl3pPr marL="914400" indent="0">
            <a:defRPr sz="1100">
              <a:latin typeface="Arial"/>
            </a:defRPr>
          </a:lvl3pPr>
          <a:lvl4pPr marL="1371600" indent="0">
            <a:defRPr sz="1100">
              <a:latin typeface="Arial"/>
            </a:defRPr>
          </a:lvl4pPr>
          <a:lvl5pPr marL="1828800" indent="0">
            <a:defRPr sz="1100">
              <a:latin typeface="Arial"/>
            </a:defRPr>
          </a:lvl5pPr>
          <a:lvl6pPr marL="2286000" indent="0">
            <a:defRPr sz="1100">
              <a:latin typeface="Arial"/>
            </a:defRPr>
          </a:lvl6pPr>
          <a:lvl7pPr marL="2743200" indent="0">
            <a:defRPr sz="1100">
              <a:latin typeface="Arial"/>
            </a:defRPr>
          </a:lvl7pPr>
          <a:lvl8pPr marL="3200400" indent="0">
            <a:defRPr sz="1100">
              <a:latin typeface="Arial"/>
            </a:defRPr>
          </a:lvl8pPr>
          <a:lvl9pPr marL="3657600" indent="0">
            <a:defRPr sz="1100">
              <a:latin typeface="Arial"/>
            </a:defRPr>
          </a:lvl9pPr>
        </a:lstStyle>
        <a:p xmlns:a="http://schemas.openxmlformats.org/drawingml/2006/main">
          <a:pPr algn="ctr" rtl="0">
            <a:defRPr sz="1000"/>
          </a:pPr>
          <a:r>
            <a:rPr lang="es-CO" sz="1075" b="0" i="0" strike="noStrike" dirty="0">
              <a:solidFill>
                <a:srgbClr val="000000"/>
              </a:solidFill>
              <a:latin typeface="Arial"/>
              <a:cs typeface="Arial"/>
            </a:rPr>
            <a:t>Nueva</a:t>
          </a:r>
          <a:r>
            <a:rPr lang="es-CO" sz="1075" b="0" i="0" strike="noStrike" baseline="0" dirty="0">
              <a:solidFill>
                <a:srgbClr val="000000"/>
              </a:solidFill>
              <a:latin typeface="Arial"/>
              <a:cs typeface="Arial"/>
            </a:rPr>
            <a:t> Granada</a:t>
          </a:r>
          <a:endParaRPr lang="es-CO" sz="1075" b="0" i="0" strike="noStrike" dirty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0.76912</cdr:x>
      <cdr:y>0.23577</cdr:y>
    </cdr:from>
    <cdr:to>
      <cdr:x>1</cdr:x>
      <cdr:y>0.39762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981575" y="884794"/>
          <a:ext cx="1495424" cy="6073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wrap="square" lIns="36576" tIns="27432" rIns="36576" bIns="27432" anchor="ctr" upright="1"/>
        <a:lstStyle xmlns:a="http://schemas.openxmlformats.org/drawingml/2006/main">
          <a:lvl1pPr marL="0" indent="0">
            <a:defRPr sz="1100">
              <a:latin typeface="Arial"/>
            </a:defRPr>
          </a:lvl1pPr>
          <a:lvl2pPr marL="457200" indent="0">
            <a:defRPr sz="1100">
              <a:latin typeface="Arial"/>
            </a:defRPr>
          </a:lvl2pPr>
          <a:lvl3pPr marL="914400" indent="0">
            <a:defRPr sz="1100">
              <a:latin typeface="Arial"/>
            </a:defRPr>
          </a:lvl3pPr>
          <a:lvl4pPr marL="1371600" indent="0">
            <a:defRPr sz="1100">
              <a:latin typeface="Arial"/>
            </a:defRPr>
          </a:lvl4pPr>
          <a:lvl5pPr marL="1828800" indent="0">
            <a:defRPr sz="1100">
              <a:latin typeface="Arial"/>
            </a:defRPr>
          </a:lvl5pPr>
          <a:lvl6pPr marL="2286000" indent="0">
            <a:defRPr sz="1100">
              <a:latin typeface="Arial"/>
            </a:defRPr>
          </a:lvl6pPr>
          <a:lvl7pPr marL="2743200" indent="0">
            <a:defRPr sz="1100">
              <a:latin typeface="Arial"/>
            </a:defRPr>
          </a:lvl7pPr>
          <a:lvl8pPr marL="3200400" indent="0">
            <a:defRPr sz="1100">
              <a:latin typeface="Arial"/>
            </a:defRPr>
          </a:lvl8pPr>
          <a:lvl9pPr marL="3657600" indent="0">
            <a:defRPr sz="1100">
              <a:latin typeface="Arial"/>
            </a:defRPr>
          </a:lvl9pPr>
        </a:lstStyle>
        <a:p xmlns:a="http://schemas.openxmlformats.org/drawingml/2006/main">
          <a:pPr algn="ctr" rtl="0">
            <a:defRPr sz="1000"/>
          </a:pPr>
          <a:r>
            <a:rPr lang="es-CO" sz="1080" b="0" i="0" strike="noStrike" baseline="0" dirty="0">
              <a:solidFill>
                <a:srgbClr val="000000"/>
              </a:solidFill>
              <a:latin typeface="Arial" pitchFamily="34" charset="0"/>
              <a:cs typeface="Arial"/>
            </a:rPr>
            <a:t>República </a:t>
          </a:r>
        </a:p>
        <a:p xmlns:a="http://schemas.openxmlformats.org/drawingml/2006/main">
          <a:pPr algn="ctr" rtl="0">
            <a:defRPr sz="1000"/>
          </a:pPr>
          <a:r>
            <a:rPr lang="es-CO" sz="1080" b="0" i="0" strike="noStrike" baseline="0" dirty="0">
              <a:solidFill>
                <a:srgbClr val="000000"/>
              </a:solidFill>
              <a:latin typeface="Arial" pitchFamily="34" charset="0"/>
              <a:cs typeface="Arial"/>
            </a:rPr>
            <a:t>Colombia</a:t>
          </a:r>
        </a:p>
      </cdr:txBody>
    </cdr:sp>
  </cdr:relSizeAnchor>
  <cdr:relSizeAnchor xmlns:cdr="http://schemas.openxmlformats.org/drawingml/2006/chartDrawing">
    <cdr:from>
      <cdr:x>0.53088</cdr:x>
      <cdr:y>0.22589</cdr:y>
    </cdr:from>
    <cdr:to>
      <cdr:x>0.76176</cdr:x>
      <cdr:y>0.38774</cdr:y>
    </cdr:to>
    <cdr:sp macro="" textlink="">
      <cdr:nvSpPr>
        <cdr:cNvPr id="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438525" y="847725"/>
          <a:ext cx="1495424" cy="6073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wrap="square" lIns="36576" tIns="27432" rIns="36576" bIns="27432" anchor="ctr" upright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 rtl="0">
            <a:defRPr sz="1000"/>
          </a:pPr>
          <a:r>
            <a:rPr lang="es-CO" sz="1080" b="0" i="0" strike="noStrike" baseline="0" dirty="0">
              <a:solidFill>
                <a:srgbClr val="000000"/>
              </a:solidFill>
              <a:latin typeface="Arial" pitchFamily="34" charset="0"/>
              <a:cs typeface="Arial"/>
            </a:rPr>
            <a:t>Confederación Granadina y Estados Unidos de Colombia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0.60541</cdr:x>
      <cdr:y>0.19178</cdr:y>
    </cdr:from>
    <cdr:to>
      <cdr:x>0.96937</cdr:x>
      <cdr:y>0.35363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200" y="719709"/>
          <a:ext cx="2565400" cy="6073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wrap="square" lIns="36576" tIns="27432" rIns="36576" bIns="27432" anchor="ctr" upright="1"/>
        <a:lstStyle xmlns:a="http://schemas.openxmlformats.org/drawingml/2006/main">
          <a:lvl1pPr marL="0" indent="0">
            <a:defRPr sz="1100">
              <a:latin typeface="Arial"/>
            </a:defRPr>
          </a:lvl1pPr>
          <a:lvl2pPr marL="457200" indent="0">
            <a:defRPr sz="1100">
              <a:latin typeface="Arial"/>
            </a:defRPr>
          </a:lvl2pPr>
          <a:lvl3pPr marL="914400" indent="0">
            <a:defRPr sz="1100">
              <a:latin typeface="Arial"/>
            </a:defRPr>
          </a:lvl3pPr>
          <a:lvl4pPr marL="1371600" indent="0">
            <a:defRPr sz="1100">
              <a:latin typeface="Arial"/>
            </a:defRPr>
          </a:lvl4pPr>
          <a:lvl5pPr marL="1828800" indent="0">
            <a:defRPr sz="1100">
              <a:latin typeface="Arial"/>
            </a:defRPr>
          </a:lvl5pPr>
          <a:lvl6pPr marL="2286000" indent="0">
            <a:defRPr sz="1100">
              <a:latin typeface="Arial"/>
            </a:defRPr>
          </a:lvl6pPr>
          <a:lvl7pPr marL="2743200" indent="0">
            <a:defRPr sz="1100">
              <a:latin typeface="Arial"/>
            </a:defRPr>
          </a:lvl7pPr>
          <a:lvl8pPr marL="3200400" indent="0">
            <a:defRPr sz="1100">
              <a:latin typeface="Arial"/>
            </a:defRPr>
          </a:lvl8pPr>
          <a:lvl9pPr marL="3657600" indent="0">
            <a:defRPr sz="1100">
              <a:latin typeface="Arial"/>
            </a:defRPr>
          </a:lvl9pPr>
        </a:lstStyle>
        <a:p xmlns:a="http://schemas.openxmlformats.org/drawingml/2006/main">
          <a:pPr algn="ctr" rtl="0">
            <a:defRPr sz="1000"/>
          </a:pPr>
          <a:r>
            <a:rPr lang="es-CO" sz="1080" b="0" i="0" strike="noStrike" baseline="0" dirty="0">
              <a:solidFill>
                <a:srgbClr val="000000"/>
              </a:solidFill>
              <a:latin typeface="Arial" pitchFamily="34" charset="0"/>
              <a:cs typeface="Arial"/>
            </a:rPr>
            <a:t>República </a:t>
          </a:r>
        </a:p>
        <a:p xmlns:a="http://schemas.openxmlformats.org/drawingml/2006/main">
          <a:pPr algn="ctr" rtl="0">
            <a:defRPr sz="1000"/>
          </a:pPr>
          <a:r>
            <a:rPr lang="es-CO" sz="1080" b="0" i="0" strike="noStrike" baseline="0" dirty="0">
              <a:solidFill>
                <a:srgbClr val="000000"/>
              </a:solidFill>
              <a:latin typeface="Arial" pitchFamily="34" charset="0"/>
              <a:cs typeface="Arial"/>
            </a:rPr>
            <a:t>Colombia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447674</xdr:colOff>
      <xdr:row>3</xdr:row>
      <xdr:rowOff>28574</xdr:rowOff>
    </xdr:from>
    <xdr:to>
      <xdr:col>12</xdr:col>
      <xdr:colOff>19049</xdr:colOff>
      <xdr:row>22</xdr:row>
      <xdr:rowOff>76199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393700</xdr:colOff>
      <xdr:row>16</xdr:row>
      <xdr:rowOff>63500</xdr:rowOff>
    </xdr:from>
    <xdr:to>
      <xdr:col>12</xdr:col>
      <xdr:colOff>12700</xdr:colOff>
      <xdr:row>32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A0795C3-CFA3-A94B-A496-EFEF4ACCF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1</xdr:row>
      <xdr:rowOff>57150</xdr:rowOff>
    </xdr:from>
    <xdr:to>
      <xdr:col>10</xdr:col>
      <xdr:colOff>476250</xdr:colOff>
      <xdr:row>14</xdr:row>
      <xdr:rowOff>133350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657225</xdr:colOff>
      <xdr:row>15</xdr:row>
      <xdr:rowOff>180975</xdr:rowOff>
    </xdr:from>
    <xdr:to>
      <xdr:col>11</xdr:col>
      <xdr:colOff>657225</xdr:colOff>
      <xdr:row>29</xdr:row>
      <xdr:rowOff>66675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555625</xdr:colOff>
      <xdr:row>31</xdr:row>
      <xdr:rowOff>47625</xdr:rowOff>
    </xdr:from>
    <xdr:to>
      <xdr:col>12</xdr:col>
      <xdr:colOff>555625</xdr:colOff>
      <xdr:row>44</xdr:row>
      <xdr:rowOff>123825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19050</xdr:colOff>
      <xdr:row>46</xdr:row>
      <xdr:rowOff>180975</xdr:rowOff>
    </xdr:from>
    <xdr:to>
      <xdr:col>11</xdr:col>
      <xdr:colOff>19050</xdr:colOff>
      <xdr:row>60</xdr:row>
      <xdr:rowOff>66675</xdr:rowOff>
    </xdr:to>
    <xdr:graphicFrame macro="">
      <xdr:nvGraphicFramePr>
        <xdr:cNvPr id="6" name="5 Gráfico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209550</xdr:colOff>
      <xdr:row>62</xdr:row>
      <xdr:rowOff>133350</xdr:rowOff>
    </xdr:from>
    <xdr:to>
      <xdr:col>11</xdr:col>
      <xdr:colOff>209550</xdr:colOff>
      <xdr:row>76</xdr:row>
      <xdr:rowOff>19050</xdr:rowOff>
    </xdr:to>
    <xdr:graphicFrame macro="">
      <xdr:nvGraphicFramePr>
        <xdr:cNvPr id="7" name="6 Gráfico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190499</xdr:colOff>
      <xdr:row>80</xdr:row>
      <xdr:rowOff>57149</xdr:rowOff>
    </xdr:from>
    <xdr:to>
      <xdr:col>11</xdr:col>
      <xdr:colOff>200024</xdr:colOff>
      <xdr:row>94</xdr:row>
      <xdr:rowOff>123824</xdr:rowOff>
    </xdr:to>
    <xdr:graphicFrame macro="">
      <xdr:nvGraphicFramePr>
        <xdr:cNvPr id="8" name="7 Gráfico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330200</xdr:colOff>
      <xdr:row>41</xdr:row>
      <xdr:rowOff>101600</xdr:rowOff>
    </xdr:from>
    <xdr:to>
      <xdr:col>20</xdr:col>
      <xdr:colOff>177800</xdr:colOff>
      <xdr:row>54</xdr:row>
      <xdr:rowOff>88900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D53E82BD-72EE-CB4E-AA53-F8820B5F76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3</xdr:row>
      <xdr:rowOff>180975</xdr:rowOff>
    </xdr:from>
    <xdr:to>
      <xdr:col>10</xdr:col>
      <xdr:colOff>314325</xdr:colOff>
      <xdr:row>18</xdr:row>
      <xdr:rowOff>66675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514350</xdr:colOff>
      <xdr:row>64</xdr:row>
      <xdr:rowOff>142875</xdr:rowOff>
    </xdr:from>
    <xdr:to>
      <xdr:col>11</xdr:col>
      <xdr:colOff>28575</xdr:colOff>
      <xdr:row>79</xdr:row>
      <xdr:rowOff>28575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1</xdr:row>
      <xdr:rowOff>66675</xdr:rowOff>
    </xdr:from>
    <xdr:to>
      <xdr:col>11</xdr:col>
      <xdr:colOff>114300</xdr:colOff>
      <xdr:row>17</xdr:row>
      <xdr:rowOff>142875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0</xdr:colOff>
      <xdr:row>14</xdr:row>
      <xdr:rowOff>76200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552450</xdr:colOff>
      <xdr:row>4</xdr:row>
      <xdr:rowOff>152399</xdr:rowOff>
    </xdr:from>
    <xdr:to>
      <xdr:col>16</xdr:col>
      <xdr:colOff>523875</xdr:colOff>
      <xdr:row>19</xdr:row>
      <xdr:rowOff>95249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21</xdr:row>
      <xdr:rowOff>114300</xdr:rowOff>
    </xdr:from>
    <xdr:to>
      <xdr:col>10</xdr:col>
      <xdr:colOff>409575</xdr:colOff>
      <xdr:row>36</xdr:row>
      <xdr:rowOff>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lopezri/Documents/HistoriaEconomica/HistoriaFiscalEstadosFederales3/Ponencia/datos%20santander%201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tas y gastos municipios"/>
      <sheetName val="rentas desagregadas"/>
      <sheetName val="deuda"/>
      <sheetName val="otras tablas"/>
      <sheetName val="presupuesto"/>
      <sheetName val="reiqueza"/>
      <sheetName val="rentas anuales"/>
      <sheetName val="Hoja2"/>
      <sheetName val="Hoja1"/>
      <sheetName val="recuento"/>
      <sheetName val="tabla 2,2"/>
      <sheetName val="indice de precios"/>
      <sheetName val="valor real"/>
      <sheetName val="presu-impuestos desa"/>
      <sheetName val="rentas- impuestos desa"/>
      <sheetName val="gastos desagregadpor departa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17"/>
  <sheetViews>
    <sheetView workbookViewId="0">
      <selection activeCell="P9" sqref="P9"/>
    </sheetView>
  </sheetViews>
  <sheetFormatPr baseColWidth="10" defaultColWidth="10.83203125" defaultRowHeight="15" x14ac:dyDescent="0.2"/>
  <cols>
    <col min="1" max="16384" width="10.83203125" style="1"/>
  </cols>
  <sheetData>
    <row r="1" spans="1:2" x14ac:dyDescent="0.2">
      <c r="B1" s="2" t="s">
        <v>168</v>
      </c>
    </row>
    <row r="2" spans="1:2" x14ac:dyDescent="0.2">
      <c r="A2" s="1">
        <v>1765</v>
      </c>
      <c r="B2" s="1">
        <v>2.95</v>
      </c>
    </row>
    <row r="3" spans="1:2" x14ac:dyDescent="0.2">
      <c r="A3" s="1">
        <v>1770</v>
      </c>
      <c r="B3" s="1">
        <v>3.24</v>
      </c>
    </row>
    <row r="4" spans="1:2" x14ac:dyDescent="0.2">
      <c r="A4" s="1">
        <v>1775</v>
      </c>
      <c r="B4" s="1">
        <v>4.0999999999999996</v>
      </c>
    </row>
    <row r="5" spans="1:2" x14ac:dyDescent="0.2">
      <c r="A5" s="1">
        <v>1780</v>
      </c>
      <c r="B5" s="1">
        <v>4.75</v>
      </c>
    </row>
    <row r="6" spans="1:2" x14ac:dyDescent="0.2">
      <c r="A6" s="1">
        <v>1785</v>
      </c>
      <c r="B6" s="1">
        <v>5.7</v>
      </c>
    </row>
    <row r="7" spans="1:2" x14ac:dyDescent="0.2">
      <c r="A7" s="1">
        <v>1790</v>
      </c>
      <c r="B7" s="1">
        <v>7.8</v>
      </c>
    </row>
    <row r="8" spans="1:2" x14ac:dyDescent="0.2">
      <c r="A8" s="1">
        <v>1795</v>
      </c>
      <c r="B8" s="1">
        <v>8</v>
      </c>
    </row>
    <row r="9" spans="1:2" x14ac:dyDescent="0.2">
      <c r="A9" s="1">
        <v>1800</v>
      </c>
      <c r="B9" s="1">
        <v>10.4</v>
      </c>
    </row>
    <row r="10" spans="1:2" x14ac:dyDescent="0.2">
      <c r="A10" s="1">
        <v>1832</v>
      </c>
      <c r="B10" s="1">
        <v>4</v>
      </c>
    </row>
    <row r="11" spans="1:2" x14ac:dyDescent="0.2">
      <c r="A11" s="1">
        <v>1850</v>
      </c>
      <c r="B11" s="1">
        <v>7</v>
      </c>
    </row>
    <row r="12" spans="1:2" x14ac:dyDescent="0.2">
      <c r="A12" s="1">
        <v>1860</v>
      </c>
      <c r="B12" s="1">
        <v>2</v>
      </c>
    </row>
    <row r="13" spans="1:2" x14ac:dyDescent="0.2">
      <c r="A13" s="1">
        <v>1870</v>
      </c>
      <c r="B13" s="1">
        <v>2.7</v>
      </c>
    </row>
    <row r="14" spans="1:2" x14ac:dyDescent="0.2">
      <c r="A14" s="1">
        <v>1880</v>
      </c>
      <c r="B14" s="1">
        <v>9.6</v>
      </c>
    </row>
    <row r="15" spans="1:2" x14ac:dyDescent="0.2">
      <c r="A15" s="1">
        <v>1890</v>
      </c>
      <c r="B15" s="1">
        <v>5.8</v>
      </c>
    </row>
    <row r="16" spans="1:2" x14ac:dyDescent="0.2">
      <c r="A16" s="1">
        <v>1900</v>
      </c>
      <c r="B16" s="1">
        <v>6.5</v>
      </c>
    </row>
    <row r="17" spans="1:2" x14ac:dyDescent="0.2">
      <c r="A17" s="1">
        <v>1905</v>
      </c>
      <c r="B17" s="1">
        <v>6.1</v>
      </c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7"/>
  <sheetViews>
    <sheetView workbookViewId="0">
      <selection activeCell="E27" sqref="E27"/>
    </sheetView>
  </sheetViews>
  <sheetFormatPr baseColWidth="10" defaultRowHeight="15" x14ac:dyDescent="0.2"/>
  <sheetData>
    <row r="1" spans="1:54" x14ac:dyDescent="0.2">
      <c r="B1">
        <v>1771</v>
      </c>
      <c r="C1">
        <v>1788</v>
      </c>
      <c r="D1">
        <v>1810</v>
      </c>
      <c r="E1">
        <v>1812</v>
      </c>
      <c r="F1">
        <v>1826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206</v>
      </c>
      <c r="AS1" t="s">
        <v>207</v>
      </c>
      <c r="AT1">
        <v>1880</v>
      </c>
      <c r="AU1">
        <v>1881</v>
      </c>
      <c r="AV1">
        <v>1882</v>
      </c>
      <c r="AW1">
        <v>1883</v>
      </c>
      <c r="AX1">
        <v>1884</v>
      </c>
      <c r="AY1">
        <v>1885</v>
      </c>
      <c r="AZ1">
        <v>1898</v>
      </c>
      <c r="BA1" t="s">
        <v>208</v>
      </c>
      <c r="BB1" t="s">
        <v>209</v>
      </c>
    </row>
    <row r="2" spans="1:54" x14ac:dyDescent="0.2">
      <c r="A2" t="s">
        <v>210</v>
      </c>
      <c r="B2" s="3">
        <v>950000</v>
      </c>
      <c r="C2" s="3">
        <v>2895440</v>
      </c>
      <c r="D2" s="3">
        <v>2453099</v>
      </c>
      <c r="E2" s="3">
        <v>2000000</v>
      </c>
      <c r="F2" s="3">
        <v>2086993</v>
      </c>
      <c r="G2" s="3">
        <v>1572461</v>
      </c>
      <c r="H2" s="3">
        <v>2327311</v>
      </c>
      <c r="I2" s="3">
        <v>2485015</v>
      </c>
      <c r="J2" s="3">
        <v>2321204</v>
      </c>
      <c r="K2" s="3">
        <v>2337131</v>
      </c>
      <c r="L2" s="3">
        <v>2270629</v>
      </c>
      <c r="M2" s="3">
        <v>2345782</v>
      </c>
      <c r="N2" s="3">
        <v>2304255</v>
      </c>
      <c r="O2" s="3">
        <v>2972549</v>
      </c>
      <c r="P2" s="3">
        <v>2972751</v>
      </c>
      <c r="Q2" s="3">
        <v>2829230</v>
      </c>
      <c r="R2" s="3">
        <v>2705061</v>
      </c>
      <c r="S2" s="3">
        <v>2775508</v>
      </c>
      <c r="T2" s="3">
        <v>3340131</v>
      </c>
      <c r="U2" s="3">
        <v>1803272</v>
      </c>
      <c r="V2" s="3">
        <v>1766916</v>
      </c>
      <c r="W2" s="3">
        <v>2123485</v>
      </c>
      <c r="X2" s="3">
        <v>1790926</v>
      </c>
      <c r="Y2" s="3">
        <v>3377223</v>
      </c>
      <c r="Z2" s="3">
        <v>1880213</v>
      </c>
      <c r="AA2" s="3">
        <v>1937053</v>
      </c>
      <c r="AB2" s="3">
        <v>1719151</v>
      </c>
      <c r="AC2" s="3">
        <v>1732472</v>
      </c>
      <c r="AD2" s="3">
        <v>1296648</v>
      </c>
      <c r="AE2" s="3">
        <v>2106891</v>
      </c>
      <c r="AF2" s="3">
        <v>2138651</v>
      </c>
      <c r="AG2" s="3">
        <v>3381421</v>
      </c>
      <c r="AH2" s="3">
        <v>2965610</v>
      </c>
      <c r="AI2" s="3">
        <v>3288379</v>
      </c>
      <c r="AJ2" s="3">
        <v>2883755</v>
      </c>
      <c r="AK2" s="3">
        <v>2613104</v>
      </c>
      <c r="AL2" s="3">
        <v>3223136</v>
      </c>
      <c r="AM2" s="3">
        <v>4000000</v>
      </c>
      <c r="AN2" s="3">
        <v>3907158</v>
      </c>
      <c r="AO2" s="3">
        <v>3804489</v>
      </c>
      <c r="AP2" s="3">
        <v>3749586</v>
      </c>
      <c r="AQ2" s="3">
        <v>3852970</v>
      </c>
      <c r="AR2" s="3">
        <v>6867291</v>
      </c>
      <c r="AS2" s="3">
        <v>5893075</v>
      </c>
      <c r="AT2" s="3">
        <v>4900000</v>
      </c>
      <c r="AU2" s="3">
        <v>4800000</v>
      </c>
      <c r="AV2" s="3">
        <v>5300000</v>
      </c>
      <c r="AW2" s="3">
        <v>5900000</v>
      </c>
      <c r="AX2" s="3">
        <v>6200000</v>
      </c>
      <c r="AY2" s="3">
        <v>6200000</v>
      </c>
      <c r="AZ2" s="3">
        <v>3791000</v>
      </c>
      <c r="BA2" s="3">
        <v>2449000</v>
      </c>
      <c r="BB2" s="3">
        <v>3882000</v>
      </c>
    </row>
    <row r="4" spans="1:54" x14ac:dyDescent="0.2">
      <c r="B4" t="s">
        <v>210</v>
      </c>
      <c r="C4" t="s">
        <v>212</v>
      </c>
      <c r="D4" t="s">
        <v>215</v>
      </c>
    </row>
    <row r="5" spans="1:54" x14ac:dyDescent="0.2">
      <c r="A5">
        <v>1771</v>
      </c>
      <c r="B5" s="3">
        <v>950000</v>
      </c>
      <c r="C5">
        <v>22320</v>
      </c>
      <c r="D5">
        <f t="shared" ref="D5:D10" si="0">B5/(C5*10)</f>
        <v>4.2562724014336917</v>
      </c>
    </row>
    <row r="6" spans="1:54" x14ac:dyDescent="0.2">
      <c r="A6">
        <v>1788</v>
      </c>
      <c r="B6" s="3">
        <v>2895440</v>
      </c>
      <c r="C6">
        <v>26532</v>
      </c>
      <c r="D6">
        <f t="shared" si="0"/>
        <v>10.91301070405548</v>
      </c>
    </row>
    <row r="7" spans="1:54" x14ac:dyDescent="0.2">
      <c r="A7">
        <v>1810</v>
      </c>
      <c r="B7" s="3">
        <v>2453099</v>
      </c>
      <c r="C7" s="9">
        <v>25883.97357618179</v>
      </c>
      <c r="D7">
        <f t="shared" si="0"/>
        <v>9.477289075342437</v>
      </c>
    </row>
    <row r="8" spans="1:54" x14ac:dyDescent="0.2">
      <c r="A8">
        <v>1812</v>
      </c>
      <c r="B8" s="3">
        <v>2000000</v>
      </c>
      <c r="C8" s="9">
        <v>26532.419173710809</v>
      </c>
      <c r="D8">
        <f t="shared" si="0"/>
        <v>7.5379481490389892</v>
      </c>
    </row>
    <row r="9" spans="1:54" x14ac:dyDescent="0.2">
      <c r="A9">
        <v>1826</v>
      </c>
      <c r="B9" s="3">
        <v>2086993</v>
      </c>
      <c r="C9" s="9">
        <v>31614.894048482845</v>
      </c>
      <c r="D9">
        <f t="shared" si="0"/>
        <v>6.6012968343322722</v>
      </c>
    </row>
    <row r="10" spans="1:54" x14ac:dyDescent="0.2">
      <c r="A10" t="s">
        <v>169</v>
      </c>
      <c r="B10" s="3">
        <v>1572461</v>
      </c>
      <c r="C10">
        <v>30374.036130195364</v>
      </c>
      <c r="D10">
        <f t="shared" si="0"/>
        <v>5.1769906154710501</v>
      </c>
    </row>
    <row r="11" spans="1:54" x14ac:dyDescent="0.2">
      <c r="A11" t="s">
        <v>170</v>
      </c>
      <c r="B11" s="3">
        <v>2327311</v>
      </c>
      <c r="C11">
        <v>31537.502531374117</v>
      </c>
      <c r="D11">
        <f t="shared" ref="D11:D57" si="1">B11/(C11*10)</f>
        <v>7.3795031730389749</v>
      </c>
    </row>
    <row r="12" spans="1:54" x14ac:dyDescent="0.2">
      <c r="A12" t="s">
        <v>171</v>
      </c>
      <c r="B12" s="3">
        <v>2485015</v>
      </c>
      <c r="C12">
        <v>32062.482173529046</v>
      </c>
      <c r="D12">
        <f t="shared" si="1"/>
        <v>7.7505384222923368</v>
      </c>
    </row>
    <row r="13" spans="1:54" x14ac:dyDescent="0.2">
      <c r="A13" t="s">
        <v>172</v>
      </c>
      <c r="B13" s="3">
        <v>2321204</v>
      </c>
      <c r="C13">
        <v>32598.522513079428</v>
      </c>
      <c r="D13">
        <f t="shared" si="1"/>
        <v>7.1205803854106238</v>
      </c>
    </row>
    <row r="14" spans="1:54" x14ac:dyDescent="0.2">
      <c r="A14" t="s">
        <v>173</v>
      </c>
      <c r="B14" s="3">
        <v>2337131</v>
      </c>
      <c r="C14">
        <v>33161.388447412268</v>
      </c>
      <c r="D14">
        <f t="shared" si="1"/>
        <v>7.0477477253591196</v>
      </c>
    </row>
    <row r="15" spans="1:54" x14ac:dyDescent="0.2">
      <c r="A15" t="s">
        <v>174</v>
      </c>
      <c r="B15" s="3">
        <v>2270629</v>
      </c>
      <c r="C15">
        <v>33751.069338018991</v>
      </c>
      <c r="D15">
        <f t="shared" si="1"/>
        <v>6.7275764724948823</v>
      </c>
    </row>
    <row r="16" spans="1:54" x14ac:dyDescent="0.2">
      <c r="A16" t="s">
        <v>175</v>
      </c>
      <c r="B16" s="3">
        <v>2345782</v>
      </c>
      <c r="C16">
        <v>35406.376091074104</v>
      </c>
      <c r="D16">
        <f t="shared" si="1"/>
        <v>6.6253095034805556</v>
      </c>
    </row>
    <row r="17" spans="1:4" x14ac:dyDescent="0.2">
      <c r="A17" t="s">
        <v>176</v>
      </c>
      <c r="B17" s="3">
        <v>2304255</v>
      </c>
      <c r="C17">
        <v>35431.60957340918</v>
      </c>
      <c r="D17">
        <f t="shared" si="1"/>
        <v>6.5033878724191636</v>
      </c>
    </row>
    <row r="18" spans="1:4" x14ac:dyDescent="0.2">
      <c r="A18" t="s">
        <v>177</v>
      </c>
      <c r="B18" s="3">
        <v>2972549</v>
      </c>
      <c r="C18">
        <v>38329.54392198084</v>
      </c>
      <c r="D18">
        <f t="shared" si="1"/>
        <v>7.7552422905176615</v>
      </c>
    </row>
    <row r="19" spans="1:4" x14ac:dyDescent="0.2">
      <c r="A19" t="s">
        <v>178</v>
      </c>
      <c r="B19" s="3">
        <v>2972751</v>
      </c>
      <c r="C19">
        <v>39573.816595296834</v>
      </c>
      <c r="D19">
        <f t="shared" si="1"/>
        <v>7.5119138252470137</v>
      </c>
    </row>
    <row r="20" spans="1:4" x14ac:dyDescent="0.2">
      <c r="A20" t="s">
        <v>179</v>
      </c>
      <c r="B20" s="3">
        <v>2829230</v>
      </c>
      <c r="C20">
        <v>38143.911149504915</v>
      </c>
      <c r="D20">
        <f t="shared" si="1"/>
        <v>7.4172519669282044</v>
      </c>
    </row>
    <row r="21" spans="1:4" x14ac:dyDescent="0.2">
      <c r="A21" t="s">
        <v>180</v>
      </c>
      <c r="B21" s="3">
        <v>2705061</v>
      </c>
      <c r="C21">
        <v>38079.0611841356</v>
      </c>
      <c r="D21">
        <f t="shared" si="1"/>
        <v>7.1038017111802514</v>
      </c>
    </row>
    <row r="22" spans="1:4" x14ac:dyDescent="0.2">
      <c r="A22" t="s">
        <v>181</v>
      </c>
      <c r="B22" s="3">
        <v>2775508</v>
      </c>
      <c r="C22">
        <v>39737.813043848968</v>
      </c>
      <c r="D22">
        <f t="shared" si="1"/>
        <v>6.9845514571658649</v>
      </c>
    </row>
    <row r="23" spans="1:4" x14ac:dyDescent="0.2">
      <c r="A23" t="s">
        <v>182</v>
      </c>
      <c r="B23" s="3">
        <v>3340131</v>
      </c>
      <c r="C23">
        <v>40970.715605595775</v>
      </c>
      <c r="D23">
        <f t="shared" si="1"/>
        <v>8.1524839159602216</v>
      </c>
    </row>
    <row r="24" spans="1:4" x14ac:dyDescent="0.2">
      <c r="A24" t="s">
        <v>183</v>
      </c>
      <c r="B24" s="3">
        <v>1803272</v>
      </c>
      <c r="C24">
        <v>42686.174444367134</v>
      </c>
      <c r="D24">
        <f t="shared" si="1"/>
        <v>4.224487257227052</v>
      </c>
    </row>
    <row r="25" spans="1:4" x14ac:dyDescent="0.2">
      <c r="A25" t="s">
        <v>184</v>
      </c>
      <c r="B25" s="3">
        <v>1766916</v>
      </c>
      <c r="C25">
        <v>46497.061773222493</v>
      </c>
      <c r="D25">
        <f t="shared" si="1"/>
        <v>3.8000594717526028</v>
      </c>
    </row>
    <row r="26" spans="1:4" x14ac:dyDescent="0.2">
      <c r="A26" t="s">
        <v>185</v>
      </c>
      <c r="B26" s="3">
        <v>2123485</v>
      </c>
      <c r="C26">
        <v>46218.105907339595</v>
      </c>
      <c r="D26">
        <f t="shared" si="1"/>
        <v>4.5944872865566371</v>
      </c>
    </row>
    <row r="27" spans="1:4" x14ac:dyDescent="0.2">
      <c r="A27" t="s">
        <v>186</v>
      </c>
      <c r="B27" s="3">
        <v>1790926</v>
      </c>
      <c r="C27">
        <v>45991.436698580801</v>
      </c>
      <c r="D27">
        <f t="shared" si="1"/>
        <v>3.8940423012601042</v>
      </c>
    </row>
    <row r="28" spans="1:4" x14ac:dyDescent="0.2">
      <c r="A28" t="s">
        <v>187</v>
      </c>
      <c r="B28" s="3">
        <v>3377223</v>
      </c>
      <c r="C28">
        <v>46311.047437197689</v>
      </c>
      <c r="D28">
        <f t="shared" si="1"/>
        <v>7.2924781167600337</v>
      </c>
    </row>
    <row r="29" spans="1:4" x14ac:dyDescent="0.2">
      <c r="A29" t="s">
        <v>188</v>
      </c>
      <c r="B29" s="3">
        <v>1880213</v>
      </c>
      <c r="C29">
        <v>46851.031466095083</v>
      </c>
      <c r="D29">
        <f t="shared" si="1"/>
        <v>4.0131731173531646</v>
      </c>
    </row>
    <row r="30" spans="1:4" x14ac:dyDescent="0.2">
      <c r="A30" t="s">
        <v>189</v>
      </c>
      <c r="B30" s="3">
        <v>1937053</v>
      </c>
      <c r="C30">
        <v>54015.751985528957</v>
      </c>
      <c r="D30">
        <f t="shared" si="1"/>
        <v>3.5860891106707991</v>
      </c>
    </row>
    <row r="31" spans="1:4" x14ac:dyDescent="0.2">
      <c r="A31" t="s">
        <v>190</v>
      </c>
      <c r="B31" s="3">
        <v>1719151</v>
      </c>
      <c r="C31">
        <v>55012.220761401855</v>
      </c>
      <c r="D31">
        <f t="shared" si="1"/>
        <v>3.1250347217507812</v>
      </c>
    </row>
    <row r="32" spans="1:4" x14ac:dyDescent="0.2">
      <c r="A32" t="s">
        <v>191</v>
      </c>
      <c r="B32" s="3">
        <v>1732472</v>
      </c>
      <c r="C32">
        <v>53100.424177114306</v>
      </c>
      <c r="D32">
        <f t="shared" si="1"/>
        <v>3.2626330709174942</v>
      </c>
    </row>
    <row r="33" spans="1:4" x14ac:dyDescent="0.2">
      <c r="A33" t="s">
        <v>192</v>
      </c>
      <c r="B33" s="3">
        <v>1296648</v>
      </c>
      <c r="C33">
        <v>55257.503377074274</v>
      </c>
      <c r="D33">
        <f t="shared" si="1"/>
        <v>2.3465555277656009</v>
      </c>
    </row>
    <row r="34" spans="1:4" x14ac:dyDescent="0.2">
      <c r="A34" t="s">
        <v>193</v>
      </c>
      <c r="B34" s="3">
        <v>2106891</v>
      </c>
      <c r="C34">
        <v>74186.503350878687</v>
      </c>
      <c r="D34">
        <f t="shared" si="1"/>
        <v>2.8399923231791528</v>
      </c>
    </row>
    <row r="35" spans="1:4" x14ac:dyDescent="0.2">
      <c r="A35" t="s">
        <v>194</v>
      </c>
      <c r="B35" s="3">
        <v>2138651</v>
      </c>
      <c r="C35">
        <v>78587.404516355949</v>
      </c>
      <c r="D35">
        <f t="shared" si="1"/>
        <v>2.7213661186060607</v>
      </c>
    </row>
    <row r="36" spans="1:4" x14ac:dyDescent="0.2">
      <c r="A36" t="s">
        <v>195</v>
      </c>
      <c r="B36" s="3">
        <v>3381421</v>
      </c>
      <c r="C36">
        <v>91086.361137763146</v>
      </c>
      <c r="D36">
        <f t="shared" si="1"/>
        <v>3.7123241699004592</v>
      </c>
    </row>
    <row r="37" spans="1:4" x14ac:dyDescent="0.2">
      <c r="A37" t="s">
        <v>196</v>
      </c>
      <c r="B37" s="3">
        <v>2965610</v>
      </c>
      <c r="C37">
        <v>78845.739116021781</v>
      </c>
      <c r="D37">
        <f t="shared" si="1"/>
        <v>3.761281247723602</v>
      </c>
    </row>
    <row r="38" spans="1:4" x14ac:dyDescent="0.2">
      <c r="A38" t="s">
        <v>197</v>
      </c>
      <c r="B38" s="3">
        <v>3288379</v>
      </c>
      <c r="C38">
        <v>80887.466347027759</v>
      </c>
      <c r="D38">
        <f t="shared" si="1"/>
        <v>4.065375203980329</v>
      </c>
    </row>
    <row r="39" spans="1:4" x14ac:dyDescent="0.2">
      <c r="A39" t="s">
        <v>198</v>
      </c>
      <c r="B39" s="3">
        <v>2883755</v>
      </c>
      <c r="C39">
        <v>80567.828432014343</v>
      </c>
      <c r="D39">
        <f t="shared" si="1"/>
        <v>3.5792884779479976</v>
      </c>
    </row>
    <row r="40" spans="1:4" x14ac:dyDescent="0.2">
      <c r="A40" t="s">
        <v>199</v>
      </c>
      <c r="B40" s="3">
        <v>2613104</v>
      </c>
      <c r="C40">
        <v>81073.581542498287</v>
      </c>
      <c r="D40">
        <f t="shared" si="1"/>
        <v>3.2231263875153044</v>
      </c>
    </row>
    <row r="41" spans="1:4" x14ac:dyDescent="0.2">
      <c r="A41" t="s">
        <v>200</v>
      </c>
      <c r="B41" s="3">
        <v>3223136</v>
      </c>
      <c r="C41">
        <v>86657.532021912601</v>
      </c>
      <c r="D41">
        <f t="shared" si="1"/>
        <v>3.7193951002262371</v>
      </c>
    </row>
    <row r="42" spans="1:4" x14ac:dyDescent="0.2">
      <c r="A42" t="s">
        <v>201</v>
      </c>
      <c r="B42" s="3">
        <v>4000000</v>
      </c>
      <c r="C42">
        <v>93459.156234700713</v>
      </c>
      <c r="D42">
        <f t="shared" si="1"/>
        <v>4.2799444817958125</v>
      </c>
    </row>
    <row r="43" spans="1:4" x14ac:dyDescent="0.2">
      <c r="A43" t="s">
        <v>202</v>
      </c>
      <c r="B43" s="3">
        <v>3907158</v>
      </c>
      <c r="C43">
        <v>101699.76871415136</v>
      </c>
      <c r="D43">
        <f t="shared" si="1"/>
        <v>3.8418553448060351</v>
      </c>
    </row>
    <row r="44" spans="1:4" x14ac:dyDescent="0.2">
      <c r="A44" t="s">
        <v>203</v>
      </c>
      <c r="B44" s="3">
        <v>3804489</v>
      </c>
      <c r="C44">
        <v>93474.503032660519</v>
      </c>
      <c r="D44">
        <f t="shared" si="1"/>
        <v>4.0700820828870201</v>
      </c>
    </row>
    <row r="45" spans="1:4" x14ac:dyDescent="0.2">
      <c r="A45" t="s">
        <v>204</v>
      </c>
      <c r="B45" s="3">
        <v>3749586</v>
      </c>
      <c r="C45">
        <v>79219.970706053005</v>
      </c>
      <c r="D45">
        <f t="shared" si="1"/>
        <v>4.7331322728114857</v>
      </c>
    </row>
    <row r="46" spans="1:4" x14ac:dyDescent="0.2">
      <c r="A46" t="s">
        <v>205</v>
      </c>
      <c r="B46" s="3">
        <v>3852970</v>
      </c>
      <c r="C46">
        <v>85539.773635905964</v>
      </c>
      <c r="D46">
        <f t="shared" si="1"/>
        <v>4.5043023101743245</v>
      </c>
    </row>
    <row r="47" spans="1:4" x14ac:dyDescent="0.2">
      <c r="A47" t="s">
        <v>206</v>
      </c>
      <c r="B47" s="3">
        <v>6867291</v>
      </c>
      <c r="C47">
        <v>87104.669349299089</v>
      </c>
      <c r="D47">
        <f t="shared" si="1"/>
        <v>7.8839527792263633</v>
      </c>
    </row>
    <row r="48" spans="1:4" x14ac:dyDescent="0.2">
      <c r="A48" t="s">
        <v>207</v>
      </c>
      <c r="B48" s="3">
        <v>5893075</v>
      </c>
      <c r="C48">
        <v>90126.271842496266</v>
      </c>
      <c r="D48">
        <f t="shared" si="1"/>
        <v>6.5386871991095745</v>
      </c>
    </row>
    <row r="49" spans="1:4" x14ac:dyDescent="0.2">
      <c r="A49">
        <v>1880</v>
      </c>
      <c r="B49" s="3">
        <v>4900000</v>
      </c>
      <c r="C49">
        <v>123837.49941578403</v>
      </c>
      <c r="D49">
        <f t="shared" si="1"/>
        <v>3.9567982421449459</v>
      </c>
    </row>
    <row r="50" spans="1:4" x14ac:dyDescent="0.2">
      <c r="A50">
        <v>1881</v>
      </c>
      <c r="B50" s="3">
        <v>4800000</v>
      </c>
      <c r="C50">
        <v>121911.93502021205</v>
      </c>
      <c r="D50">
        <f t="shared" si="1"/>
        <v>3.9372683234042647</v>
      </c>
    </row>
    <row r="51" spans="1:4" x14ac:dyDescent="0.2">
      <c r="A51">
        <v>1882</v>
      </c>
      <c r="B51" s="3">
        <v>5300000</v>
      </c>
      <c r="C51">
        <v>122647.21126460122</v>
      </c>
      <c r="D51">
        <f t="shared" si="1"/>
        <v>4.32133755456183</v>
      </c>
    </row>
    <row r="52" spans="1:4" x14ac:dyDescent="0.2">
      <c r="A52">
        <v>1883</v>
      </c>
      <c r="B52" s="3">
        <v>5900000</v>
      </c>
      <c r="C52">
        <v>116166.47934909946</v>
      </c>
      <c r="D52">
        <f t="shared" si="1"/>
        <v>5.0789178023287809</v>
      </c>
    </row>
    <row r="53" spans="1:4" x14ac:dyDescent="0.2">
      <c r="A53">
        <v>1884</v>
      </c>
      <c r="B53" s="3">
        <v>6200000</v>
      </c>
      <c r="C53">
        <v>112081.61620324354</v>
      </c>
      <c r="D53">
        <f t="shared" si="1"/>
        <v>5.5316832590611567</v>
      </c>
    </row>
    <row r="54" spans="1:4" x14ac:dyDescent="0.2">
      <c r="A54">
        <v>1885</v>
      </c>
      <c r="B54" s="3">
        <v>6200000</v>
      </c>
      <c r="C54">
        <v>99664.995781749152</v>
      </c>
      <c r="D54">
        <f t="shared" si="1"/>
        <v>6.2208400766674758</v>
      </c>
    </row>
    <row r="55" spans="1:4" x14ac:dyDescent="0.2">
      <c r="A55">
        <v>1898</v>
      </c>
      <c r="B55" s="3">
        <v>3791000</v>
      </c>
      <c r="C55">
        <v>136037.69038848858</v>
      </c>
      <c r="D55">
        <f t="shared" si="1"/>
        <v>2.7867276996352119</v>
      </c>
    </row>
    <row r="56" spans="1:4" x14ac:dyDescent="0.2">
      <c r="A56" t="s">
        <v>208</v>
      </c>
      <c r="B56" s="3">
        <v>2449000</v>
      </c>
      <c r="C56">
        <v>131817.41616832695</v>
      </c>
      <c r="D56">
        <f t="shared" si="1"/>
        <v>1.857872860193754</v>
      </c>
    </row>
    <row r="57" spans="1:4" x14ac:dyDescent="0.2">
      <c r="A57" t="s">
        <v>209</v>
      </c>
      <c r="B57" s="3">
        <v>3882000</v>
      </c>
      <c r="C57">
        <v>142175.20160227703</v>
      </c>
      <c r="D57">
        <f t="shared" si="1"/>
        <v>2.7304339689698933</v>
      </c>
    </row>
  </sheetData>
  <phoneticPr fontId="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109"/>
  <sheetViews>
    <sheetView workbookViewId="0">
      <selection activeCell="E101" sqref="E101"/>
    </sheetView>
  </sheetViews>
  <sheetFormatPr baseColWidth="10" defaultRowHeight="15" x14ac:dyDescent="0.2"/>
  <cols>
    <col min="6" max="6" width="11.83203125" bestFit="1" customWidth="1"/>
  </cols>
  <sheetData>
    <row r="2" spans="1:5" x14ac:dyDescent="0.2">
      <c r="E2" s="7" t="s">
        <v>212</v>
      </c>
    </row>
    <row r="3" spans="1:5" ht="42" x14ac:dyDescent="0.2">
      <c r="A3" s="6">
        <v>1800</v>
      </c>
      <c r="B3" s="4">
        <v>22755.3</v>
      </c>
      <c r="E3" s="8" t="s">
        <v>213</v>
      </c>
    </row>
    <row r="4" spans="1:5" x14ac:dyDescent="0.2">
      <c r="A4" s="6">
        <v>1825</v>
      </c>
      <c r="B4" s="4">
        <v>31177.865536684771</v>
      </c>
      <c r="D4">
        <v>1800</v>
      </c>
      <c r="E4" s="9">
        <v>22755.3</v>
      </c>
    </row>
    <row r="5" spans="1:5" x14ac:dyDescent="0.2">
      <c r="A5" s="6">
        <v>1835</v>
      </c>
      <c r="B5" s="4">
        <v>33751.069338018991</v>
      </c>
      <c r="D5">
        <v>1801</v>
      </c>
      <c r="E5" s="9">
        <v>23036.168190299246</v>
      </c>
    </row>
    <row r="6" spans="1:5" x14ac:dyDescent="0.2">
      <c r="A6" s="6">
        <v>1843</v>
      </c>
      <c r="B6" s="4">
        <v>39573.816595296834</v>
      </c>
      <c r="D6">
        <v>1802</v>
      </c>
      <c r="E6" s="9">
        <v>23324.001764550405</v>
      </c>
    </row>
    <row r="7" spans="1:5" x14ac:dyDescent="0.2">
      <c r="A7" s="6">
        <v>1850</v>
      </c>
      <c r="B7" s="4">
        <v>42686.174444367134</v>
      </c>
      <c r="D7">
        <v>1803</v>
      </c>
      <c r="E7" s="9">
        <v>23618.848509388034</v>
      </c>
    </row>
    <row r="8" spans="1:5" x14ac:dyDescent="0.2">
      <c r="A8" s="6">
        <v>1864</v>
      </c>
      <c r="B8" s="4">
        <v>74186.503350878687</v>
      </c>
      <c r="D8">
        <v>1804</v>
      </c>
      <c r="E8" s="9">
        <v>23920.760121719697</v>
      </c>
    </row>
    <row r="9" spans="1:5" x14ac:dyDescent="0.2">
      <c r="A9" s="6">
        <v>1870</v>
      </c>
      <c r="B9" s="4">
        <v>81073.581542498287</v>
      </c>
      <c r="D9">
        <v>1805</v>
      </c>
      <c r="E9" s="9">
        <v>24229.792181224275</v>
      </c>
    </row>
    <row r="10" spans="1:5" x14ac:dyDescent="0.2">
      <c r="A10" s="6">
        <v>1887</v>
      </c>
      <c r="B10" s="5">
        <v>113423.33139440669</v>
      </c>
      <c r="D10">
        <v>1806</v>
      </c>
      <c r="E10" s="9">
        <v>24546.004126555799</v>
      </c>
    </row>
    <row r="11" spans="1:5" x14ac:dyDescent="0.2">
      <c r="A11" s="6">
        <v>1898</v>
      </c>
      <c r="B11" s="4">
        <v>134377.00603000858</v>
      </c>
      <c r="D11">
        <v>1807</v>
      </c>
      <c r="E11" s="9">
        <v>24869.459235201612</v>
      </c>
    </row>
    <row r="12" spans="1:5" x14ac:dyDescent="0.2">
      <c r="A12" s="6">
        <v>1905</v>
      </c>
      <c r="B12" s="5">
        <v>138287.4926834582</v>
      </c>
      <c r="D12">
        <v>1808</v>
      </c>
      <c r="E12" s="9">
        <v>25200.224606950262</v>
      </c>
    </row>
    <row r="13" spans="1:5" x14ac:dyDescent="0.2">
      <c r="D13">
        <v>1809</v>
      </c>
      <c r="E13" s="9">
        <v>25538.371150929601</v>
      </c>
    </row>
    <row r="14" spans="1:5" x14ac:dyDescent="0.2">
      <c r="D14">
        <v>1810</v>
      </c>
      <c r="E14" s="9">
        <v>25883.97357618179</v>
      </c>
    </row>
    <row r="15" spans="1:5" x14ac:dyDescent="0.2">
      <c r="D15">
        <v>1811</v>
      </c>
      <c r="E15" s="9">
        <v>26236.861072021602</v>
      </c>
    </row>
    <row r="16" spans="1:5" x14ac:dyDescent="0.2">
      <c r="D16">
        <v>1812</v>
      </c>
      <c r="E16" s="9">
        <v>26532.419173710809</v>
      </c>
    </row>
    <row r="17" spans="4:5" x14ac:dyDescent="0.2">
      <c r="D17">
        <v>1813</v>
      </c>
      <c r="E17" s="9">
        <v>26836.448685680331</v>
      </c>
    </row>
    <row r="18" spans="4:5" x14ac:dyDescent="0.2">
      <c r="D18">
        <v>1814</v>
      </c>
      <c r="E18" s="9">
        <v>27149.025970542156</v>
      </c>
    </row>
    <row r="19" spans="4:5" x14ac:dyDescent="0.2">
      <c r="D19">
        <v>1815</v>
      </c>
      <c r="E19" s="9">
        <v>27470.231274982707</v>
      </c>
    </row>
    <row r="20" spans="4:5" x14ac:dyDescent="0.2">
      <c r="D20">
        <v>1816</v>
      </c>
      <c r="E20" s="9">
        <v>27800.148729949055</v>
      </c>
    </row>
    <row r="21" spans="4:5" x14ac:dyDescent="0.2">
      <c r="D21">
        <v>1817</v>
      </c>
      <c r="E21" s="9">
        <v>28138.866353667214</v>
      </c>
    </row>
    <row r="22" spans="4:5" x14ac:dyDescent="0.2">
      <c r="D22">
        <v>1818</v>
      </c>
      <c r="E22" s="9">
        <v>28486.476057454733</v>
      </c>
    </row>
    <row r="23" spans="4:5" x14ac:dyDescent="0.2">
      <c r="D23">
        <v>1819</v>
      </c>
      <c r="E23" s="9">
        <v>28843.073654292646</v>
      </c>
    </row>
    <row r="24" spans="4:5" x14ac:dyDescent="0.2">
      <c r="D24">
        <v>1820</v>
      </c>
      <c r="E24" s="9">
        <v>29208.758870124468</v>
      </c>
    </row>
    <row r="25" spans="4:5" x14ac:dyDescent="0.2">
      <c r="D25">
        <v>1821</v>
      </c>
      <c r="E25" s="9">
        <v>29584.235357852893</v>
      </c>
    </row>
    <row r="26" spans="4:5" x14ac:dyDescent="0.2">
      <c r="D26">
        <v>1822</v>
      </c>
      <c r="E26" s="9">
        <v>29968.410714007467</v>
      </c>
    </row>
    <row r="27" spans="4:5" x14ac:dyDescent="0.2">
      <c r="D27">
        <v>1823</v>
      </c>
      <c r="E27" s="9">
        <v>30361.996498058928</v>
      </c>
    </row>
    <row r="28" spans="4:5" x14ac:dyDescent="0.2">
      <c r="D28">
        <v>1824</v>
      </c>
      <c r="E28" s="9">
        <v>30765.108254358751</v>
      </c>
    </row>
    <row r="29" spans="4:5" x14ac:dyDescent="0.2">
      <c r="D29">
        <v>1825</v>
      </c>
      <c r="E29" s="9">
        <v>31177.865536684771</v>
      </c>
    </row>
    <row r="30" spans="4:5" x14ac:dyDescent="0.2">
      <c r="D30">
        <v>1826</v>
      </c>
      <c r="E30" s="9">
        <v>31614.894048482845</v>
      </c>
    </row>
    <row r="31" spans="4:5" x14ac:dyDescent="0.2">
      <c r="D31">
        <v>1827</v>
      </c>
      <c r="E31" s="9">
        <v>32081.691194673997</v>
      </c>
    </row>
    <row r="32" spans="4:5" x14ac:dyDescent="0.2">
      <c r="D32">
        <v>1828</v>
      </c>
      <c r="E32" s="9">
        <v>30862.987819780334</v>
      </c>
    </row>
    <row r="33" spans="3:7" x14ac:dyDescent="0.2">
      <c r="D33">
        <v>1829</v>
      </c>
      <c r="E33" s="9">
        <v>30254.783127513576</v>
      </c>
    </row>
    <row r="34" spans="3:7" x14ac:dyDescent="0.2">
      <c r="D34">
        <v>1830</v>
      </c>
      <c r="E34" s="9">
        <v>30374.036130195364</v>
      </c>
    </row>
    <row r="35" spans="3:7" x14ac:dyDescent="0.2">
      <c r="C35" t="s">
        <v>214</v>
      </c>
      <c r="D35">
        <v>1831</v>
      </c>
      <c r="E35" s="9">
        <v>31537.502531374117</v>
      </c>
      <c r="F35" s="9">
        <f>1000*AVERAGE(E34:E35)</f>
        <v>30955769.330784742</v>
      </c>
      <c r="G35" t="str">
        <f>CONCATENATE(D35,$C$35,D36)</f>
        <v>1831-1832</v>
      </c>
    </row>
    <row r="36" spans="3:7" x14ac:dyDescent="0.2">
      <c r="D36">
        <v>1832</v>
      </c>
      <c r="E36" s="9">
        <v>32062.482173529046</v>
      </c>
    </row>
    <row r="37" spans="3:7" x14ac:dyDescent="0.2">
      <c r="D37">
        <v>1833</v>
      </c>
      <c r="E37" s="9">
        <v>32598.522513079428</v>
      </c>
      <c r="F37" s="9">
        <f>1000*AVERAGE(E36:E37)</f>
        <v>32330502.343304235</v>
      </c>
      <c r="G37" t="str">
        <f>CONCATENATE(D37,$C$35,D38)</f>
        <v>1833-1834</v>
      </c>
    </row>
    <row r="38" spans="3:7" x14ac:dyDescent="0.2">
      <c r="D38">
        <v>1834</v>
      </c>
      <c r="E38" s="9">
        <v>33161.388447412268</v>
      </c>
    </row>
    <row r="39" spans="3:7" x14ac:dyDescent="0.2">
      <c r="D39">
        <v>1835</v>
      </c>
      <c r="E39" s="9">
        <v>33751.069338018991</v>
      </c>
      <c r="F39" s="9">
        <f>1000*AVERAGE(E38:E39)</f>
        <v>33456228.892715633</v>
      </c>
      <c r="G39" t="str">
        <f>CONCATENATE(D39,$C$35,D40)</f>
        <v>1835-1836</v>
      </c>
    </row>
    <row r="40" spans="3:7" x14ac:dyDescent="0.2">
      <c r="D40">
        <v>1836</v>
      </c>
      <c r="E40" s="9">
        <v>35406.376091074104</v>
      </c>
    </row>
    <row r="41" spans="3:7" x14ac:dyDescent="0.2">
      <c r="D41">
        <v>1837</v>
      </c>
      <c r="E41" s="9">
        <v>34262.753516400189</v>
      </c>
      <c r="F41" s="9">
        <f>1000*AVERAGE(E40:E41)</f>
        <v>34834564.803737141</v>
      </c>
      <c r="G41" t="str">
        <f>CONCATENATE(D41,$C$35,D42)</f>
        <v>1837-1838</v>
      </c>
    </row>
    <row r="42" spans="3:7" x14ac:dyDescent="0.2">
      <c r="D42">
        <v>1838</v>
      </c>
      <c r="E42" s="9">
        <v>35414.369275325058</v>
      </c>
    </row>
    <row r="43" spans="3:7" x14ac:dyDescent="0.2">
      <c r="D43">
        <v>1839</v>
      </c>
      <c r="E43" s="9">
        <v>36074.363087528414</v>
      </c>
      <c r="F43" s="9">
        <f>1000*AVERAGE(E42:E43)</f>
        <v>35744366.181426741</v>
      </c>
      <c r="G43" t="str">
        <f>CONCATENATE(D43,$C$35,D44)</f>
        <v>1839-1840</v>
      </c>
    </row>
    <row r="44" spans="3:7" x14ac:dyDescent="0.2">
      <c r="D44">
        <v>1840</v>
      </c>
      <c r="E44" s="9">
        <v>38181.536232391423</v>
      </c>
    </row>
    <row r="45" spans="3:7" x14ac:dyDescent="0.2">
      <c r="D45">
        <v>1841</v>
      </c>
      <c r="E45" s="9">
        <v>35431.60957340918</v>
      </c>
      <c r="F45" s="9">
        <f>1000*AVERAGE(E44:E45)</f>
        <v>36806572.902900301</v>
      </c>
      <c r="G45" t="str">
        <f>CONCATENATE(D45,$C$35,D46)</f>
        <v>1841-1842</v>
      </c>
    </row>
    <row r="46" spans="3:7" x14ac:dyDescent="0.2">
      <c r="D46">
        <v>1842</v>
      </c>
      <c r="E46" s="9">
        <v>38329.54392198084</v>
      </c>
    </row>
    <row r="47" spans="3:7" x14ac:dyDescent="0.2">
      <c r="D47">
        <v>1843</v>
      </c>
      <c r="E47" s="9">
        <v>39573.816595296834</v>
      </c>
      <c r="F47" s="9">
        <f>1000*AVERAGE(E46:E47)</f>
        <v>38951680.258638836</v>
      </c>
      <c r="G47" t="str">
        <f>CONCATENATE(D47,$C$35,D48)</f>
        <v>1843-1844</v>
      </c>
    </row>
    <row r="48" spans="3:7" x14ac:dyDescent="0.2">
      <c r="D48">
        <v>1844</v>
      </c>
      <c r="E48" s="9">
        <v>39851.163137880008</v>
      </c>
    </row>
    <row r="49" spans="4:7" x14ac:dyDescent="0.2">
      <c r="D49">
        <v>1845</v>
      </c>
      <c r="E49" s="9">
        <v>39133.214260313485</v>
      </c>
      <c r="F49" s="9">
        <f>1000*AVERAGE(E48:E49)</f>
        <v>39492188.699096747</v>
      </c>
      <c r="G49" t="str">
        <f>CONCATENATE(D49,$C$35,D50)</f>
        <v>1845-1846</v>
      </c>
    </row>
    <row r="50" spans="4:7" x14ac:dyDescent="0.2">
      <c r="D50">
        <v>1846</v>
      </c>
      <c r="E50" s="9">
        <v>38143.911149504915</v>
      </c>
    </row>
    <row r="51" spans="4:7" x14ac:dyDescent="0.2">
      <c r="D51">
        <v>1847</v>
      </c>
      <c r="E51" s="9">
        <v>38079.0611841356</v>
      </c>
      <c r="F51" s="9">
        <f>1000*AVERAGE(E50:E51)</f>
        <v>38111486.166820258</v>
      </c>
      <c r="G51" t="str">
        <f>CONCATENATE(D51,$C$35,D52)</f>
        <v>1847-1848</v>
      </c>
    </row>
    <row r="52" spans="4:7" x14ac:dyDescent="0.2">
      <c r="D52">
        <v>1848</v>
      </c>
      <c r="E52" s="9">
        <v>39737.813043848968</v>
      </c>
    </row>
    <row r="53" spans="4:7" x14ac:dyDescent="0.2">
      <c r="D53">
        <v>1849</v>
      </c>
      <c r="E53" s="9">
        <v>40970.715605595775</v>
      </c>
      <c r="F53" s="9">
        <f>1000*AVERAGE(E52:E53)</f>
        <v>40354264.324722372</v>
      </c>
      <c r="G53" t="str">
        <f>CONCATENATE(D53,$C$35,D54)</f>
        <v>1849-1850</v>
      </c>
    </row>
    <row r="54" spans="4:7" x14ac:dyDescent="0.2">
      <c r="D54">
        <v>1850</v>
      </c>
      <c r="E54" s="9">
        <v>42686.174444367134</v>
      </c>
    </row>
    <row r="55" spans="4:7" x14ac:dyDescent="0.2">
      <c r="D55">
        <v>1851</v>
      </c>
      <c r="E55" s="9">
        <v>46497.061773222493</v>
      </c>
      <c r="F55" s="9">
        <f>1000*AVERAGE(E54:E55)</f>
        <v>44591618.108794816</v>
      </c>
      <c r="G55" t="str">
        <f>CONCATENATE(D55,$C$35,D56)</f>
        <v>1851-1852</v>
      </c>
    </row>
    <row r="56" spans="4:7" x14ac:dyDescent="0.2">
      <c r="D56">
        <v>1852</v>
      </c>
      <c r="E56" s="9">
        <v>46218.105907339595</v>
      </c>
    </row>
    <row r="57" spans="4:7" x14ac:dyDescent="0.2">
      <c r="D57">
        <v>1853</v>
      </c>
      <c r="E57" s="9">
        <v>45991.436698580801</v>
      </c>
      <c r="F57" s="9">
        <f>1000*AVERAGE(E56:E57)</f>
        <v>46104771.302960202</v>
      </c>
      <c r="G57" t="str">
        <f>CONCATENATE(D57,$C$35,D58)</f>
        <v>1853-1854</v>
      </c>
    </row>
    <row r="58" spans="4:7" x14ac:dyDescent="0.2">
      <c r="D58">
        <v>1854</v>
      </c>
      <c r="E58" s="9">
        <v>46311.047437197689</v>
      </c>
    </row>
    <row r="59" spans="4:7" x14ac:dyDescent="0.2">
      <c r="D59">
        <v>1855</v>
      </c>
      <c r="E59" s="9">
        <v>46851.031466095083</v>
      </c>
      <c r="F59" s="9">
        <f>1000*AVERAGE(E58:E59)</f>
        <v>46581039.451646388</v>
      </c>
      <c r="G59" t="str">
        <f>CONCATENATE(D59,$C$35,D60)</f>
        <v>1855-1856</v>
      </c>
    </row>
    <row r="60" spans="4:7" x14ac:dyDescent="0.2">
      <c r="D60">
        <v>1856</v>
      </c>
      <c r="E60" s="9">
        <v>54015.751985528957</v>
      </c>
    </row>
    <row r="61" spans="4:7" x14ac:dyDescent="0.2">
      <c r="D61">
        <v>1857</v>
      </c>
      <c r="E61" s="9">
        <v>55012.220761401855</v>
      </c>
      <c r="F61" s="9">
        <f>1000*AVERAGE(E60:E61)</f>
        <v>54513986.373465404</v>
      </c>
      <c r="G61" t="str">
        <f>CONCATENATE(D61,$C$35,D62)</f>
        <v>1857-1858</v>
      </c>
    </row>
    <row r="62" spans="4:7" x14ac:dyDescent="0.2">
      <c r="D62">
        <v>1858</v>
      </c>
      <c r="E62" s="9">
        <v>53100.424177114306</v>
      </c>
    </row>
    <row r="63" spans="4:7" x14ac:dyDescent="0.2">
      <c r="D63">
        <v>1859</v>
      </c>
      <c r="E63" s="9">
        <v>55257.503377074274</v>
      </c>
      <c r="F63" s="9">
        <f>1000*AVERAGE(E62:E63)</f>
        <v>54178963.777094297</v>
      </c>
      <c r="G63" t="str">
        <f>CONCATENATE(D63,$C$35,D64)</f>
        <v>1859-1860</v>
      </c>
    </row>
    <row r="64" spans="4:7" x14ac:dyDescent="0.2">
      <c r="D64">
        <v>1860</v>
      </c>
      <c r="E64" s="9">
        <v>59655.025084427383</v>
      </c>
    </row>
    <row r="65" spans="4:7" x14ac:dyDescent="0.2">
      <c r="D65">
        <v>1861</v>
      </c>
      <c r="E65" s="9">
        <v>63683.546873511354</v>
      </c>
      <c r="F65" s="9">
        <f>1000*AVERAGE(E64:E65)</f>
        <v>61669285.978969365</v>
      </c>
      <c r="G65" t="str">
        <f>CONCATENATE(D65,$C$35,D66)</f>
        <v>1861-1862</v>
      </c>
    </row>
    <row r="66" spans="4:7" x14ac:dyDescent="0.2">
      <c r="D66">
        <v>1862</v>
      </c>
      <c r="E66" s="9">
        <v>57201.5783441409</v>
      </c>
    </row>
    <row r="67" spans="4:7" x14ac:dyDescent="0.2">
      <c r="D67">
        <v>1863</v>
      </c>
      <c r="E67" s="9">
        <v>70198.003693649633</v>
      </c>
      <c r="F67" s="9">
        <f>1000*AVERAGE(E66:E67)</f>
        <v>63699791.018895268</v>
      </c>
      <c r="G67" t="str">
        <f>CONCATENATE(D67,$C$35,D68)</f>
        <v>1863-1864</v>
      </c>
    </row>
    <row r="68" spans="4:7" x14ac:dyDescent="0.2">
      <c r="D68">
        <v>1864</v>
      </c>
      <c r="E68" s="9">
        <v>74186.503350878687</v>
      </c>
    </row>
    <row r="69" spans="4:7" x14ac:dyDescent="0.2">
      <c r="D69">
        <v>1865</v>
      </c>
      <c r="E69" s="9">
        <v>78587.404516355949</v>
      </c>
      <c r="F69" s="9">
        <f>1000*AVERAGE(E68:E69)</f>
        <v>76386953.933617324</v>
      </c>
      <c r="G69" t="str">
        <f>CONCATENATE(D69,$C$35,D70)</f>
        <v>1865-1866</v>
      </c>
    </row>
    <row r="70" spans="4:7" x14ac:dyDescent="0.2">
      <c r="D70">
        <v>1866</v>
      </c>
      <c r="E70" s="9">
        <v>91086.361137763146</v>
      </c>
    </row>
    <row r="71" spans="4:7" x14ac:dyDescent="0.2">
      <c r="D71">
        <v>1867</v>
      </c>
      <c r="E71" s="9">
        <v>78845.739116021781</v>
      </c>
      <c r="F71" s="9">
        <f>1000*AVERAGE(E70:E71)</f>
        <v>84966050.126892462</v>
      </c>
      <c r="G71" t="str">
        <f>CONCATENATE(D71,$C$35,D72)</f>
        <v>1867-1868</v>
      </c>
    </row>
    <row r="72" spans="4:7" x14ac:dyDescent="0.2">
      <c r="D72">
        <v>1868</v>
      </c>
      <c r="E72" s="9">
        <v>80887.466347027759</v>
      </c>
    </row>
    <row r="73" spans="4:7" x14ac:dyDescent="0.2">
      <c r="D73">
        <v>1869</v>
      </c>
      <c r="E73" s="9">
        <v>80567.828432014343</v>
      </c>
      <c r="F73" s="9">
        <f>1000*AVERAGE(E72:E73)</f>
        <v>80727647.389521047</v>
      </c>
      <c r="G73" t="str">
        <f>CONCATENATE(D73,$C$35,D74)</f>
        <v>1869-1870</v>
      </c>
    </row>
    <row r="74" spans="4:7" x14ac:dyDescent="0.2">
      <c r="D74">
        <v>1870</v>
      </c>
      <c r="E74" s="9">
        <v>81073.581542498287</v>
      </c>
    </row>
    <row r="75" spans="4:7" x14ac:dyDescent="0.2">
      <c r="D75">
        <v>1871</v>
      </c>
      <c r="E75" s="9">
        <v>86657.532021912601</v>
      </c>
      <c r="F75" s="9">
        <f>1000*AVERAGE(E74:E75)</f>
        <v>83865556.782205448</v>
      </c>
      <c r="G75" t="str">
        <f>CONCATENATE(D75,$C$35,D76)</f>
        <v>1871-1872</v>
      </c>
    </row>
    <row r="76" spans="4:7" x14ac:dyDescent="0.2">
      <c r="D76">
        <v>1872</v>
      </c>
      <c r="E76" s="9">
        <v>93459.156234700713</v>
      </c>
    </row>
    <row r="77" spans="4:7" x14ac:dyDescent="0.2">
      <c r="D77">
        <v>1873</v>
      </c>
      <c r="E77" s="9">
        <v>101699.76871415136</v>
      </c>
      <c r="F77" s="9">
        <f>1000*AVERAGE(E76:E77)</f>
        <v>97579462.474426031</v>
      </c>
      <c r="G77" t="str">
        <f>CONCATENATE(D77,$C$35,D78)</f>
        <v>1873-1874</v>
      </c>
    </row>
    <row r="78" spans="4:7" x14ac:dyDescent="0.2">
      <c r="D78">
        <v>1874</v>
      </c>
      <c r="E78" s="9">
        <v>93474.503032660519</v>
      </c>
    </row>
    <row r="79" spans="4:7" x14ac:dyDescent="0.2">
      <c r="D79">
        <v>1875</v>
      </c>
      <c r="E79" s="9">
        <v>79219.970706053005</v>
      </c>
      <c r="F79" s="9">
        <f>1000*AVERAGE(E78:E79)</f>
        <v>86347236.869356766</v>
      </c>
      <c r="G79" t="str">
        <f>CONCATENATE(D79,$C$35,D80)</f>
        <v>1875-1876</v>
      </c>
    </row>
    <row r="80" spans="4:7" x14ac:dyDescent="0.2">
      <c r="D80">
        <v>1876</v>
      </c>
      <c r="E80" s="9">
        <v>85539.773635905964</v>
      </c>
    </row>
    <row r="81" spans="4:7" x14ac:dyDescent="0.2">
      <c r="D81">
        <v>1877</v>
      </c>
      <c r="E81" s="9">
        <v>87104.669349299089</v>
      </c>
      <c r="F81" s="9">
        <f>1000*AVERAGE(E80:E81)</f>
        <v>86322221.492602512</v>
      </c>
      <c r="G81" t="str">
        <f>CONCATENATE(D81,$C$35,D82)</f>
        <v>1877-1878</v>
      </c>
    </row>
    <row r="82" spans="4:7" x14ac:dyDescent="0.2">
      <c r="D82">
        <v>1878</v>
      </c>
      <c r="E82" s="9">
        <v>90126.271842496266</v>
      </c>
    </row>
    <row r="83" spans="4:7" x14ac:dyDescent="0.2">
      <c r="D83">
        <v>1879</v>
      </c>
      <c r="E83" s="9">
        <v>108163.90754473122</v>
      </c>
      <c r="F83" s="9">
        <f>1000*AVERAGE(E82:E83)</f>
        <v>99145089.693613738</v>
      </c>
      <c r="G83" t="str">
        <f>CONCATENATE(D83,$C$35,D84)</f>
        <v>1879-1880</v>
      </c>
    </row>
    <row r="84" spans="4:7" x14ac:dyDescent="0.2">
      <c r="D84">
        <v>1880</v>
      </c>
      <c r="E84" s="9">
        <v>123837.49941578403</v>
      </c>
      <c r="F84">
        <f>E84*1000</f>
        <v>123837499.41578403</v>
      </c>
      <c r="G84">
        <f>D84</f>
        <v>1880</v>
      </c>
    </row>
    <row r="85" spans="4:7" x14ac:dyDescent="0.2">
      <c r="D85">
        <v>1881</v>
      </c>
      <c r="E85" s="9">
        <v>121911.93502021205</v>
      </c>
      <c r="F85">
        <f t="shared" ref="F85:F102" si="0">E85*1000</f>
        <v>121911935.02021205</v>
      </c>
      <c r="G85">
        <f t="shared" ref="G85:G102" si="1">D85</f>
        <v>1881</v>
      </c>
    </row>
    <row r="86" spans="4:7" x14ac:dyDescent="0.2">
      <c r="D86">
        <v>1882</v>
      </c>
      <c r="E86" s="9">
        <v>122647.21126460122</v>
      </c>
      <c r="F86">
        <f t="shared" si="0"/>
        <v>122647211.26460123</v>
      </c>
      <c r="G86">
        <f t="shared" si="1"/>
        <v>1882</v>
      </c>
    </row>
    <row r="87" spans="4:7" x14ac:dyDescent="0.2">
      <c r="D87">
        <v>1883</v>
      </c>
      <c r="E87" s="9">
        <v>116166.47934909946</v>
      </c>
      <c r="F87">
        <f t="shared" si="0"/>
        <v>116166479.34909946</v>
      </c>
      <c r="G87">
        <f t="shared" si="1"/>
        <v>1883</v>
      </c>
    </row>
    <row r="88" spans="4:7" x14ac:dyDescent="0.2">
      <c r="D88">
        <v>1884</v>
      </c>
      <c r="E88" s="9">
        <v>112081.61620324354</v>
      </c>
      <c r="F88">
        <f t="shared" si="0"/>
        <v>112081616.20324354</v>
      </c>
      <c r="G88">
        <f t="shared" si="1"/>
        <v>1884</v>
      </c>
    </row>
    <row r="89" spans="4:7" x14ac:dyDescent="0.2">
      <c r="D89">
        <v>1885</v>
      </c>
      <c r="E89" s="9">
        <v>99664.995781749152</v>
      </c>
      <c r="F89">
        <f t="shared" si="0"/>
        <v>99664995.781749159</v>
      </c>
      <c r="G89">
        <f t="shared" si="1"/>
        <v>1885</v>
      </c>
    </row>
    <row r="90" spans="4:7" x14ac:dyDescent="0.2">
      <c r="D90">
        <v>1886</v>
      </c>
      <c r="E90" s="9">
        <v>106256.92339045237</v>
      </c>
      <c r="F90">
        <f t="shared" si="0"/>
        <v>106256923.39045237</v>
      </c>
      <c r="G90">
        <f t="shared" si="1"/>
        <v>1886</v>
      </c>
    </row>
    <row r="91" spans="4:7" x14ac:dyDescent="0.2">
      <c r="D91">
        <v>1887</v>
      </c>
      <c r="E91" s="9">
        <v>113423.33139440669</v>
      </c>
      <c r="F91">
        <f t="shared" si="0"/>
        <v>113423331.39440669</v>
      </c>
      <c r="G91">
        <f t="shared" si="1"/>
        <v>1887</v>
      </c>
    </row>
    <row r="92" spans="4:7" x14ac:dyDescent="0.2">
      <c r="D92">
        <v>1888</v>
      </c>
      <c r="E92" s="9">
        <v>107046.03340041728</v>
      </c>
      <c r="F92">
        <f t="shared" si="0"/>
        <v>107046033.40041728</v>
      </c>
      <c r="G92">
        <f t="shared" si="1"/>
        <v>1888</v>
      </c>
    </row>
    <row r="93" spans="4:7" x14ac:dyDescent="0.2">
      <c r="D93">
        <v>1889</v>
      </c>
      <c r="E93" s="9">
        <v>110418.31751785681</v>
      </c>
      <c r="F93">
        <f t="shared" si="0"/>
        <v>110418317.51785681</v>
      </c>
      <c r="G93">
        <f t="shared" si="1"/>
        <v>1889</v>
      </c>
    </row>
    <row r="94" spans="4:7" x14ac:dyDescent="0.2">
      <c r="D94">
        <v>1890</v>
      </c>
      <c r="E94" s="9">
        <v>116012.09174839141</v>
      </c>
      <c r="F94">
        <f t="shared" si="0"/>
        <v>116012091.7483914</v>
      </c>
      <c r="G94">
        <f t="shared" si="1"/>
        <v>1890</v>
      </c>
    </row>
    <row r="95" spans="4:7" x14ac:dyDescent="0.2">
      <c r="D95">
        <v>1891</v>
      </c>
      <c r="E95" s="9">
        <v>113711.78709355912</v>
      </c>
      <c r="F95">
        <f t="shared" si="0"/>
        <v>113711787.09355912</v>
      </c>
      <c r="G95">
        <f t="shared" si="1"/>
        <v>1891</v>
      </c>
    </row>
    <row r="96" spans="4:7" x14ac:dyDescent="0.2">
      <c r="D96">
        <v>1892</v>
      </c>
      <c r="E96" s="9">
        <v>112779.42637583541</v>
      </c>
      <c r="F96">
        <f t="shared" si="0"/>
        <v>112779426.3758354</v>
      </c>
      <c r="G96">
        <f t="shared" si="1"/>
        <v>1892</v>
      </c>
    </row>
    <row r="97" spans="4:7" x14ac:dyDescent="0.2">
      <c r="D97">
        <v>1893</v>
      </c>
      <c r="E97" s="9">
        <v>119430.64163242035</v>
      </c>
      <c r="F97">
        <f t="shared" si="0"/>
        <v>119430641.63242035</v>
      </c>
      <c r="G97">
        <f t="shared" si="1"/>
        <v>1893</v>
      </c>
    </row>
    <row r="98" spans="4:7" x14ac:dyDescent="0.2">
      <c r="D98">
        <v>1894</v>
      </c>
      <c r="E98" s="9">
        <v>119300.72925849639</v>
      </c>
      <c r="F98">
        <f t="shared" si="0"/>
        <v>119300729.25849639</v>
      </c>
      <c r="G98">
        <f t="shared" si="1"/>
        <v>1894</v>
      </c>
    </row>
    <row r="99" spans="4:7" x14ac:dyDescent="0.2">
      <c r="D99">
        <v>1895</v>
      </c>
      <c r="E99" s="9">
        <v>129114.68179929843</v>
      </c>
      <c r="F99">
        <f t="shared" si="0"/>
        <v>129114681.79929844</v>
      </c>
      <c r="G99">
        <f t="shared" si="1"/>
        <v>1895</v>
      </c>
    </row>
    <row r="100" spans="4:7" x14ac:dyDescent="0.2">
      <c r="D100">
        <v>1896</v>
      </c>
      <c r="E100" s="9">
        <v>138731.27685426563</v>
      </c>
      <c r="F100">
        <f t="shared" si="0"/>
        <v>138731276.85426563</v>
      </c>
      <c r="G100">
        <f t="shared" si="1"/>
        <v>1896</v>
      </c>
    </row>
    <row r="101" spans="4:7" x14ac:dyDescent="0.2">
      <c r="D101">
        <v>1897</v>
      </c>
      <c r="E101" s="9">
        <v>141643.17682540003</v>
      </c>
      <c r="F101">
        <f t="shared" si="0"/>
        <v>141643176.82540002</v>
      </c>
      <c r="G101">
        <f t="shared" si="1"/>
        <v>1897</v>
      </c>
    </row>
    <row r="102" spans="4:7" x14ac:dyDescent="0.2">
      <c r="D102">
        <v>1898</v>
      </c>
      <c r="E102" s="9">
        <v>136037.69038848858</v>
      </c>
      <c r="F102">
        <f t="shared" si="0"/>
        <v>136037690.38848859</v>
      </c>
      <c r="G102">
        <f t="shared" si="1"/>
        <v>1898</v>
      </c>
    </row>
    <row r="103" spans="4:7" x14ac:dyDescent="0.2">
      <c r="D103">
        <v>1899</v>
      </c>
      <c r="E103" s="9">
        <v>131817.41616832695</v>
      </c>
    </row>
    <row r="104" spans="4:7" x14ac:dyDescent="0.2">
      <c r="D104">
        <v>1900</v>
      </c>
      <c r="E104" s="9">
        <v>125474.31159863836</v>
      </c>
      <c r="F104">
        <f>1000*AVERAGE(E103:E104)</f>
        <v>128645863.88348265</v>
      </c>
      <c r="G104" t="str">
        <f>CONCATENATE(D104,$C$35,D105)</f>
        <v>1900-1901</v>
      </c>
    </row>
    <row r="105" spans="4:7" x14ac:dyDescent="0.2">
      <c r="D105">
        <v>1901</v>
      </c>
      <c r="E105" s="9">
        <v>142175.20160227703</v>
      </c>
    </row>
    <row r="106" spans="4:7" x14ac:dyDescent="0.2">
      <c r="D106">
        <v>1902</v>
      </c>
      <c r="E106" s="9">
        <v>140341.00302742122</v>
      </c>
      <c r="F106">
        <f>1000*AVERAGE(E105:E106)</f>
        <v>141258102.31484911</v>
      </c>
      <c r="G106" t="str">
        <f>CONCATENATE(D106,$C$35,D107)</f>
        <v>1902-1903</v>
      </c>
    </row>
    <row r="107" spans="4:7" x14ac:dyDescent="0.2">
      <c r="D107">
        <v>1903</v>
      </c>
      <c r="E107" s="9">
        <v>160955.54192152963</v>
      </c>
    </row>
    <row r="108" spans="4:7" x14ac:dyDescent="0.2">
      <c r="D108">
        <v>1904</v>
      </c>
      <c r="E108" s="9">
        <v>166603.02152037114</v>
      </c>
    </row>
    <row r="109" spans="4:7" x14ac:dyDescent="0.2">
      <c r="D109">
        <v>1905</v>
      </c>
      <c r="E109" s="9">
        <v>138287.4926834582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M130"/>
  <sheetViews>
    <sheetView workbookViewId="0">
      <selection activeCell="N35" sqref="N35:O35"/>
    </sheetView>
  </sheetViews>
  <sheetFormatPr baseColWidth="10" defaultRowHeight="15" x14ac:dyDescent="0.2"/>
  <cols>
    <col min="1" max="1" width="13.83203125" customWidth="1"/>
    <col min="2" max="2" width="9.1640625" bestFit="1" customWidth="1"/>
    <col min="3" max="3" width="3.1640625" bestFit="1" customWidth="1"/>
    <col min="5" max="5" width="3.1640625" bestFit="1" customWidth="1"/>
    <col min="6" max="6" width="9.1640625" bestFit="1" customWidth="1"/>
    <col min="7" max="7" width="3.1640625" bestFit="1" customWidth="1"/>
    <col min="8" max="8" width="9.1640625" bestFit="1" customWidth="1"/>
    <col min="9" max="9" width="3.1640625" bestFit="1" customWidth="1"/>
    <col min="10" max="10" width="9.1640625" bestFit="1" customWidth="1"/>
    <col min="11" max="11" width="3.1640625" bestFit="1" customWidth="1"/>
    <col min="12" max="12" width="7.5" bestFit="1" customWidth="1"/>
  </cols>
  <sheetData>
    <row r="1" spans="1:13" s="50" customFormat="1" ht="16" x14ac:dyDescent="0.2">
      <c r="A1" s="51" t="s">
        <v>64</v>
      </c>
    </row>
    <row r="2" spans="1:13" s="50" customFormat="1" ht="16" x14ac:dyDescent="0.2">
      <c r="A2" s="51" t="s">
        <v>36</v>
      </c>
      <c r="B2" s="51">
        <v>1825</v>
      </c>
      <c r="C2" s="51" t="s">
        <v>37</v>
      </c>
      <c r="D2" s="51">
        <v>1835</v>
      </c>
      <c r="E2" s="51" t="s">
        <v>124</v>
      </c>
      <c r="F2" s="51">
        <v>1843</v>
      </c>
      <c r="G2" s="51" t="s">
        <v>124</v>
      </c>
      <c r="H2" s="51">
        <v>1851</v>
      </c>
      <c r="I2" s="51" t="s">
        <v>37</v>
      </c>
      <c r="J2" s="51">
        <v>1870</v>
      </c>
      <c r="K2" s="51" t="s">
        <v>37</v>
      </c>
      <c r="L2" s="51">
        <v>1905</v>
      </c>
      <c r="M2" s="51" t="s">
        <v>124</v>
      </c>
    </row>
    <row r="3" spans="1:13" s="50" customFormat="1" ht="16" x14ac:dyDescent="0.2">
      <c r="A3" s="51" t="s">
        <v>222</v>
      </c>
      <c r="B3" s="52">
        <v>104253</v>
      </c>
      <c r="C3" s="51">
        <v>9</v>
      </c>
      <c r="D3" s="52">
        <v>158017</v>
      </c>
      <c r="E3" s="51">
        <v>9</v>
      </c>
      <c r="F3" s="52">
        <v>189534</v>
      </c>
      <c r="G3" s="51">
        <v>10</v>
      </c>
      <c r="H3" s="52">
        <v>243388</v>
      </c>
      <c r="I3" s="51">
        <v>11</v>
      </c>
      <c r="J3" s="52">
        <v>365974</v>
      </c>
      <c r="K3" s="51">
        <v>12</v>
      </c>
      <c r="L3" s="51" t="s">
        <v>34</v>
      </c>
      <c r="M3" s="51">
        <v>22</v>
      </c>
    </row>
    <row r="4" spans="1:13" s="50" customFormat="1" ht="16" x14ac:dyDescent="0.2">
      <c r="A4" s="51" t="s">
        <v>38</v>
      </c>
      <c r="B4" s="52">
        <v>121663</v>
      </c>
      <c r="C4" s="51">
        <v>11</v>
      </c>
      <c r="D4" s="52">
        <v>177881</v>
      </c>
      <c r="E4" s="51">
        <v>11</v>
      </c>
      <c r="F4" s="52">
        <v>191708</v>
      </c>
      <c r="G4" s="51">
        <v>10</v>
      </c>
      <c r="H4" s="52">
        <v>205607</v>
      </c>
      <c r="I4" s="51">
        <v>9</v>
      </c>
      <c r="J4" s="52">
        <v>241704</v>
      </c>
      <c r="K4" s="51">
        <v>8</v>
      </c>
      <c r="L4" s="52">
        <v>310000</v>
      </c>
      <c r="M4" s="51">
        <v>8</v>
      </c>
    </row>
    <row r="5" spans="1:13" s="50" customFormat="1" ht="16" x14ac:dyDescent="0.2">
      <c r="A5" s="51" t="s">
        <v>226</v>
      </c>
      <c r="B5" s="52">
        <v>189682</v>
      </c>
      <c r="C5" s="51">
        <v>17</v>
      </c>
      <c r="D5" s="52">
        <v>288872</v>
      </c>
      <c r="E5" s="51">
        <v>17</v>
      </c>
      <c r="F5" s="52">
        <v>331887</v>
      </c>
      <c r="G5" s="51">
        <v>17</v>
      </c>
      <c r="H5" s="52">
        <v>379682</v>
      </c>
      <c r="I5" s="51">
        <v>17</v>
      </c>
      <c r="J5" s="52">
        <v>498541</v>
      </c>
      <c r="K5" s="51">
        <v>17</v>
      </c>
      <c r="L5" s="52">
        <v>503000</v>
      </c>
      <c r="M5" s="51">
        <v>12</v>
      </c>
    </row>
    <row r="6" spans="1:13" s="50" customFormat="1" ht="16" x14ac:dyDescent="0.2">
      <c r="A6" s="51" t="s">
        <v>39</v>
      </c>
      <c r="B6" s="52">
        <v>150844</v>
      </c>
      <c r="C6" s="51">
        <v>14</v>
      </c>
      <c r="D6" s="52">
        <v>210359</v>
      </c>
      <c r="E6" s="51">
        <v>12</v>
      </c>
      <c r="F6" s="52">
        <v>268607</v>
      </c>
      <c r="G6" s="51">
        <v>14</v>
      </c>
      <c r="H6" s="52">
        <v>323574</v>
      </c>
      <c r="I6" s="51">
        <v>14</v>
      </c>
      <c r="J6" s="52">
        <v>435078</v>
      </c>
      <c r="K6" s="51">
        <v>15</v>
      </c>
      <c r="L6" s="52">
        <v>734000</v>
      </c>
      <c r="M6" s="51">
        <v>18</v>
      </c>
    </row>
    <row r="7" spans="1:13" s="50" customFormat="1" ht="16" x14ac:dyDescent="0.2">
      <c r="A7" s="51" t="s">
        <v>230</v>
      </c>
      <c r="B7" s="51" t="s">
        <v>40</v>
      </c>
      <c r="C7" s="51">
        <v>17</v>
      </c>
      <c r="D7" s="52">
        <v>255569</v>
      </c>
      <c r="E7" s="51">
        <v>15</v>
      </c>
      <c r="F7" s="52">
        <v>279032</v>
      </c>
      <c r="G7" s="51">
        <v>14</v>
      </c>
      <c r="H7" s="52">
        <v>317351</v>
      </c>
      <c r="I7" s="51">
        <v>14</v>
      </c>
      <c r="J7" s="52">
        <v>413658</v>
      </c>
      <c r="K7" s="51">
        <v>14</v>
      </c>
      <c r="L7" s="52">
        <v>631000</v>
      </c>
      <c r="M7" s="51">
        <v>15</v>
      </c>
    </row>
    <row r="8" spans="1:13" s="50" customFormat="1" ht="16" x14ac:dyDescent="0.2">
      <c r="A8" s="51" t="s">
        <v>232</v>
      </c>
      <c r="B8" s="52">
        <v>56141</v>
      </c>
      <c r="C8" s="51">
        <v>5</v>
      </c>
      <c r="D8" s="52">
        <v>61388</v>
      </c>
      <c r="E8" s="51">
        <v>4</v>
      </c>
      <c r="F8" s="52">
        <v>62411</v>
      </c>
      <c r="G8" s="51">
        <v>3</v>
      </c>
      <c r="H8" s="52">
        <v>67764</v>
      </c>
      <c r="I8" s="51">
        <v>3</v>
      </c>
      <c r="J8" s="52">
        <v>82255</v>
      </c>
      <c r="K8" s="51">
        <v>3</v>
      </c>
      <c r="L8" s="52">
        <v>125000</v>
      </c>
      <c r="M8" s="51">
        <v>3</v>
      </c>
    </row>
    <row r="9" spans="1:13" s="50" customFormat="1" ht="16" x14ac:dyDescent="0.2">
      <c r="A9" s="51" t="s">
        <v>41</v>
      </c>
      <c r="B9" s="51" t="s">
        <v>40</v>
      </c>
      <c r="C9" s="51" t="s">
        <v>40</v>
      </c>
      <c r="D9" s="52">
        <v>115179</v>
      </c>
      <c r="E9" s="51">
        <v>7</v>
      </c>
      <c r="F9" s="52">
        <v>119179</v>
      </c>
      <c r="G9" s="51">
        <v>7</v>
      </c>
      <c r="H9" s="52">
        <v>138108</v>
      </c>
      <c r="I9" s="51">
        <v>6</v>
      </c>
      <c r="J9" s="52">
        <v>224032</v>
      </c>
      <c r="K9" s="51">
        <v>8</v>
      </c>
      <c r="L9" s="51" t="s">
        <v>40</v>
      </c>
      <c r="M9" s="51" t="s">
        <v>40</v>
      </c>
    </row>
    <row r="10" spans="1:13" s="50" customFormat="1" ht="16" x14ac:dyDescent="0.2">
      <c r="A10" s="51" t="s">
        <v>235</v>
      </c>
      <c r="B10" s="52">
        <v>201200</v>
      </c>
      <c r="C10" s="51">
        <v>18</v>
      </c>
      <c r="D10" s="52">
        <v>261600</v>
      </c>
      <c r="E10" s="51">
        <v>16</v>
      </c>
      <c r="F10" s="52">
        <v>306255</v>
      </c>
      <c r="G10" s="51">
        <v>16</v>
      </c>
      <c r="H10" s="52">
        <v>360148</v>
      </c>
      <c r="I10" s="51">
        <v>16</v>
      </c>
      <c r="J10" s="52">
        <v>433178</v>
      </c>
      <c r="K10" s="51">
        <v>15</v>
      </c>
      <c r="L10" s="52">
        <v>550000</v>
      </c>
      <c r="M10" s="51">
        <v>13</v>
      </c>
    </row>
    <row r="11" spans="1:13" s="50" customFormat="1" ht="16" x14ac:dyDescent="0.2">
      <c r="A11" s="51" t="s">
        <v>237</v>
      </c>
      <c r="B11" s="52">
        <v>98496</v>
      </c>
      <c r="C11" s="51">
        <v>9</v>
      </c>
      <c r="D11" s="52">
        <v>157173</v>
      </c>
      <c r="E11" s="51">
        <v>9</v>
      </c>
      <c r="F11" s="52">
        <v>183148</v>
      </c>
      <c r="G11" s="51">
        <v>9</v>
      </c>
      <c r="H11" s="52">
        <v>208108</v>
      </c>
      <c r="I11" s="51">
        <v>9</v>
      </c>
      <c r="J11" s="52">
        <v>230891</v>
      </c>
      <c r="K11" s="51">
        <v>8</v>
      </c>
      <c r="L11" s="52">
        <v>372000</v>
      </c>
      <c r="M11" s="51">
        <v>9</v>
      </c>
    </row>
    <row r="12" spans="1:13" s="50" customFormat="1" ht="32" x14ac:dyDescent="0.2">
      <c r="A12" s="51" t="s">
        <v>42</v>
      </c>
      <c r="B12" s="52">
        <v>1110974</v>
      </c>
      <c r="C12" s="51" t="s">
        <v>40</v>
      </c>
      <c r="D12" s="52">
        <v>1686038</v>
      </c>
      <c r="E12" s="51" t="s">
        <v>40</v>
      </c>
      <c r="F12" s="52">
        <v>1931684</v>
      </c>
      <c r="G12" s="51" t="s">
        <v>40</v>
      </c>
      <c r="H12" s="52">
        <v>2243730</v>
      </c>
      <c r="I12" s="51" t="s">
        <v>40</v>
      </c>
      <c r="J12" s="52">
        <v>2928311</v>
      </c>
      <c r="K12" s="51" t="s">
        <v>40</v>
      </c>
      <c r="L12" s="51" t="s">
        <v>35</v>
      </c>
      <c r="M12" s="51" t="s">
        <v>40</v>
      </c>
    </row>
    <row r="13" spans="1:13" s="50" customFormat="1" x14ac:dyDescent="0.2">
      <c r="A13" s="50" t="s">
        <v>63</v>
      </c>
    </row>
    <row r="14" spans="1:13" x14ac:dyDescent="0.2">
      <c r="A14" s="48"/>
    </row>
    <row r="15" spans="1:13" x14ac:dyDescent="0.2">
      <c r="A15" s="49"/>
    </row>
    <row r="16" spans="1:13" x14ac:dyDescent="0.2">
      <c r="A16" s="48"/>
    </row>
    <row r="17" spans="1:1" x14ac:dyDescent="0.2">
      <c r="A17" s="49"/>
    </row>
    <row r="18" spans="1:1" x14ac:dyDescent="0.2">
      <c r="A18" s="48"/>
    </row>
    <row r="19" spans="1:1" x14ac:dyDescent="0.2">
      <c r="A19" s="49"/>
    </row>
    <row r="20" spans="1:1" x14ac:dyDescent="0.2">
      <c r="A20" s="48"/>
    </row>
    <row r="21" spans="1:1" x14ac:dyDescent="0.2">
      <c r="A21" s="49"/>
    </row>
    <row r="22" spans="1:1" x14ac:dyDescent="0.2">
      <c r="A22" s="48"/>
    </row>
    <row r="23" spans="1:1" x14ac:dyDescent="0.2">
      <c r="A23" s="49"/>
    </row>
    <row r="24" spans="1:1" x14ac:dyDescent="0.2">
      <c r="A24" s="48"/>
    </row>
    <row r="25" spans="1:1" x14ac:dyDescent="0.2">
      <c r="A25" s="49"/>
    </row>
    <row r="26" spans="1:1" x14ac:dyDescent="0.2">
      <c r="A26" s="48"/>
    </row>
    <row r="27" spans="1:1" x14ac:dyDescent="0.2">
      <c r="A27" s="48"/>
    </row>
    <row r="28" spans="1:1" x14ac:dyDescent="0.2">
      <c r="A28" s="49"/>
    </row>
    <row r="29" spans="1:1" x14ac:dyDescent="0.2">
      <c r="A29" s="48"/>
    </row>
    <row r="30" spans="1:1" x14ac:dyDescent="0.2">
      <c r="A30" s="49"/>
    </row>
    <row r="31" spans="1:1" x14ac:dyDescent="0.2">
      <c r="A31" s="48"/>
    </row>
    <row r="32" spans="1:1" x14ac:dyDescent="0.2">
      <c r="A32" s="49"/>
    </row>
    <row r="33" spans="1:1" x14ac:dyDescent="0.2">
      <c r="A33" s="48"/>
    </row>
    <row r="34" spans="1:1" x14ac:dyDescent="0.2">
      <c r="A34" s="49"/>
    </row>
    <row r="35" spans="1:1" x14ac:dyDescent="0.2">
      <c r="A35" s="48"/>
    </row>
    <row r="36" spans="1:1" x14ac:dyDescent="0.2">
      <c r="A36" s="49"/>
    </row>
    <row r="37" spans="1:1" x14ac:dyDescent="0.2">
      <c r="A37" s="48"/>
    </row>
    <row r="38" spans="1:1" x14ac:dyDescent="0.2">
      <c r="A38" s="49"/>
    </row>
    <row r="39" spans="1:1" x14ac:dyDescent="0.2">
      <c r="A39" s="48"/>
    </row>
    <row r="40" spans="1:1" x14ac:dyDescent="0.2">
      <c r="A40" s="48"/>
    </row>
    <row r="41" spans="1:1" x14ac:dyDescent="0.2">
      <c r="A41" s="49"/>
    </row>
    <row r="42" spans="1:1" x14ac:dyDescent="0.2">
      <c r="A42" s="48"/>
    </row>
    <row r="43" spans="1:1" x14ac:dyDescent="0.2">
      <c r="A43" s="49"/>
    </row>
    <row r="44" spans="1:1" x14ac:dyDescent="0.2">
      <c r="A44" s="48"/>
    </row>
    <row r="45" spans="1:1" x14ac:dyDescent="0.2">
      <c r="A45" s="49"/>
    </row>
    <row r="46" spans="1:1" x14ac:dyDescent="0.2">
      <c r="A46" s="48"/>
    </row>
    <row r="47" spans="1:1" x14ac:dyDescent="0.2">
      <c r="A47" s="49"/>
    </row>
    <row r="48" spans="1:1" x14ac:dyDescent="0.2">
      <c r="A48" s="48"/>
    </row>
    <row r="49" spans="1:1" x14ac:dyDescent="0.2">
      <c r="A49" s="49"/>
    </row>
    <row r="50" spans="1:1" x14ac:dyDescent="0.2">
      <c r="A50" s="48"/>
    </row>
    <row r="51" spans="1:1" x14ac:dyDescent="0.2">
      <c r="A51" s="49"/>
    </row>
    <row r="52" spans="1:1" x14ac:dyDescent="0.2">
      <c r="A52" s="48"/>
    </row>
    <row r="53" spans="1:1" x14ac:dyDescent="0.2">
      <c r="A53" s="48"/>
    </row>
    <row r="54" spans="1:1" x14ac:dyDescent="0.2">
      <c r="A54" s="48"/>
    </row>
    <row r="55" spans="1:1" x14ac:dyDescent="0.2">
      <c r="A55" s="48"/>
    </row>
    <row r="56" spans="1:1" x14ac:dyDescent="0.2">
      <c r="A56" s="49"/>
    </row>
    <row r="57" spans="1:1" x14ac:dyDescent="0.2">
      <c r="A57" s="48"/>
    </row>
    <row r="58" spans="1:1" x14ac:dyDescent="0.2">
      <c r="A58" s="49"/>
    </row>
    <row r="59" spans="1:1" x14ac:dyDescent="0.2">
      <c r="A59" s="48"/>
    </row>
    <row r="60" spans="1:1" x14ac:dyDescent="0.2">
      <c r="A60" s="49"/>
    </row>
    <row r="61" spans="1:1" x14ac:dyDescent="0.2">
      <c r="A61" s="48"/>
    </row>
    <row r="62" spans="1:1" x14ac:dyDescent="0.2">
      <c r="A62" s="49"/>
    </row>
    <row r="63" spans="1:1" x14ac:dyDescent="0.2">
      <c r="A63" s="48"/>
    </row>
    <row r="64" spans="1:1" x14ac:dyDescent="0.2">
      <c r="A64" s="49"/>
    </row>
    <row r="65" spans="1:1" x14ac:dyDescent="0.2">
      <c r="A65" s="48"/>
    </row>
    <row r="66" spans="1:1" x14ac:dyDescent="0.2">
      <c r="A66" s="48"/>
    </row>
    <row r="67" spans="1:1" x14ac:dyDescent="0.2">
      <c r="A67" s="49"/>
    </row>
    <row r="68" spans="1:1" x14ac:dyDescent="0.2">
      <c r="A68" s="48"/>
    </row>
    <row r="69" spans="1:1" x14ac:dyDescent="0.2">
      <c r="A69" s="49"/>
    </row>
    <row r="70" spans="1:1" x14ac:dyDescent="0.2">
      <c r="A70" s="48"/>
    </row>
    <row r="71" spans="1:1" x14ac:dyDescent="0.2">
      <c r="A71" s="49"/>
    </row>
    <row r="72" spans="1:1" x14ac:dyDescent="0.2">
      <c r="A72" s="48"/>
    </row>
    <row r="73" spans="1:1" x14ac:dyDescent="0.2">
      <c r="A73" s="49"/>
    </row>
    <row r="74" spans="1:1" x14ac:dyDescent="0.2">
      <c r="A74" s="48"/>
    </row>
    <row r="75" spans="1:1" x14ac:dyDescent="0.2">
      <c r="A75" s="49"/>
    </row>
    <row r="76" spans="1:1" x14ac:dyDescent="0.2">
      <c r="A76" s="48"/>
    </row>
    <row r="77" spans="1:1" x14ac:dyDescent="0.2">
      <c r="A77" s="49"/>
    </row>
    <row r="78" spans="1:1" x14ac:dyDescent="0.2">
      <c r="A78" s="48"/>
    </row>
    <row r="79" spans="1:1" x14ac:dyDescent="0.2">
      <c r="A79" s="48"/>
    </row>
    <row r="80" spans="1:1" x14ac:dyDescent="0.2">
      <c r="A80" s="48"/>
    </row>
    <row r="81" spans="1:1" x14ac:dyDescent="0.2">
      <c r="A81" s="48"/>
    </row>
    <row r="82" spans="1:1" x14ac:dyDescent="0.2">
      <c r="A82" s="49"/>
    </row>
    <row r="83" spans="1:1" x14ac:dyDescent="0.2">
      <c r="A83" s="48"/>
    </row>
    <row r="84" spans="1:1" x14ac:dyDescent="0.2">
      <c r="A84" s="49"/>
    </row>
    <row r="85" spans="1:1" x14ac:dyDescent="0.2">
      <c r="A85" s="48"/>
    </row>
    <row r="86" spans="1:1" x14ac:dyDescent="0.2">
      <c r="A86" s="49"/>
    </row>
    <row r="87" spans="1:1" x14ac:dyDescent="0.2">
      <c r="A87" s="48"/>
    </row>
    <row r="88" spans="1:1" x14ac:dyDescent="0.2">
      <c r="A88" s="49"/>
    </row>
    <row r="89" spans="1:1" x14ac:dyDescent="0.2">
      <c r="A89" s="48"/>
    </row>
    <row r="90" spans="1:1" x14ac:dyDescent="0.2">
      <c r="A90" s="48"/>
    </row>
    <row r="91" spans="1:1" x14ac:dyDescent="0.2">
      <c r="A91" s="48"/>
    </row>
    <row r="92" spans="1:1" x14ac:dyDescent="0.2">
      <c r="A92" s="48"/>
    </row>
    <row r="93" spans="1:1" x14ac:dyDescent="0.2">
      <c r="A93" s="49"/>
    </row>
    <row r="94" spans="1:1" x14ac:dyDescent="0.2">
      <c r="A94" s="48"/>
    </row>
    <row r="95" spans="1:1" x14ac:dyDescent="0.2">
      <c r="A95" s="49"/>
    </row>
    <row r="96" spans="1:1" x14ac:dyDescent="0.2">
      <c r="A96" s="48"/>
    </row>
    <row r="97" spans="1:1" x14ac:dyDescent="0.2">
      <c r="A97" s="49"/>
    </row>
    <row r="98" spans="1:1" x14ac:dyDescent="0.2">
      <c r="A98" s="48"/>
    </row>
    <row r="99" spans="1:1" x14ac:dyDescent="0.2">
      <c r="A99" s="49"/>
    </row>
    <row r="100" spans="1:1" x14ac:dyDescent="0.2">
      <c r="A100" s="48"/>
    </row>
    <row r="101" spans="1:1" x14ac:dyDescent="0.2">
      <c r="A101" s="49"/>
    </row>
    <row r="102" spans="1:1" x14ac:dyDescent="0.2">
      <c r="A102" s="48"/>
    </row>
    <row r="103" spans="1:1" x14ac:dyDescent="0.2">
      <c r="A103" s="49"/>
    </row>
    <row r="104" spans="1:1" x14ac:dyDescent="0.2">
      <c r="A104" s="48"/>
    </row>
    <row r="105" spans="1:1" x14ac:dyDescent="0.2">
      <c r="A105" s="48"/>
    </row>
    <row r="106" spans="1:1" x14ac:dyDescent="0.2">
      <c r="A106" s="49"/>
    </row>
    <row r="107" spans="1:1" x14ac:dyDescent="0.2">
      <c r="A107" s="48"/>
    </row>
    <row r="108" spans="1:1" x14ac:dyDescent="0.2">
      <c r="A108" s="49"/>
    </row>
    <row r="109" spans="1:1" x14ac:dyDescent="0.2">
      <c r="A109" s="48"/>
    </row>
    <row r="110" spans="1:1" x14ac:dyDescent="0.2">
      <c r="A110" s="49"/>
    </row>
    <row r="111" spans="1:1" x14ac:dyDescent="0.2">
      <c r="A111" s="48"/>
    </row>
    <row r="112" spans="1:1" x14ac:dyDescent="0.2">
      <c r="A112" s="49"/>
    </row>
    <row r="113" spans="1:1" x14ac:dyDescent="0.2">
      <c r="A113" s="48"/>
    </row>
    <row r="114" spans="1:1" x14ac:dyDescent="0.2">
      <c r="A114" s="49"/>
    </row>
    <row r="115" spans="1:1" x14ac:dyDescent="0.2">
      <c r="A115" s="48"/>
    </row>
    <row r="116" spans="1:1" x14ac:dyDescent="0.2">
      <c r="A116" s="49"/>
    </row>
    <row r="117" spans="1:1" x14ac:dyDescent="0.2">
      <c r="A117" s="48"/>
    </row>
    <row r="118" spans="1:1" x14ac:dyDescent="0.2">
      <c r="A118" s="48"/>
    </row>
    <row r="119" spans="1:1" x14ac:dyDescent="0.2">
      <c r="A119" s="49"/>
    </row>
    <row r="120" spans="1:1" x14ac:dyDescent="0.2">
      <c r="A120" s="48"/>
    </row>
    <row r="121" spans="1:1" x14ac:dyDescent="0.2">
      <c r="A121" s="49"/>
    </row>
    <row r="122" spans="1:1" x14ac:dyDescent="0.2">
      <c r="A122" s="48"/>
    </row>
    <row r="123" spans="1:1" x14ac:dyDescent="0.2">
      <c r="A123" s="49"/>
    </row>
    <row r="124" spans="1:1" x14ac:dyDescent="0.2">
      <c r="A124" s="48"/>
    </row>
    <row r="125" spans="1:1" x14ac:dyDescent="0.2">
      <c r="A125" s="49"/>
    </row>
    <row r="126" spans="1:1" x14ac:dyDescent="0.2">
      <c r="A126" s="48"/>
    </row>
    <row r="127" spans="1:1" x14ac:dyDescent="0.2">
      <c r="A127" s="49"/>
    </row>
    <row r="128" spans="1:1" x14ac:dyDescent="0.2">
      <c r="A128" s="48"/>
    </row>
    <row r="129" spans="1:1" x14ac:dyDescent="0.2">
      <c r="A129" s="48"/>
    </row>
    <row r="130" spans="1:1" x14ac:dyDescent="0.2">
      <c r="A130" s="48"/>
    </row>
  </sheetData>
  <phoneticPr fontId="9" type="noConversion"/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"/>
  <sheetViews>
    <sheetView workbookViewId="0">
      <selection activeCell="B28" sqref="B28"/>
    </sheetView>
  </sheetViews>
  <sheetFormatPr baseColWidth="10" defaultRowHeight="15" x14ac:dyDescent="0.2"/>
  <sheetData>
    <row r="1" spans="1:11" x14ac:dyDescent="0.2">
      <c r="B1">
        <v>1831</v>
      </c>
      <c r="C1">
        <v>1843</v>
      </c>
      <c r="D1">
        <v>1856</v>
      </c>
      <c r="E1">
        <v>1858</v>
      </c>
      <c r="F1">
        <v>1872</v>
      </c>
      <c r="G1">
        <v>1876</v>
      </c>
      <c r="H1">
        <v>1879</v>
      </c>
      <c r="I1">
        <v>1887</v>
      </c>
      <c r="J1">
        <v>1895</v>
      </c>
      <c r="K1">
        <v>1898</v>
      </c>
    </row>
    <row r="2" spans="1:11" x14ac:dyDescent="0.2">
      <c r="A2" t="s">
        <v>211</v>
      </c>
      <c r="B2">
        <v>8500000</v>
      </c>
      <c r="C2" s="3">
        <v>10300000</v>
      </c>
      <c r="D2" s="3">
        <v>6600000</v>
      </c>
      <c r="E2" s="3">
        <v>7700000</v>
      </c>
      <c r="F2" s="3">
        <v>11000000</v>
      </c>
      <c r="G2" s="3">
        <v>11700000</v>
      </c>
      <c r="H2" s="3">
        <v>6500000</v>
      </c>
      <c r="I2" s="3">
        <v>29600000</v>
      </c>
      <c r="J2" s="3">
        <v>19000000</v>
      </c>
      <c r="K2" s="3">
        <v>2500000</v>
      </c>
    </row>
    <row r="4" spans="1:11" x14ac:dyDescent="0.2">
      <c r="B4" t="s">
        <v>211</v>
      </c>
    </row>
    <row r="5" spans="1:11" x14ac:dyDescent="0.2">
      <c r="A5">
        <v>1831</v>
      </c>
      <c r="B5">
        <v>8500000</v>
      </c>
    </row>
    <row r="6" spans="1:11" x14ac:dyDescent="0.2">
      <c r="A6">
        <v>1843</v>
      </c>
      <c r="B6" s="3">
        <v>10300000</v>
      </c>
    </row>
    <row r="7" spans="1:11" x14ac:dyDescent="0.2">
      <c r="A7">
        <v>1856</v>
      </c>
      <c r="B7" s="3">
        <v>6600000</v>
      </c>
    </row>
    <row r="8" spans="1:11" x14ac:dyDescent="0.2">
      <c r="A8">
        <v>1858</v>
      </c>
      <c r="B8" s="3">
        <v>7700000</v>
      </c>
    </row>
    <row r="9" spans="1:11" x14ac:dyDescent="0.2">
      <c r="A9">
        <v>1872</v>
      </c>
      <c r="B9" s="3">
        <v>11000000</v>
      </c>
    </row>
    <row r="10" spans="1:11" x14ac:dyDescent="0.2">
      <c r="A10">
        <v>1876</v>
      </c>
      <c r="B10" s="3">
        <v>11700000</v>
      </c>
    </row>
    <row r="11" spans="1:11" x14ac:dyDescent="0.2">
      <c r="A11">
        <v>1879</v>
      </c>
      <c r="B11" s="3">
        <v>6500000</v>
      </c>
    </row>
    <row r="12" spans="1:11" x14ac:dyDescent="0.2">
      <c r="A12">
        <v>1887</v>
      </c>
      <c r="B12" s="3">
        <v>29600000</v>
      </c>
    </row>
    <row r="13" spans="1:11" x14ac:dyDescent="0.2">
      <c r="A13">
        <v>1895</v>
      </c>
      <c r="B13" s="3">
        <v>19000000</v>
      </c>
    </row>
    <row r="14" spans="1:11" x14ac:dyDescent="0.2">
      <c r="A14">
        <v>1898</v>
      </c>
      <c r="B14" s="3">
        <v>2500000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J27"/>
  <sheetViews>
    <sheetView tabSelected="1" workbookViewId="0">
      <selection activeCell="A3" sqref="A3"/>
    </sheetView>
  </sheetViews>
  <sheetFormatPr baseColWidth="10" defaultRowHeight="15" x14ac:dyDescent="0.2"/>
  <cols>
    <col min="2" max="2" width="12.6640625" customWidth="1"/>
    <col min="4" max="5" width="14" bestFit="1" customWidth="1"/>
    <col min="6" max="6" width="20.83203125" bestFit="1" customWidth="1"/>
  </cols>
  <sheetData>
    <row r="1" spans="1:10" x14ac:dyDescent="0.2">
      <c r="A1" t="s">
        <v>133</v>
      </c>
    </row>
    <row r="2" spans="1:10" x14ac:dyDescent="0.2">
      <c r="A2" s="10" t="s">
        <v>248</v>
      </c>
      <c r="B2" s="10">
        <v>1848</v>
      </c>
      <c r="C2" s="10">
        <v>1873</v>
      </c>
      <c r="D2" s="10" t="s">
        <v>249</v>
      </c>
      <c r="E2" s="10">
        <v>1882</v>
      </c>
      <c r="F2" s="10" t="s">
        <v>250</v>
      </c>
      <c r="G2" s="10"/>
      <c r="H2" s="10" t="s">
        <v>251</v>
      </c>
      <c r="I2" s="10" t="s">
        <v>252</v>
      </c>
      <c r="J2" s="10" t="s">
        <v>253</v>
      </c>
    </row>
    <row r="3" spans="1:10" x14ac:dyDescent="0.2">
      <c r="A3" s="10" t="s">
        <v>254</v>
      </c>
      <c r="B3" s="10">
        <v>58</v>
      </c>
      <c r="C3" s="10">
        <v>397</v>
      </c>
      <c r="D3" s="11">
        <f>C3/B3</f>
        <v>6.8448275862068968</v>
      </c>
      <c r="E3" s="10">
        <v>858</v>
      </c>
      <c r="F3" s="10">
        <v>14.8</v>
      </c>
      <c r="G3" s="12">
        <f>EXP(LN(F3)/34)-1</f>
        <v>8.2478956097527867E-2</v>
      </c>
      <c r="H3" s="10">
        <v>8.25</v>
      </c>
      <c r="I3" s="11">
        <f>(EXP(LN(D3)/25)-1)*100</f>
        <v>7.9976985088291208</v>
      </c>
      <c r="J3" s="11">
        <f>(EXP(LN(E3/C3)/9)-1)*100</f>
        <v>8.940291052891336</v>
      </c>
    </row>
    <row r="4" spans="1:10" x14ac:dyDescent="0.2">
      <c r="A4" s="117" t="s">
        <v>255</v>
      </c>
      <c r="B4" s="117">
        <v>36</v>
      </c>
      <c r="C4" s="117">
        <v>202</v>
      </c>
      <c r="D4" s="118">
        <f t="shared" ref="D4:D12" si="0">C4/B4</f>
        <v>5.6111111111111107</v>
      </c>
      <c r="E4" s="117">
        <v>328</v>
      </c>
      <c r="F4" s="117">
        <v>9.1</v>
      </c>
      <c r="G4" s="119">
        <f t="shared" ref="G4:G12" si="1">EXP(LN(F4)/34)-1</f>
        <v>6.7104864723824598E-2</v>
      </c>
      <c r="H4" s="117">
        <v>6.7</v>
      </c>
      <c r="I4" s="118">
        <f t="shared" ref="I4:I12" si="2">(EXP(LN(D4)/25)-1)*100</f>
        <v>7.1425441651913113</v>
      </c>
      <c r="J4" s="118">
        <f t="shared" ref="J4:J12" si="3">(EXP(LN(E4/C4)/9)-1)*100</f>
        <v>5.5337537774059475</v>
      </c>
    </row>
    <row r="5" spans="1:10" x14ac:dyDescent="0.2">
      <c r="A5" s="10" t="s">
        <v>256</v>
      </c>
      <c r="B5" s="10">
        <v>11</v>
      </c>
      <c r="C5" s="10">
        <v>122</v>
      </c>
      <c r="D5" s="11">
        <f t="shared" si="0"/>
        <v>11.090909090909092</v>
      </c>
      <c r="E5" s="10">
        <v>179</v>
      </c>
      <c r="F5" s="10">
        <v>16.3</v>
      </c>
      <c r="G5" s="12">
        <f t="shared" si="1"/>
        <v>8.5556861140746676E-2</v>
      </c>
      <c r="H5" s="10">
        <v>8.5</v>
      </c>
      <c r="I5" s="11">
        <f t="shared" si="2"/>
        <v>10.10288170007887</v>
      </c>
      <c r="J5" s="11">
        <f t="shared" si="3"/>
        <v>4.3516317370867252</v>
      </c>
    </row>
    <row r="6" spans="1:10" x14ac:dyDescent="0.2">
      <c r="A6" s="10" t="s">
        <v>257</v>
      </c>
      <c r="B6" s="10">
        <v>31</v>
      </c>
      <c r="C6" s="10">
        <v>158</v>
      </c>
      <c r="D6" s="11">
        <f t="shared" si="0"/>
        <v>5.096774193548387</v>
      </c>
      <c r="E6" s="10">
        <v>752</v>
      </c>
      <c r="F6" s="10">
        <v>24.3</v>
      </c>
      <c r="G6" s="12">
        <f t="shared" si="1"/>
        <v>9.8381288085489516E-2</v>
      </c>
      <c r="H6" s="10">
        <v>9.8000000000000007</v>
      </c>
      <c r="I6" s="11">
        <f t="shared" si="2"/>
        <v>6.7313040568678373</v>
      </c>
      <c r="J6" s="11">
        <f t="shared" si="3"/>
        <v>18.928113020890102</v>
      </c>
    </row>
    <row r="7" spans="1:10" x14ac:dyDescent="0.2">
      <c r="A7" s="10" t="s">
        <v>258</v>
      </c>
      <c r="B7" s="10">
        <v>26</v>
      </c>
      <c r="C7" s="10">
        <v>441</v>
      </c>
      <c r="D7" s="11">
        <f t="shared" si="0"/>
        <v>16.96153846153846</v>
      </c>
      <c r="E7" s="10">
        <v>808</v>
      </c>
      <c r="F7" s="10">
        <v>31.1</v>
      </c>
      <c r="G7" s="12">
        <f t="shared" si="1"/>
        <v>0.10638102125895932</v>
      </c>
      <c r="H7" s="10">
        <v>10.6</v>
      </c>
      <c r="I7" s="11">
        <f t="shared" si="2"/>
        <v>11.989836258477226</v>
      </c>
      <c r="J7" s="11">
        <f t="shared" si="3"/>
        <v>6.9594588054449957</v>
      </c>
    </row>
    <row r="8" spans="1:10" x14ac:dyDescent="0.2">
      <c r="A8" s="117" t="s">
        <v>259</v>
      </c>
      <c r="B8" s="117">
        <v>8</v>
      </c>
      <c r="C8" s="117">
        <v>79</v>
      </c>
      <c r="D8" s="118">
        <f t="shared" si="0"/>
        <v>9.875</v>
      </c>
      <c r="E8" s="117">
        <v>230</v>
      </c>
      <c r="F8" s="117">
        <v>28.7</v>
      </c>
      <c r="G8" s="119">
        <f t="shared" si="1"/>
        <v>0.10377074559629929</v>
      </c>
      <c r="H8" s="117">
        <v>10.4</v>
      </c>
      <c r="I8" s="118">
        <f t="shared" si="2"/>
        <v>9.5926640495834103</v>
      </c>
      <c r="J8" s="118">
        <f t="shared" si="3"/>
        <v>12.607352882425849</v>
      </c>
    </row>
    <row r="9" spans="1:10" x14ac:dyDescent="0.2">
      <c r="A9" s="10" t="s">
        <v>260</v>
      </c>
      <c r="B9" s="10">
        <v>10</v>
      </c>
      <c r="C9" s="10">
        <v>318</v>
      </c>
      <c r="D9" s="11">
        <f t="shared" si="0"/>
        <v>31.8</v>
      </c>
      <c r="E9" s="10">
        <v>259</v>
      </c>
      <c r="F9" s="10">
        <v>25.9</v>
      </c>
      <c r="G9" s="12">
        <f t="shared" si="1"/>
        <v>0.10044322282558693</v>
      </c>
      <c r="H9" s="10">
        <v>10</v>
      </c>
      <c r="I9" s="11">
        <f t="shared" si="2"/>
        <v>14.841031535027959</v>
      </c>
      <c r="J9" s="11">
        <f t="shared" si="3"/>
        <v>-2.2544576999668275</v>
      </c>
    </row>
    <row r="10" spans="1:10" x14ac:dyDescent="0.2">
      <c r="A10" s="10" t="s">
        <v>261</v>
      </c>
      <c r="B10" s="10">
        <v>39</v>
      </c>
      <c r="C10" s="10">
        <v>236</v>
      </c>
      <c r="D10" s="11">
        <f t="shared" si="0"/>
        <v>6.0512820512820511</v>
      </c>
      <c r="E10" s="10">
        <v>458</v>
      </c>
      <c r="F10" s="10">
        <v>11.7</v>
      </c>
      <c r="G10" s="12">
        <f t="shared" si="1"/>
        <v>7.5021700930906654E-2</v>
      </c>
      <c r="H10" s="10">
        <v>7.5</v>
      </c>
      <c r="I10" s="11">
        <f t="shared" si="2"/>
        <v>7.4666957234613252</v>
      </c>
      <c r="J10" s="11">
        <f t="shared" si="3"/>
        <v>7.6452400457682534</v>
      </c>
    </row>
    <row r="11" spans="1:10" x14ac:dyDescent="0.2">
      <c r="A11" s="10" t="s">
        <v>262</v>
      </c>
      <c r="B11" s="10">
        <v>12</v>
      </c>
      <c r="C11" s="10">
        <v>151</v>
      </c>
      <c r="D11" s="11">
        <f t="shared" si="0"/>
        <v>12.583333333333334</v>
      </c>
      <c r="E11" s="10">
        <v>188</v>
      </c>
      <c r="F11" s="10">
        <v>15.7</v>
      </c>
      <c r="G11" s="12">
        <f t="shared" si="1"/>
        <v>8.4360075631086939E-2</v>
      </c>
      <c r="H11" s="10">
        <v>8.4</v>
      </c>
      <c r="I11" s="11">
        <f t="shared" si="2"/>
        <v>10.660296126468193</v>
      </c>
      <c r="J11" s="11">
        <f t="shared" si="3"/>
        <v>2.4650262793219913</v>
      </c>
    </row>
    <row r="12" spans="1:10" x14ac:dyDescent="0.2">
      <c r="A12" s="10" t="s">
        <v>263</v>
      </c>
      <c r="B12" s="10">
        <v>228</v>
      </c>
      <c r="C12" s="10">
        <v>2103</v>
      </c>
      <c r="D12" s="11">
        <f t="shared" si="0"/>
        <v>9.223684210526315</v>
      </c>
      <c r="E12" s="10">
        <v>4075</v>
      </c>
      <c r="F12" s="10">
        <v>17.899999999999999</v>
      </c>
      <c r="G12" s="12">
        <f t="shared" si="1"/>
        <v>8.8550592584455634E-2</v>
      </c>
      <c r="H12" s="10">
        <v>8.85</v>
      </c>
      <c r="I12" s="11">
        <f t="shared" si="2"/>
        <v>9.2939638201178667</v>
      </c>
      <c r="J12" s="11">
        <f t="shared" si="3"/>
        <v>7.6269236243351024</v>
      </c>
    </row>
    <row r="13" spans="1:10" x14ac:dyDescent="0.2">
      <c r="F13">
        <f>AVERAGE(F3:F12)</f>
        <v>19.549999999999997</v>
      </c>
      <c r="G13">
        <f t="shared" ref="G13:J13" si="4">AVERAGE(G3:G12)</f>
        <v>8.9204932887488347E-2</v>
      </c>
      <c r="H13">
        <f t="shared" si="4"/>
        <v>8.9</v>
      </c>
      <c r="I13">
        <f t="shared" si="4"/>
        <v>9.5818915944103118</v>
      </c>
      <c r="J13">
        <f t="shared" si="4"/>
        <v>7.2803333525603477</v>
      </c>
    </row>
    <row r="15" spans="1:10" x14ac:dyDescent="0.2">
      <c r="A15" s="10"/>
      <c r="B15" s="10" t="s">
        <v>264</v>
      </c>
      <c r="G15" t="e">
        <f>EXP(#REF!)/34</f>
        <v>#REF!</v>
      </c>
    </row>
    <row r="16" spans="1:10" x14ac:dyDescent="0.2">
      <c r="A16" s="10" t="s">
        <v>265</v>
      </c>
      <c r="B16" s="10">
        <v>105000</v>
      </c>
    </row>
    <row r="17" spans="1:2" x14ac:dyDescent="0.2">
      <c r="A17" s="10"/>
      <c r="B17" s="10"/>
    </row>
    <row r="18" spans="1:2" x14ac:dyDescent="0.2">
      <c r="A18" s="10" t="s">
        <v>266</v>
      </c>
      <c r="B18" s="10">
        <v>213355</v>
      </c>
    </row>
    <row r="19" spans="1:2" x14ac:dyDescent="0.2">
      <c r="A19" s="10"/>
      <c r="B19" s="10"/>
    </row>
    <row r="20" spans="1:2" x14ac:dyDescent="0.2">
      <c r="A20" s="10"/>
      <c r="B20" s="10"/>
    </row>
    <row r="21" spans="1:2" x14ac:dyDescent="0.2">
      <c r="A21" s="10" t="s">
        <v>267</v>
      </c>
      <c r="B21" s="10">
        <v>365000</v>
      </c>
    </row>
    <row r="22" spans="1:2" x14ac:dyDescent="0.2">
      <c r="A22" s="10" t="s">
        <v>268</v>
      </c>
      <c r="B22" s="10">
        <v>341818</v>
      </c>
    </row>
    <row r="23" spans="1:2" x14ac:dyDescent="0.2">
      <c r="A23" s="10" t="s">
        <v>269</v>
      </c>
      <c r="B23" s="10">
        <v>323078</v>
      </c>
    </row>
    <row r="24" spans="1:2" x14ac:dyDescent="0.2">
      <c r="A24" s="10" t="s">
        <v>270</v>
      </c>
      <c r="B24" s="10">
        <v>317697</v>
      </c>
    </row>
    <row r="25" spans="1:2" x14ac:dyDescent="0.2">
      <c r="A25" s="10" t="s">
        <v>271</v>
      </c>
      <c r="B25" s="10">
        <v>354000</v>
      </c>
    </row>
    <row r="26" spans="1:2" x14ac:dyDescent="0.2">
      <c r="A26" s="10" t="s">
        <v>272</v>
      </c>
      <c r="B26" s="10">
        <v>301800</v>
      </c>
    </row>
    <row r="27" spans="1:2" x14ac:dyDescent="0.2">
      <c r="A27" t="s">
        <v>273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H16"/>
  <sheetViews>
    <sheetView workbookViewId="0">
      <selection activeCell="B4" sqref="B4"/>
    </sheetView>
  </sheetViews>
  <sheetFormatPr baseColWidth="10" defaultRowHeight="15" x14ac:dyDescent="0.2"/>
  <cols>
    <col min="1" max="1" width="11.33203125" customWidth="1"/>
    <col min="2" max="2" width="18.6640625" bestFit="1" customWidth="1"/>
    <col min="3" max="3" width="8" bestFit="1" customWidth="1"/>
    <col min="4" max="5" width="11.5" bestFit="1" customWidth="1"/>
    <col min="6" max="6" width="8" bestFit="1" customWidth="1"/>
    <col min="7" max="7" width="10.1640625" bestFit="1" customWidth="1"/>
    <col min="8" max="8" width="16.6640625" bestFit="1" customWidth="1"/>
  </cols>
  <sheetData>
    <row r="1" spans="1:8" x14ac:dyDescent="0.2">
      <c r="A1" t="s">
        <v>247</v>
      </c>
    </row>
    <row r="2" spans="1:8" ht="31.5" customHeight="1" x14ac:dyDescent="0.2">
      <c r="B2" t="s">
        <v>216</v>
      </c>
      <c r="C2" t="s">
        <v>217</v>
      </c>
      <c r="D2" t="s">
        <v>218</v>
      </c>
      <c r="E2" t="s">
        <v>218</v>
      </c>
      <c r="F2" t="s">
        <v>219</v>
      </c>
      <c r="G2" t="s">
        <v>220</v>
      </c>
      <c r="H2" t="s">
        <v>221</v>
      </c>
    </row>
    <row r="3" spans="1:8" x14ac:dyDescent="0.2">
      <c r="C3">
        <v>1851</v>
      </c>
      <c r="D3">
        <v>1856</v>
      </c>
      <c r="E3">
        <v>1870</v>
      </c>
      <c r="F3">
        <v>1870</v>
      </c>
      <c r="G3">
        <v>1870</v>
      </c>
    </row>
    <row r="4" spans="1:8" x14ac:dyDescent="0.2">
      <c r="B4" t="s">
        <v>222</v>
      </c>
      <c r="C4">
        <v>46372</v>
      </c>
      <c r="D4">
        <v>143000</v>
      </c>
      <c r="E4">
        <v>343546</v>
      </c>
      <c r="F4">
        <v>342546</v>
      </c>
      <c r="G4">
        <v>365200</v>
      </c>
      <c r="H4" t="s">
        <v>223</v>
      </c>
    </row>
    <row r="5" spans="1:8" x14ac:dyDescent="0.2">
      <c r="B5" s="47" t="s">
        <v>224</v>
      </c>
      <c r="C5" s="47">
        <v>119723</v>
      </c>
      <c r="D5" s="47">
        <v>111000</v>
      </c>
      <c r="E5" s="47">
        <v>233250</v>
      </c>
      <c r="F5" s="47">
        <v>235046</v>
      </c>
      <c r="G5" s="47">
        <v>225337</v>
      </c>
      <c r="H5" s="47" t="s">
        <v>225</v>
      </c>
    </row>
    <row r="6" spans="1:8" x14ac:dyDescent="0.2">
      <c r="B6" t="s">
        <v>226</v>
      </c>
      <c r="C6">
        <v>33343</v>
      </c>
      <c r="D6">
        <v>41000</v>
      </c>
      <c r="E6">
        <v>104600</v>
      </c>
      <c r="F6">
        <v>105376</v>
      </c>
      <c r="G6">
        <v>482800</v>
      </c>
      <c r="H6" t="s">
        <v>227</v>
      </c>
    </row>
    <row r="7" spans="1:8" x14ac:dyDescent="0.2">
      <c r="B7" t="s">
        <v>228</v>
      </c>
      <c r="C7">
        <v>89284</v>
      </c>
      <c r="D7">
        <v>116000</v>
      </c>
      <c r="E7">
        <v>212232</v>
      </c>
      <c r="F7">
        <v>251173</v>
      </c>
      <c r="G7">
        <v>386208</v>
      </c>
      <c r="H7" t="s">
        <v>229</v>
      </c>
    </row>
    <row r="8" spans="1:8" x14ac:dyDescent="0.2">
      <c r="B8" t="s">
        <v>230</v>
      </c>
      <c r="C8">
        <v>80041</v>
      </c>
      <c r="D8">
        <v>80000</v>
      </c>
      <c r="E8">
        <v>341220</v>
      </c>
      <c r="F8">
        <v>296168</v>
      </c>
      <c r="G8">
        <v>409602</v>
      </c>
      <c r="H8" t="s">
        <v>231</v>
      </c>
    </row>
    <row r="9" spans="1:8" x14ac:dyDescent="0.2">
      <c r="B9" s="47" t="s">
        <v>232</v>
      </c>
      <c r="C9" s="47">
        <v>27345</v>
      </c>
      <c r="D9" s="47">
        <v>59000</v>
      </c>
      <c r="E9" s="47">
        <v>70939</v>
      </c>
      <c r="F9" s="47">
        <v>68142</v>
      </c>
      <c r="G9" s="47">
        <v>85255</v>
      </c>
      <c r="H9" s="47" t="s">
        <v>231</v>
      </c>
    </row>
    <row r="10" spans="1:8" x14ac:dyDescent="0.2">
      <c r="B10" t="s">
        <v>233</v>
      </c>
      <c r="C10">
        <v>91402</v>
      </c>
      <c r="D10">
        <v>143000</v>
      </c>
      <c r="E10">
        <v>296349</v>
      </c>
      <c r="F10">
        <v>343955</v>
      </c>
      <c r="G10">
        <v>221449</v>
      </c>
      <c r="H10" t="s">
        <v>234</v>
      </c>
    </row>
    <row r="11" spans="1:8" x14ac:dyDescent="0.2">
      <c r="B11" t="s">
        <v>235</v>
      </c>
      <c r="C11">
        <v>177117</v>
      </c>
      <c r="D11">
        <v>95000</v>
      </c>
      <c r="E11">
        <v>190550</v>
      </c>
      <c r="F11">
        <v>220041</v>
      </c>
      <c r="G11">
        <v>451000</v>
      </c>
      <c r="H11" t="s">
        <v>236</v>
      </c>
    </row>
    <row r="12" spans="1:8" x14ac:dyDescent="0.2">
      <c r="B12" t="s">
        <v>237</v>
      </c>
      <c r="C12">
        <v>46361</v>
      </c>
      <c r="D12">
        <v>52000</v>
      </c>
      <c r="E12">
        <v>117995</v>
      </c>
      <c r="F12">
        <v>117995</v>
      </c>
      <c r="G12">
        <v>230891</v>
      </c>
      <c r="H12" t="s">
        <v>238</v>
      </c>
    </row>
    <row r="13" spans="1:8" x14ac:dyDescent="0.2">
      <c r="B13" t="s">
        <v>239</v>
      </c>
      <c r="C13">
        <v>720647</v>
      </c>
      <c r="D13">
        <v>840000</v>
      </c>
      <c r="E13">
        <v>1910928</v>
      </c>
      <c r="F13">
        <v>2029204</v>
      </c>
      <c r="G13">
        <v>2857592</v>
      </c>
      <c r="H13" t="s">
        <v>240</v>
      </c>
    </row>
    <row r="14" spans="1:8" x14ac:dyDescent="0.2">
      <c r="B14" t="s">
        <v>241</v>
      </c>
      <c r="C14">
        <v>1360639</v>
      </c>
      <c r="E14">
        <v>2883758</v>
      </c>
      <c r="F14">
        <v>3944831</v>
      </c>
      <c r="G14">
        <v>2857592</v>
      </c>
      <c r="H14" t="s">
        <v>242</v>
      </c>
    </row>
    <row r="15" spans="1:8" x14ac:dyDescent="0.2">
      <c r="B15" t="s">
        <v>243</v>
      </c>
      <c r="G15">
        <v>2857592</v>
      </c>
      <c r="H15" t="s">
        <v>244</v>
      </c>
    </row>
    <row r="16" spans="1:8" x14ac:dyDescent="0.2">
      <c r="B16" t="s">
        <v>245</v>
      </c>
      <c r="E16">
        <v>1400000</v>
      </c>
      <c r="G16">
        <v>2857592</v>
      </c>
      <c r="H16" t="s">
        <v>246</v>
      </c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8"/>
  <sheetViews>
    <sheetView workbookViewId="0">
      <selection activeCell="A19" sqref="A19"/>
    </sheetView>
  </sheetViews>
  <sheetFormatPr baseColWidth="10" defaultRowHeight="15" x14ac:dyDescent="0.2"/>
  <cols>
    <col min="1" max="1" width="39.5" bestFit="1" customWidth="1"/>
  </cols>
  <sheetData>
    <row r="1" spans="1:4" x14ac:dyDescent="0.2">
      <c r="A1" t="s">
        <v>247</v>
      </c>
    </row>
    <row r="3" spans="1:4" x14ac:dyDescent="0.2">
      <c r="A3" s="45" t="s">
        <v>131</v>
      </c>
    </row>
    <row r="4" spans="1:4" x14ac:dyDescent="0.2">
      <c r="A4" t="s">
        <v>113</v>
      </c>
      <c r="B4" t="s">
        <v>122</v>
      </c>
      <c r="C4" t="s">
        <v>123</v>
      </c>
      <c r="D4" t="s">
        <v>124</v>
      </c>
    </row>
    <row r="5" spans="1:4" x14ac:dyDescent="0.2">
      <c r="A5" t="s">
        <v>114</v>
      </c>
      <c r="B5">
        <v>336304</v>
      </c>
      <c r="C5">
        <v>426755</v>
      </c>
      <c r="D5">
        <v>1.27</v>
      </c>
    </row>
    <row r="6" spans="1:4" x14ac:dyDescent="0.2">
      <c r="A6" t="s">
        <v>115</v>
      </c>
      <c r="B6">
        <v>62217</v>
      </c>
      <c r="C6">
        <v>206879</v>
      </c>
      <c r="D6">
        <v>3.27</v>
      </c>
    </row>
    <row r="7" spans="1:4" x14ac:dyDescent="0.2">
      <c r="A7" t="s">
        <v>116</v>
      </c>
      <c r="B7">
        <v>122935</v>
      </c>
      <c r="C7">
        <v>266089</v>
      </c>
      <c r="D7">
        <v>2.16</v>
      </c>
    </row>
    <row r="8" spans="1:4" x14ac:dyDescent="0.2">
      <c r="A8" t="s">
        <v>117</v>
      </c>
      <c r="B8">
        <v>71003</v>
      </c>
      <c r="C8">
        <v>0</v>
      </c>
      <c r="D8">
        <v>0</v>
      </c>
    </row>
    <row r="9" spans="1:4" x14ac:dyDescent="0.2">
      <c r="A9" t="s">
        <v>118</v>
      </c>
      <c r="B9">
        <v>130485</v>
      </c>
      <c r="C9">
        <v>332143</v>
      </c>
      <c r="D9">
        <v>2.5499999999999998</v>
      </c>
    </row>
    <row r="10" spans="1:4" x14ac:dyDescent="0.2">
      <c r="A10" t="s">
        <v>119</v>
      </c>
      <c r="B10">
        <v>34717</v>
      </c>
      <c r="C10">
        <v>168273</v>
      </c>
      <c r="D10">
        <v>4.8499999999999996</v>
      </c>
    </row>
    <row r="11" spans="1:4" x14ac:dyDescent="0.2">
      <c r="A11" t="s">
        <v>120</v>
      </c>
      <c r="B11">
        <v>40127</v>
      </c>
      <c r="C11">
        <v>27672</v>
      </c>
      <c r="D11">
        <v>0.7</v>
      </c>
    </row>
    <row r="12" spans="1:4" x14ac:dyDescent="0.2">
      <c r="A12" t="s">
        <v>121</v>
      </c>
      <c r="B12">
        <v>0</v>
      </c>
      <c r="C12">
        <v>601883</v>
      </c>
      <c r="D12" t="s">
        <v>125</v>
      </c>
    </row>
    <row r="13" spans="1:4" x14ac:dyDescent="0.2">
      <c r="A13" t="s">
        <v>263</v>
      </c>
      <c r="B13">
        <v>798788</v>
      </c>
      <c r="C13">
        <v>2029704</v>
      </c>
      <c r="D13">
        <v>2.54</v>
      </c>
    </row>
    <row r="16" spans="1:4" x14ac:dyDescent="0.2">
      <c r="A16" s="45" t="s">
        <v>132</v>
      </c>
    </row>
    <row r="18" spans="1:4" x14ac:dyDescent="0.2">
      <c r="A18" t="s">
        <v>126</v>
      </c>
      <c r="B18" t="s">
        <v>127</v>
      </c>
      <c r="C18" t="s">
        <v>128</v>
      </c>
      <c r="D18" t="s">
        <v>31</v>
      </c>
    </row>
    <row r="19" spans="1:4" x14ac:dyDescent="0.2">
      <c r="A19" t="s">
        <v>254</v>
      </c>
      <c r="B19">
        <v>546200</v>
      </c>
      <c r="C19">
        <v>611700</v>
      </c>
      <c r="D19">
        <f>B19-C19</f>
        <v>-65500</v>
      </c>
    </row>
    <row r="20" spans="1:4" x14ac:dyDescent="0.2">
      <c r="A20" t="s">
        <v>129</v>
      </c>
      <c r="B20">
        <v>303114</v>
      </c>
      <c r="C20">
        <v>415875</v>
      </c>
      <c r="D20">
        <f t="shared" ref="D20:D26" si="0">B20-C20</f>
        <v>-112761</v>
      </c>
    </row>
    <row r="21" spans="1:4" x14ac:dyDescent="0.2">
      <c r="A21" t="s">
        <v>256</v>
      </c>
      <c r="B21">
        <v>191937</v>
      </c>
      <c r="C21">
        <v>232814</v>
      </c>
      <c r="D21">
        <f t="shared" si="0"/>
        <v>-40877</v>
      </c>
    </row>
    <row r="22" spans="1:4" x14ac:dyDescent="0.2">
      <c r="A22" t="s">
        <v>257</v>
      </c>
      <c r="B22">
        <v>336650</v>
      </c>
      <c r="C22">
        <v>404072</v>
      </c>
      <c r="D22">
        <f t="shared" si="0"/>
        <v>-67422</v>
      </c>
    </row>
    <row r="23" spans="1:4" x14ac:dyDescent="0.2">
      <c r="A23" t="s">
        <v>258</v>
      </c>
      <c r="B23">
        <v>560194</v>
      </c>
      <c r="C23">
        <v>557730</v>
      </c>
      <c r="D23">
        <f t="shared" si="0"/>
        <v>2464</v>
      </c>
    </row>
    <row r="24" spans="1:4" x14ac:dyDescent="0.2">
      <c r="A24" t="s">
        <v>259</v>
      </c>
      <c r="B24">
        <v>146936</v>
      </c>
      <c r="C24">
        <v>146520</v>
      </c>
      <c r="D24">
        <f t="shared" si="0"/>
        <v>416</v>
      </c>
    </row>
    <row r="25" spans="1:4" x14ac:dyDescent="0.2">
      <c r="A25" t="s">
        <v>260</v>
      </c>
      <c r="B25">
        <v>218095</v>
      </c>
      <c r="C25">
        <v>250000</v>
      </c>
      <c r="D25">
        <f t="shared" si="0"/>
        <v>-31905</v>
      </c>
    </row>
    <row r="26" spans="1:4" x14ac:dyDescent="0.2">
      <c r="A26" t="s">
        <v>261</v>
      </c>
      <c r="B26">
        <v>344671</v>
      </c>
      <c r="C26">
        <v>534389</v>
      </c>
      <c r="D26">
        <f t="shared" si="0"/>
        <v>-189718</v>
      </c>
    </row>
    <row r="27" spans="1:4" x14ac:dyDescent="0.2">
      <c r="A27" t="s">
        <v>262</v>
      </c>
      <c r="B27">
        <v>170904</v>
      </c>
      <c r="C27">
        <v>249397</v>
      </c>
      <c r="D27">
        <f>B27-C27</f>
        <v>-78493</v>
      </c>
    </row>
    <row r="28" spans="1:4" x14ac:dyDescent="0.2">
      <c r="A28" t="s">
        <v>130</v>
      </c>
      <c r="B28">
        <v>2818701</v>
      </c>
      <c r="C28">
        <v>3402496</v>
      </c>
      <c r="D28">
        <f>B28-C28</f>
        <v>-583795</v>
      </c>
    </row>
  </sheetData>
  <phoneticPr fontId="9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8"/>
  <sheetViews>
    <sheetView workbookViewId="0">
      <pane xSplit="1" ySplit="4" topLeftCell="F5" activePane="bottomRight" state="frozen"/>
      <selection pane="topRight" activeCell="B1" sqref="B1"/>
      <selection pane="bottomLeft" activeCell="A5" sqref="A5"/>
      <selection pane="bottomRight" activeCell="P45" sqref="P45"/>
    </sheetView>
  </sheetViews>
  <sheetFormatPr baseColWidth="10" defaultRowHeight="15" x14ac:dyDescent="0.2"/>
  <cols>
    <col min="1" max="1" width="41.83203125" bestFit="1" customWidth="1"/>
    <col min="3" max="3" width="6.33203125" bestFit="1" customWidth="1"/>
    <col min="5" max="5" width="3" bestFit="1" customWidth="1"/>
    <col min="7" max="7" width="3" bestFit="1" customWidth="1"/>
    <col min="9" max="9" width="3" bestFit="1" customWidth="1"/>
    <col min="11" max="11" width="6.33203125" bestFit="1" customWidth="1"/>
    <col min="13" max="13" width="3" bestFit="1" customWidth="1"/>
    <col min="15" max="15" width="3" bestFit="1" customWidth="1"/>
    <col min="17" max="17" width="3" bestFit="1" customWidth="1"/>
    <col min="19" max="19" width="3" bestFit="1" customWidth="1"/>
    <col min="21" max="21" width="6.33203125" bestFit="1" customWidth="1"/>
  </cols>
  <sheetData>
    <row r="1" spans="1:21" x14ac:dyDescent="0.2">
      <c r="A1" t="s">
        <v>158</v>
      </c>
    </row>
    <row r="2" spans="1:21" x14ac:dyDescent="0.2">
      <c r="A2" s="45" t="s">
        <v>157</v>
      </c>
    </row>
    <row r="4" spans="1:21" x14ac:dyDescent="0.2">
      <c r="A4" t="s">
        <v>134</v>
      </c>
      <c r="B4" s="45" t="s">
        <v>254</v>
      </c>
      <c r="C4" s="45"/>
      <c r="D4" s="45" t="s">
        <v>129</v>
      </c>
      <c r="E4" s="45"/>
      <c r="F4" s="45" t="s">
        <v>154</v>
      </c>
      <c r="G4" s="45"/>
      <c r="H4" s="45" t="s">
        <v>257</v>
      </c>
      <c r="I4" s="45"/>
      <c r="J4" s="45" t="s">
        <v>155</v>
      </c>
      <c r="K4" s="45"/>
      <c r="L4" s="120" t="s">
        <v>259</v>
      </c>
      <c r="M4" s="45"/>
      <c r="N4" s="45" t="s">
        <v>156</v>
      </c>
      <c r="O4" s="45"/>
      <c r="P4" s="45" t="s">
        <v>261</v>
      </c>
      <c r="Q4" s="45"/>
      <c r="R4" s="45" t="s">
        <v>262</v>
      </c>
      <c r="S4" s="45"/>
      <c r="T4" s="45" t="s">
        <v>153</v>
      </c>
    </row>
    <row r="5" spans="1:21" x14ac:dyDescent="0.2">
      <c r="A5" t="s">
        <v>135</v>
      </c>
      <c r="B5">
        <v>175433</v>
      </c>
      <c r="C5" s="46">
        <v>52.5</v>
      </c>
      <c r="D5">
        <v>14600</v>
      </c>
      <c r="F5">
        <v>29000</v>
      </c>
      <c r="H5">
        <v>17000</v>
      </c>
      <c r="J5">
        <v>626</v>
      </c>
      <c r="L5" s="47">
        <v>10700</v>
      </c>
      <c r="P5">
        <v>126178</v>
      </c>
      <c r="R5">
        <v>20000</v>
      </c>
      <c r="T5">
        <v>393537</v>
      </c>
      <c r="U5" s="46">
        <v>52.5</v>
      </c>
    </row>
    <row r="6" spans="1:21" x14ac:dyDescent="0.2">
      <c r="A6" t="s">
        <v>136</v>
      </c>
      <c r="D6">
        <v>34000</v>
      </c>
      <c r="F6">
        <v>49000</v>
      </c>
      <c r="J6">
        <v>80000</v>
      </c>
      <c r="L6" s="47"/>
      <c r="N6">
        <v>114000</v>
      </c>
      <c r="P6">
        <v>35207</v>
      </c>
      <c r="R6">
        <v>44000</v>
      </c>
      <c r="T6">
        <v>356207</v>
      </c>
    </row>
    <row r="7" spans="1:21" x14ac:dyDescent="0.2">
      <c r="A7" t="s">
        <v>137</v>
      </c>
      <c r="B7">
        <v>1919</v>
      </c>
      <c r="C7">
        <v>15</v>
      </c>
      <c r="D7">
        <v>1000</v>
      </c>
      <c r="H7">
        <v>300</v>
      </c>
      <c r="L7" s="47"/>
      <c r="R7">
        <v>800</v>
      </c>
      <c r="T7">
        <v>4019</v>
      </c>
      <c r="U7">
        <v>15</v>
      </c>
    </row>
    <row r="8" spans="1:21" x14ac:dyDescent="0.2">
      <c r="A8" t="s">
        <v>138</v>
      </c>
      <c r="B8">
        <v>16000</v>
      </c>
      <c r="L8" s="47"/>
      <c r="T8">
        <v>16000</v>
      </c>
    </row>
    <row r="9" spans="1:21" x14ac:dyDescent="0.2">
      <c r="A9" t="s">
        <v>139</v>
      </c>
      <c r="B9">
        <v>89320</v>
      </c>
      <c r="C9">
        <v>93</v>
      </c>
      <c r="D9">
        <v>10500</v>
      </c>
      <c r="H9">
        <v>66000</v>
      </c>
      <c r="J9">
        <v>75000</v>
      </c>
      <c r="L9" s="47">
        <v>7400</v>
      </c>
      <c r="T9">
        <v>248220</v>
      </c>
      <c r="U9">
        <v>93</v>
      </c>
    </row>
    <row r="10" spans="1:21" x14ac:dyDescent="0.2">
      <c r="A10" t="s">
        <v>140</v>
      </c>
      <c r="B10">
        <v>56071</v>
      </c>
      <c r="C10">
        <v>40</v>
      </c>
      <c r="D10">
        <v>85000</v>
      </c>
      <c r="F10">
        <v>10000</v>
      </c>
      <c r="H10">
        <v>20000</v>
      </c>
      <c r="J10">
        <v>60000</v>
      </c>
      <c r="L10" s="47">
        <v>20679</v>
      </c>
      <c r="N10">
        <v>75000</v>
      </c>
      <c r="P10">
        <v>54637</v>
      </c>
      <c r="R10">
        <v>44000</v>
      </c>
      <c r="T10">
        <v>425387</v>
      </c>
      <c r="U10">
        <v>40</v>
      </c>
    </row>
    <row r="11" spans="1:21" x14ac:dyDescent="0.2">
      <c r="A11" t="s">
        <v>141</v>
      </c>
      <c r="B11">
        <v>5942</v>
      </c>
      <c r="C11">
        <v>92</v>
      </c>
      <c r="D11">
        <v>100</v>
      </c>
      <c r="L11" s="47"/>
      <c r="R11">
        <v>1200</v>
      </c>
      <c r="T11">
        <v>7242</v>
      </c>
      <c r="U11">
        <v>92</v>
      </c>
    </row>
    <row r="12" spans="1:21" x14ac:dyDescent="0.2">
      <c r="A12" t="s">
        <v>142</v>
      </c>
      <c r="B12">
        <v>5509</v>
      </c>
      <c r="C12" s="46">
        <v>37.5</v>
      </c>
      <c r="D12">
        <v>1600</v>
      </c>
      <c r="J12">
        <v>6000</v>
      </c>
      <c r="L12" s="47"/>
      <c r="R12">
        <v>7000</v>
      </c>
      <c r="T12">
        <v>20109</v>
      </c>
      <c r="U12" s="46">
        <v>37.5</v>
      </c>
    </row>
    <row r="13" spans="1:21" x14ac:dyDescent="0.2">
      <c r="A13" t="s">
        <v>143</v>
      </c>
      <c r="B13">
        <v>26929</v>
      </c>
      <c r="D13">
        <v>24000</v>
      </c>
      <c r="F13">
        <v>100</v>
      </c>
      <c r="H13">
        <v>20000</v>
      </c>
      <c r="J13">
        <v>3000</v>
      </c>
      <c r="L13" s="47">
        <v>4279</v>
      </c>
      <c r="N13">
        <v>45000</v>
      </c>
      <c r="P13">
        <v>11999</v>
      </c>
      <c r="R13">
        <v>6000</v>
      </c>
      <c r="T13">
        <v>141307</v>
      </c>
    </row>
    <row r="14" spans="1:21" x14ac:dyDescent="0.2">
      <c r="A14" t="s">
        <v>144</v>
      </c>
      <c r="H14">
        <v>500</v>
      </c>
      <c r="L14" s="47"/>
      <c r="P14">
        <v>7936</v>
      </c>
      <c r="T14">
        <v>8436</v>
      </c>
    </row>
    <row r="15" spans="1:21" x14ac:dyDescent="0.2">
      <c r="A15" t="s">
        <v>145</v>
      </c>
      <c r="H15">
        <v>8000</v>
      </c>
      <c r="J15">
        <v>160000</v>
      </c>
      <c r="L15" s="47"/>
      <c r="R15">
        <v>8000</v>
      </c>
      <c r="T15">
        <v>176000</v>
      </c>
    </row>
    <row r="16" spans="1:21" x14ac:dyDescent="0.2">
      <c r="A16" t="s">
        <v>146</v>
      </c>
      <c r="B16">
        <v>12327</v>
      </c>
      <c r="D16">
        <v>11000</v>
      </c>
      <c r="F16">
        <v>12000</v>
      </c>
      <c r="H16">
        <v>20000</v>
      </c>
      <c r="J16">
        <v>24000</v>
      </c>
      <c r="L16" s="47">
        <v>2139</v>
      </c>
      <c r="N16">
        <v>12000</v>
      </c>
      <c r="R16">
        <v>14000</v>
      </c>
      <c r="T16">
        <v>107466</v>
      </c>
      <c r="U16">
        <v>15</v>
      </c>
    </row>
    <row r="17" spans="1:21" x14ac:dyDescent="0.2">
      <c r="A17" t="s">
        <v>147</v>
      </c>
      <c r="L17" s="47"/>
      <c r="N17">
        <v>40000</v>
      </c>
      <c r="T17">
        <v>40000</v>
      </c>
    </row>
    <row r="18" spans="1:21" x14ac:dyDescent="0.2">
      <c r="A18" t="s">
        <v>148</v>
      </c>
      <c r="B18">
        <v>7110</v>
      </c>
      <c r="C18" s="46">
        <v>22.5</v>
      </c>
      <c r="D18">
        <v>6000</v>
      </c>
      <c r="F18">
        <v>2000</v>
      </c>
      <c r="H18">
        <v>4000</v>
      </c>
      <c r="J18">
        <v>12000</v>
      </c>
      <c r="L18" s="47">
        <v>998</v>
      </c>
      <c r="N18">
        <v>7000</v>
      </c>
      <c r="R18">
        <v>6000</v>
      </c>
      <c r="T18">
        <v>45108</v>
      </c>
      <c r="U18" s="46">
        <v>22.5</v>
      </c>
    </row>
    <row r="19" spans="1:21" x14ac:dyDescent="0.2">
      <c r="A19" t="s">
        <v>149</v>
      </c>
      <c r="L19" s="47">
        <v>25000</v>
      </c>
      <c r="N19">
        <v>25000</v>
      </c>
      <c r="T19">
        <v>50000</v>
      </c>
    </row>
    <row r="20" spans="1:21" x14ac:dyDescent="0.2">
      <c r="A20" t="s">
        <v>150</v>
      </c>
      <c r="D20">
        <v>14000</v>
      </c>
      <c r="F20">
        <v>20000</v>
      </c>
      <c r="H20">
        <v>2600</v>
      </c>
      <c r="J20">
        <v>20000</v>
      </c>
      <c r="L20" s="47">
        <v>7606</v>
      </c>
      <c r="T20">
        <v>64206</v>
      </c>
    </row>
    <row r="21" spans="1:21" x14ac:dyDescent="0.2">
      <c r="A21" s="45" t="s">
        <v>263</v>
      </c>
      <c r="B21">
        <v>396563</v>
      </c>
      <c r="C21" s="46">
        <v>67.5</v>
      </c>
      <c r="D21">
        <v>201800</v>
      </c>
      <c r="F21">
        <v>122100</v>
      </c>
      <c r="H21">
        <v>158400</v>
      </c>
      <c r="J21">
        <v>440626</v>
      </c>
      <c r="L21" s="47">
        <v>78801</v>
      </c>
      <c r="N21">
        <v>318000</v>
      </c>
      <c r="P21">
        <v>235957</v>
      </c>
      <c r="R21">
        <v>151000</v>
      </c>
      <c r="T21">
        <v>2103247</v>
      </c>
      <c r="U21" s="46">
        <v>67.5</v>
      </c>
    </row>
    <row r="22" spans="1:21" x14ac:dyDescent="0.2">
      <c r="A22" t="s">
        <v>151</v>
      </c>
      <c r="B22">
        <v>365974</v>
      </c>
      <c r="D22">
        <v>241704</v>
      </c>
      <c r="F22">
        <v>498541</v>
      </c>
      <c r="H22">
        <v>435078</v>
      </c>
      <c r="J22">
        <v>413658</v>
      </c>
      <c r="L22" s="47">
        <v>88928</v>
      </c>
      <c r="N22">
        <v>224052</v>
      </c>
      <c r="P22">
        <v>433178</v>
      </c>
      <c r="R22">
        <v>230891</v>
      </c>
      <c r="T22">
        <v>2931984</v>
      </c>
    </row>
    <row r="23" spans="1:21" x14ac:dyDescent="0.2">
      <c r="A23" t="s">
        <v>152</v>
      </c>
      <c r="B23">
        <v>1.08</v>
      </c>
      <c r="D23">
        <v>0.83</v>
      </c>
      <c r="F23">
        <v>0.24</v>
      </c>
      <c r="H23">
        <v>0.36</v>
      </c>
      <c r="J23">
        <v>1.07</v>
      </c>
      <c r="L23" s="47">
        <v>0.89</v>
      </c>
      <c r="N23">
        <v>1.42</v>
      </c>
      <c r="P23">
        <v>0.54</v>
      </c>
      <c r="R23">
        <v>0.65</v>
      </c>
      <c r="T23">
        <v>0.72</v>
      </c>
    </row>
    <row r="24" spans="1:21" x14ac:dyDescent="0.2">
      <c r="L24" s="47"/>
    </row>
    <row r="25" spans="1:21" x14ac:dyDescent="0.2">
      <c r="L25" s="47"/>
    </row>
    <row r="26" spans="1:21" x14ac:dyDescent="0.2">
      <c r="A26" s="45" t="s">
        <v>159</v>
      </c>
      <c r="B26" s="45" t="s">
        <v>22</v>
      </c>
      <c r="C26" s="45"/>
      <c r="D26" s="45" t="s">
        <v>129</v>
      </c>
      <c r="E26" s="45"/>
      <c r="F26" s="45" t="s">
        <v>154</v>
      </c>
      <c r="G26" s="45"/>
      <c r="H26" s="45" t="s">
        <v>257</v>
      </c>
      <c r="I26" s="45"/>
      <c r="J26" s="45" t="s">
        <v>155</v>
      </c>
      <c r="K26" s="45"/>
      <c r="L26" s="120" t="s">
        <v>23</v>
      </c>
      <c r="M26" s="45"/>
      <c r="N26" s="45" t="s">
        <v>156</v>
      </c>
      <c r="O26" s="45"/>
      <c r="P26" s="45" t="s">
        <v>24</v>
      </c>
      <c r="Q26" s="45"/>
      <c r="R26" s="45" t="s">
        <v>262</v>
      </c>
      <c r="S26" s="45"/>
      <c r="T26" s="45" t="s">
        <v>153</v>
      </c>
    </row>
    <row r="27" spans="1:21" x14ac:dyDescent="0.2">
      <c r="A27" t="s">
        <v>160</v>
      </c>
      <c r="B27">
        <v>43801</v>
      </c>
      <c r="C27">
        <v>60</v>
      </c>
      <c r="D27">
        <v>35469</v>
      </c>
      <c r="F27">
        <v>43478</v>
      </c>
      <c r="H27">
        <v>63350</v>
      </c>
      <c r="J27">
        <v>3135</v>
      </c>
      <c r="L27" s="47">
        <v>32928</v>
      </c>
      <c r="N27">
        <v>66741</v>
      </c>
      <c r="O27">
        <v>60</v>
      </c>
      <c r="P27">
        <v>31527</v>
      </c>
      <c r="Q27">
        <v>40</v>
      </c>
      <c r="R27">
        <v>17649</v>
      </c>
      <c r="S27">
        <v>60</v>
      </c>
      <c r="T27">
        <v>363180</v>
      </c>
      <c r="U27">
        <v>20</v>
      </c>
    </row>
    <row r="28" spans="1:21" x14ac:dyDescent="0.2">
      <c r="A28" t="s">
        <v>116</v>
      </c>
      <c r="B28">
        <v>94596</v>
      </c>
      <c r="D28">
        <v>33524</v>
      </c>
      <c r="F28">
        <v>40958</v>
      </c>
      <c r="H28">
        <v>68738</v>
      </c>
      <c r="J28">
        <v>52340</v>
      </c>
      <c r="L28" s="47">
        <v>19750</v>
      </c>
      <c r="M28">
        <v>90</v>
      </c>
      <c r="N28">
        <v>41464</v>
      </c>
      <c r="P28">
        <v>71440</v>
      </c>
      <c r="R28">
        <v>45111</v>
      </c>
      <c r="S28">
        <v>20</v>
      </c>
      <c r="T28">
        <v>467922</v>
      </c>
      <c r="U28">
        <v>10</v>
      </c>
    </row>
    <row r="29" spans="1:21" x14ac:dyDescent="0.2">
      <c r="A29" t="s">
        <v>161</v>
      </c>
      <c r="B29">
        <v>30744</v>
      </c>
      <c r="D29">
        <v>82482</v>
      </c>
      <c r="F29">
        <v>12002</v>
      </c>
      <c r="G29">
        <v>60</v>
      </c>
      <c r="H29">
        <v>22390</v>
      </c>
      <c r="J29">
        <v>61696</v>
      </c>
      <c r="K29" s="46">
        <v>48.5</v>
      </c>
      <c r="L29" s="47">
        <v>20286</v>
      </c>
      <c r="M29">
        <v>60</v>
      </c>
      <c r="N29">
        <v>7760</v>
      </c>
      <c r="P29">
        <v>81650</v>
      </c>
      <c r="T29">
        <v>319011</v>
      </c>
      <c r="U29" s="46">
        <v>68.5</v>
      </c>
    </row>
    <row r="30" spans="1:21" x14ac:dyDescent="0.2">
      <c r="A30" t="s">
        <v>25</v>
      </c>
      <c r="B30">
        <v>293200</v>
      </c>
      <c r="D30">
        <v>26270</v>
      </c>
      <c r="F30">
        <v>23500</v>
      </c>
      <c r="H30">
        <v>39316</v>
      </c>
      <c r="J30">
        <v>162500</v>
      </c>
      <c r="L30" s="47">
        <v>5040</v>
      </c>
      <c r="N30">
        <v>33400</v>
      </c>
      <c r="P30">
        <v>24450</v>
      </c>
      <c r="R30">
        <v>500</v>
      </c>
      <c r="T30">
        <v>608176</v>
      </c>
    </row>
    <row r="31" spans="1:21" x14ac:dyDescent="0.2">
      <c r="A31" t="s">
        <v>162</v>
      </c>
      <c r="L31" s="47"/>
    </row>
    <row r="32" spans="1:21" x14ac:dyDescent="0.2">
      <c r="A32" t="s">
        <v>163</v>
      </c>
      <c r="B32">
        <v>8190</v>
      </c>
      <c r="D32">
        <v>15116</v>
      </c>
      <c r="F32">
        <v>3100</v>
      </c>
      <c r="H32">
        <v>7599</v>
      </c>
      <c r="J32">
        <v>32500</v>
      </c>
      <c r="L32" s="47">
        <v>1505</v>
      </c>
      <c r="N32">
        <v>5200</v>
      </c>
      <c r="P32">
        <v>16632</v>
      </c>
      <c r="R32">
        <v>1316</v>
      </c>
      <c r="T32">
        <v>91158</v>
      </c>
    </row>
    <row r="33" spans="1:21" x14ac:dyDescent="0.2">
      <c r="A33" t="s">
        <v>164</v>
      </c>
      <c r="B33">
        <v>8260</v>
      </c>
      <c r="D33">
        <v>5000</v>
      </c>
      <c r="F33">
        <v>2884</v>
      </c>
      <c r="H33">
        <v>3049</v>
      </c>
      <c r="I33">
        <v>50</v>
      </c>
      <c r="J33">
        <v>6000</v>
      </c>
      <c r="L33" s="47">
        <v>3500</v>
      </c>
      <c r="N33">
        <v>1800</v>
      </c>
      <c r="P33">
        <v>5860</v>
      </c>
      <c r="R33">
        <v>3000</v>
      </c>
      <c r="T33">
        <v>40253</v>
      </c>
      <c r="U33">
        <v>50</v>
      </c>
    </row>
    <row r="34" spans="1:21" x14ac:dyDescent="0.2">
      <c r="A34" t="s">
        <v>165</v>
      </c>
      <c r="D34">
        <v>17736</v>
      </c>
      <c r="E34">
        <v>36</v>
      </c>
      <c r="F34">
        <v>1480</v>
      </c>
      <c r="H34">
        <v>18069</v>
      </c>
      <c r="I34">
        <v>93</v>
      </c>
      <c r="J34">
        <v>15437</v>
      </c>
      <c r="K34" s="46">
        <v>92.5</v>
      </c>
      <c r="L34" s="47">
        <v>4048</v>
      </c>
      <c r="N34">
        <v>29940</v>
      </c>
      <c r="O34">
        <v>35</v>
      </c>
      <c r="P34">
        <v>2648</v>
      </c>
      <c r="R34">
        <v>8339</v>
      </c>
      <c r="S34">
        <v>15</v>
      </c>
      <c r="T34">
        <v>97699</v>
      </c>
      <c r="U34" s="46">
        <v>71.5</v>
      </c>
    </row>
    <row r="35" spans="1:21" x14ac:dyDescent="0.2">
      <c r="A35" t="s">
        <v>166</v>
      </c>
      <c r="B35">
        <v>19756</v>
      </c>
      <c r="D35">
        <v>22900</v>
      </c>
      <c r="F35">
        <v>16400</v>
      </c>
      <c r="H35">
        <v>69101</v>
      </c>
      <c r="J35">
        <v>36000</v>
      </c>
      <c r="L35" s="47">
        <v>1750</v>
      </c>
      <c r="N35">
        <v>110010</v>
      </c>
      <c r="P35">
        <v>28012</v>
      </c>
      <c r="Q35">
        <v>20</v>
      </c>
      <c r="R35">
        <v>16600</v>
      </c>
      <c r="T35">
        <v>320531</v>
      </c>
      <c r="U35">
        <v>20</v>
      </c>
    </row>
    <row r="36" spans="1:21" x14ac:dyDescent="0.2">
      <c r="A36" t="s">
        <v>167</v>
      </c>
      <c r="B36">
        <v>66154</v>
      </c>
      <c r="D36">
        <v>55731</v>
      </c>
      <c r="F36">
        <v>10400</v>
      </c>
      <c r="H36">
        <v>22602</v>
      </c>
      <c r="J36">
        <v>21456</v>
      </c>
      <c r="L36" s="47">
        <v>10676</v>
      </c>
      <c r="M36">
        <v>15</v>
      </c>
      <c r="N36">
        <v>25208</v>
      </c>
      <c r="P36">
        <v>9232</v>
      </c>
      <c r="R36">
        <v>13546</v>
      </c>
      <c r="T36">
        <v>235005</v>
      </c>
      <c r="U36">
        <v>15</v>
      </c>
    </row>
    <row r="37" spans="1:21" x14ac:dyDescent="0.2">
      <c r="A37" t="s">
        <v>21</v>
      </c>
      <c r="L37" s="47"/>
      <c r="R37">
        <v>17500</v>
      </c>
      <c r="T37">
        <v>17500</v>
      </c>
    </row>
    <row r="38" spans="1:21" x14ac:dyDescent="0.2">
      <c r="A38" s="45" t="s">
        <v>26</v>
      </c>
      <c r="B38">
        <v>564701</v>
      </c>
      <c r="C38">
        <v>60</v>
      </c>
      <c r="D38">
        <v>294228</v>
      </c>
      <c r="E38">
        <v>36</v>
      </c>
      <c r="F38">
        <v>154202</v>
      </c>
      <c r="G38">
        <v>60</v>
      </c>
      <c r="H38">
        <v>312115</v>
      </c>
      <c r="J38">
        <v>419165</v>
      </c>
      <c r="K38">
        <v>41</v>
      </c>
      <c r="L38" s="47">
        <v>99486</v>
      </c>
      <c r="M38">
        <v>65</v>
      </c>
      <c r="N38">
        <v>321523</v>
      </c>
      <c r="P38">
        <v>271451</v>
      </c>
      <c r="R38">
        <v>123561</v>
      </c>
      <c r="T38">
        <v>2560437</v>
      </c>
      <c r="U38">
        <v>55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E96"/>
  <sheetViews>
    <sheetView topLeftCell="A52" workbookViewId="0">
      <selection activeCell="B43" activeCellId="1" sqref="A43:A54 B43:B54"/>
    </sheetView>
  </sheetViews>
  <sheetFormatPr baseColWidth="10" defaultRowHeight="15" x14ac:dyDescent="0.2"/>
  <cols>
    <col min="4" max="4" width="11.83203125" customWidth="1"/>
  </cols>
  <sheetData>
    <row r="1" spans="1:4" x14ac:dyDescent="0.2">
      <c r="A1" t="s">
        <v>32</v>
      </c>
    </row>
    <row r="13" spans="1:4" x14ac:dyDescent="0.2">
      <c r="A13" s="45" t="s">
        <v>260</v>
      </c>
      <c r="D13">
        <f t="shared" ref="D13:D44" si="0">B13-C13</f>
        <v>0</v>
      </c>
    </row>
    <row r="14" spans="1:4" x14ac:dyDescent="0.2">
      <c r="A14" t="s">
        <v>33</v>
      </c>
      <c r="B14" t="s">
        <v>28</v>
      </c>
      <c r="C14" t="s">
        <v>29</v>
      </c>
      <c r="D14" t="e">
        <f t="shared" si="0"/>
        <v>#VALUE!</v>
      </c>
    </row>
    <row r="15" spans="1:4" x14ac:dyDescent="0.2">
      <c r="A15">
        <v>1848</v>
      </c>
      <c r="B15">
        <v>10000</v>
      </c>
      <c r="D15">
        <f t="shared" si="0"/>
        <v>10000</v>
      </c>
    </row>
    <row r="16" spans="1:4" x14ac:dyDescent="0.2">
      <c r="A16">
        <v>1851</v>
      </c>
      <c r="B16">
        <v>91402</v>
      </c>
      <c r="D16">
        <f t="shared" si="0"/>
        <v>91402</v>
      </c>
    </row>
    <row r="17" spans="1:5" x14ac:dyDescent="0.2">
      <c r="A17">
        <v>1856</v>
      </c>
      <c r="B17">
        <v>143000</v>
      </c>
      <c r="D17">
        <f t="shared" si="0"/>
        <v>143000</v>
      </c>
    </row>
    <row r="18" spans="1:5" x14ac:dyDescent="0.2">
      <c r="A18">
        <v>1868</v>
      </c>
      <c r="B18" t="s">
        <v>30</v>
      </c>
      <c r="D18" t="e">
        <f t="shared" si="0"/>
        <v>#VALUE!</v>
      </c>
    </row>
    <row r="19" spans="1:5" x14ac:dyDescent="0.2">
      <c r="A19">
        <v>1869</v>
      </c>
      <c r="B19" t="s">
        <v>30</v>
      </c>
      <c r="D19" t="e">
        <f t="shared" si="0"/>
        <v>#VALUE!</v>
      </c>
    </row>
    <row r="20" spans="1:5" x14ac:dyDescent="0.2">
      <c r="A20">
        <v>1870</v>
      </c>
      <c r="B20">
        <v>296349</v>
      </c>
      <c r="C20">
        <v>343955</v>
      </c>
      <c r="D20">
        <f t="shared" si="0"/>
        <v>-47606</v>
      </c>
    </row>
    <row r="21" spans="1:5" x14ac:dyDescent="0.2">
      <c r="A21">
        <v>1871</v>
      </c>
      <c r="B21" t="s">
        <v>30</v>
      </c>
      <c r="D21" t="e">
        <f t="shared" si="0"/>
        <v>#VALUE!</v>
      </c>
    </row>
    <row r="22" spans="1:5" x14ac:dyDescent="0.2">
      <c r="A22">
        <v>1873</v>
      </c>
      <c r="B22">
        <v>318000</v>
      </c>
      <c r="D22">
        <f t="shared" si="0"/>
        <v>318000</v>
      </c>
    </row>
    <row r="23" spans="1:5" x14ac:dyDescent="0.2">
      <c r="A23">
        <v>1874</v>
      </c>
      <c r="B23">
        <v>318000</v>
      </c>
      <c r="C23">
        <v>321523</v>
      </c>
      <c r="D23">
        <f t="shared" si="0"/>
        <v>-3523</v>
      </c>
    </row>
    <row r="24" spans="1:5" x14ac:dyDescent="0.2">
      <c r="A24">
        <v>1876</v>
      </c>
      <c r="B24">
        <v>218095</v>
      </c>
      <c r="C24">
        <v>250000</v>
      </c>
      <c r="D24">
        <f t="shared" si="0"/>
        <v>-31905</v>
      </c>
    </row>
    <row r="25" spans="1:5" x14ac:dyDescent="0.2">
      <c r="A25">
        <v>1882</v>
      </c>
      <c r="B25">
        <v>259000</v>
      </c>
      <c r="D25">
        <f t="shared" si="0"/>
        <v>259000</v>
      </c>
      <c r="E25" s="107">
        <f>LN(B25/B15)/34</f>
        <v>9.5713028491338004E-2</v>
      </c>
    </row>
    <row r="26" spans="1:5" x14ac:dyDescent="0.2">
      <c r="A26">
        <v>1905</v>
      </c>
      <c r="B26" t="s">
        <v>30</v>
      </c>
      <c r="D26" t="e">
        <f t="shared" si="0"/>
        <v>#VALUE!</v>
      </c>
    </row>
    <row r="27" spans="1:5" x14ac:dyDescent="0.2">
      <c r="A27" s="45" t="s">
        <v>258</v>
      </c>
      <c r="D27">
        <f t="shared" si="0"/>
        <v>0</v>
      </c>
    </row>
    <row r="28" spans="1:5" x14ac:dyDescent="0.2">
      <c r="A28" s="45" t="s">
        <v>33</v>
      </c>
      <c r="B28" s="45" t="s">
        <v>28</v>
      </c>
      <c r="C28" s="45" t="s">
        <v>29</v>
      </c>
      <c r="D28" t="e">
        <f t="shared" si="0"/>
        <v>#VALUE!</v>
      </c>
    </row>
    <row r="29" spans="1:5" x14ac:dyDescent="0.2">
      <c r="A29">
        <v>1848</v>
      </c>
      <c r="B29">
        <v>26000</v>
      </c>
      <c r="D29">
        <f t="shared" si="0"/>
        <v>26000</v>
      </c>
    </row>
    <row r="30" spans="1:5" x14ac:dyDescent="0.2">
      <c r="A30">
        <v>1851</v>
      </c>
      <c r="B30">
        <v>80041</v>
      </c>
      <c r="D30">
        <f t="shared" si="0"/>
        <v>80041</v>
      </c>
    </row>
    <row r="31" spans="1:5" x14ac:dyDescent="0.2">
      <c r="A31">
        <v>1856</v>
      </c>
      <c r="B31">
        <v>80000</v>
      </c>
      <c r="D31">
        <f t="shared" si="0"/>
        <v>80000</v>
      </c>
    </row>
    <row r="32" spans="1:5" x14ac:dyDescent="0.2">
      <c r="A32">
        <v>1868</v>
      </c>
      <c r="D32">
        <f t="shared" si="0"/>
        <v>0</v>
      </c>
    </row>
    <row r="33" spans="1:5" x14ac:dyDescent="0.2">
      <c r="A33">
        <v>1869</v>
      </c>
      <c r="D33">
        <f t="shared" si="0"/>
        <v>0</v>
      </c>
    </row>
    <row r="34" spans="1:5" x14ac:dyDescent="0.2">
      <c r="A34">
        <v>1870</v>
      </c>
      <c r="B34">
        <v>341220</v>
      </c>
      <c r="C34">
        <v>296168</v>
      </c>
      <c r="D34">
        <f t="shared" si="0"/>
        <v>45052</v>
      </c>
    </row>
    <row r="35" spans="1:5" x14ac:dyDescent="0.2">
      <c r="A35">
        <v>1871</v>
      </c>
      <c r="D35">
        <f t="shared" si="0"/>
        <v>0</v>
      </c>
    </row>
    <row r="36" spans="1:5" x14ac:dyDescent="0.2">
      <c r="A36">
        <v>1873</v>
      </c>
      <c r="B36">
        <v>441000</v>
      </c>
      <c r="D36">
        <f t="shared" si="0"/>
        <v>441000</v>
      </c>
    </row>
    <row r="37" spans="1:5" x14ac:dyDescent="0.2">
      <c r="A37">
        <v>1874</v>
      </c>
      <c r="B37">
        <v>440626</v>
      </c>
      <c r="C37">
        <v>419165</v>
      </c>
      <c r="D37">
        <f t="shared" si="0"/>
        <v>21461</v>
      </c>
    </row>
    <row r="38" spans="1:5" x14ac:dyDescent="0.2">
      <c r="A38">
        <v>1876</v>
      </c>
      <c r="B38">
        <v>560194</v>
      </c>
      <c r="C38">
        <v>557730</v>
      </c>
      <c r="D38">
        <f t="shared" si="0"/>
        <v>2464</v>
      </c>
    </row>
    <row r="39" spans="1:5" x14ac:dyDescent="0.2">
      <c r="A39">
        <v>1882</v>
      </c>
      <c r="B39">
        <v>808000</v>
      </c>
      <c r="D39">
        <f t="shared" si="0"/>
        <v>808000</v>
      </c>
      <c r="E39" s="107">
        <f>LN(B39/B29)/34</f>
        <v>0.10107251530881216</v>
      </c>
    </row>
    <row r="40" spans="1:5" x14ac:dyDescent="0.2">
      <c r="A40">
        <v>1905</v>
      </c>
      <c r="B40">
        <v>372000</v>
      </c>
      <c r="D40">
        <f t="shared" si="0"/>
        <v>372000</v>
      </c>
      <c r="E40" s="107">
        <f>LN(B40/B39)/23</f>
        <v>-3.3724704532519516E-2</v>
      </c>
    </row>
    <row r="41" spans="1:5" x14ac:dyDescent="0.2">
      <c r="A41" s="47" t="s">
        <v>129</v>
      </c>
      <c r="D41">
        <f t="shared" si="0"/>
        <v>0</v>
      </c>
    </row>
    <row r="42" spans="1:5" x14ac:dyDescent="0.2">
      <c r="A42" t="s">
        <v>33</v>
      </c>
      <c r="B42" t="s">
        <v>28</v>
      </c>
      <c r="C42" t="s">
        <v>29</v>
      </c>
      <c r="D42" t="e">
        <f t="shared" si="0"/>
        <v>#VALUE!</v>
      </c>
    </row>
    <row r="43" spans="1:5" x14ac:dyDescent="0.2">
      <c r="A43">
        <v>1848</v>
      </c>
      <c r="B43">
        <v>36000</v>
      </c>
      <c r="D43">
        <f t="shared" si="0"/>
        <v>36000</v>
      </c>
    </row>
    <row r="44" spans="1:5" x14ac:dyDescent="0.2">
      <c r="A44">
        <v>1851</v>
      </c>
      <c r="B44">
        <v>119723</v>
      </c>
      <c r="D44">
        <f t="shared" si="0"/>
        <v>119723</v>
      </c>
    </row>
    <row r="45" spans="1:5" x14ac:dyDescent="0.2">
      <c r="A45">
        <v>1856</v>
      </c>
      <c r="B45">
        <v>111000</v>
      </c>
      <c r="D45">
        <f t="shared" ref="D45:D71" si="1">B45-C45</f>
        <v>111000</v>
      </c>
    </row>
    <row r="46" spans="1:5" x14ac:dyDescent="0.2">
      <c r="A46">
        <v>1868</v>
      </c>
      <c r="D46">
        <f t="shared" si="1"/>
        <v>0</v>
      </c>
    </row>
    <row r="47" spans="1:5" x14ac:dyDescent="0.2">
      <c r="A47">
        <v>1869</v>
      </c>
      <c r="D47">
        <f t="shared" si="1"/>
        <v>0</v>
      </c>
    </row>
    <row r="48" spans="1:5" x14ac:dyDescent="0.2">
      <c r="A48">
        <v>1870</v>
      </c>
      <c r="B48">
        <v>233250</v>
      </c>
      <c r="C48">
        <v>235046</v>
      </c>
      <c r="D48">
        <f t="shared" si="1"/>
        <v>-1796</v>
      </c>
    </row>
    <row r="49" spans="1:5" x14ac:dyDescent="0.2">
      <c r="A49">
        <v>1871</v>
      </c>
      <c r="D49">
        <f t="shared" si="1"/>
        <v>0</v>
      </c>
    </row>
    <row r="50" spans="1:5" x14ac:dyDescent="0.2">
      <c r="A50">
        <v>1873</v>
      </c>
      <c r="B50">
        <v>201800</v>
      </c>
      <c r="C50">
        <v>294228</v>
      </c>
      <c r="D50">
        <f t="shared" si="1"/>
        <v>-92428</v>
      </c>
    </row>
    <row r="51" spans="1:5" x14ac:dyDescent="0.2">
      <c r="A51">
        <v>1874</v>
      </c>
      <c r="D51">
        <f t="shared" si="1"/>
        <v>0</v>
      </c>
    </row>
    <row r="52" spans="1:5" x14ac:dyDescent="0.2">
      <c r="A52">
        <v>1876</v>
      </c>
      <c r="B52">
        <v>303114</v>
      </c>
      <c r="C52">
        <v>415875</v>
      </c>
      <c r="D52">
        <f t="shared" si="1"/>
        <v>-112761</v>
      </c>
    </row>
    <row r="53" spans="1:5" x14ac:dyDescent="0.2">
      <c r="A53">
        <v>1882</v>
      </c>
      <c r="B53">
        <v>328000</v>
      </c>
      <c r="D53">
        <f t="shared" si="1"/>
        <v>328000</v>
      </c>
      <c r="E53" s="107">
        <f>LN(B53/B43)/34</f>
        <v>6.4985137350824521E-2</v>
      </c>
    </row>
    <row r="54" spans="1:5" x14ac:dyDescent="0.2">
      <c r="A54">
        <v>1905</v>
      </c>
      <c r="B54">
        <v>72000</v>
      </c>
      <c r="D54">
        <f t="shared" si="1"/>
        <v>72000</v>
      </c>
      <c r="E54" s="107">
        <f>LN(B54/B53)/23</f>
        <v>-6.5928151711656016E-2</v>
      </c>
    </row>
    <row r="55" spans="1:5" x14ac:dyDescent="0.2">
      <c r="A55" t="s">
        <v>257</v>
      </c>
      <c r="D55">
        <f t="shared" si="1"/>
        <v>0</v>
      </c>
    </row>
    <row r="56" spans="1:5" x14ac:dyDescent="0.2">
      <c r="A56" t="s">
        <v>33</v>
      </c>
      <c r="B56" t="s">
        <v>28</v>
      </c>
      <c r="C56" t="s">
        <v>29</v>
      </c>
      <c r="D56" t="e">
        <f t="shared" si="1"/>
        <v>#VALUE!</v>
      </c>
    </row>
    <row r="57" spans="1:5" x14ac:dyDescent="0.2">
      <c r="A57">
        <v>1848</v>
      </c>
      <c r="B57">
        <v>31000</v>
      </c>
      <c r="D57">
        <f t="shared" si="1"/>
        <v>31000</v>
      </c>
    </row>
    <row r="58" spans="1:5" x14ac:dyDescent="0.2">
      <c r="A58">
        <v>1851</v>
      </c>
      <c r="B58">
        <v>89284</v>
      </c>
      <c r="D58">
        <f t="shared" si="1"/>
        <v>89284</v>
      </c>
    </row>
    <row r="59" spans="1:5" x14ac:dyDescent="0.2">
      <c r="A59">
        <v>1856</v>
      </c>
      <c r="B59">
        <v>116000</v>
      </c>
      <c r="D59">
        <f t="shared" si="1"/>
        <v>116000</v>
      </c>
    </row>
    <row r="60" spans="1:5" x14ac:dyDescent="0.2">
      <c r="A60">
        <v>1868</v>
      </c>
      <c r="D60">
        <f t="shared" si="1"/>
        <v>0</v>
      </c>
    </row>
    <row r="61" spans="1:5" x14ac:dyDescent="0.2">
      <c r="A61">
        <v>1869</v>
      </c>
      <c r="D61">
        <f t="shared" si="1"/>
        <v>0</v>
      </c>
    </row>
    <row r="62" spans="1:5" x14ac:dyDescent="0.2">
      <c r="A62">
        <v>1870</v>
      </c>
      <c r="B62">
        <v>212232</v>
      </c>
      <c r="C62">
        <v>251173</v>
      </c>
      <c r="D62">
        <f t="shared" si="1"/>
        <v>-38941</v>
      </c>
    </row>
    <row r="63" spans="1:5" x14ac:dyDescent="0.2">
      <c r="A63">
        <v>1871</v>
      </c>
      <c r="D63">
        <f t="shared" si="1"/>
        <v>0</v>
      </c>
    </row>
    <row r="64" spans="1:5" x14ac:dyDescent="0.2">
      <c r="A64">
        <v>1873</v>
      </c>
      <c r="B64">
        <v>158400</v>
      </c>
      <c r="C64">
        <v>312115</v>
      </c>
      <c r="D64">
        <f t="shared" si="1"/>
        <v>-153715</v>
      </c>
    </row>
    <row r="65" spans="1:5" x14ac:dyDescent="0.2">
      <c r="A65">
        <v>1874</v>
      </c>
      <c r="D65">
        <f t="shared" si="1"/>
        <v>0</v>
      </c>
    </row>
    <row r="66" spans="1:5" x14ac:dyDescent="0.2">
      <c r="A66">
        <v>1876</v>
      </c>
      <c r="B66">
        <v>336650</v>
      </c>
      <c r="C66">
        <v>404072</v>
      </c>
      <c r="D66">
        <f t="shared" si="1"/>
        <v>-67422</v>
      </c>
    </row>
    <row r="67" spans="1:5" x14ac:dyDescent="0.2">
      <c r="A67">
        <v>1882</v>
      </c>
      <c r="B67">
        <v>752000</v>
      </c>
      <c r="D67">
        <f t="shared" si="1"/>
        <v>752000</v>
      </c>
      <c r="E67" s="107">
        <f>LN(B67/B57)/34</f>
        <v>9.3786738807785111E-2</v>
      </c>
    </row>
    <row r="68" spans="1:5" x14ac:dyDescent="0.2">
      <c r="A68">
        <v>1905</v>
      </c>
      <c r="B68">
        <v>372000</v>
      </c>
      <c r="D68">
        <f t="shared" si="1"/>
        <v>372000</v>
      </c>
      <c r="E68" s="107">
        <f>LN(B68/B67)/23</f>
        <v>-3.0601846507682318E-2</v>
      </c>
    </row>
    <row r="69" spans="1:5" x14ac:dyDescent="0.2">
      <c r="A69" t="s">
        <v>262</v>
      </c>
      <c r="D69">
        <f t="shared" si="1"/>
        <v>0</v>
      </c>
    </row>
    <row r="70" spans="1:5" x14ac:dyDescent="0.2">
      <c r="A70" t="s">
        <v>33</v>
      </c>
      <c r="B70" t="s">
        <v>28</v>
      </c>
      <c r="C70" t="s">
        <v>29</v>
      </c>
      <c r="D70" t="e">
        <f t="shared" si="1"/>
        <v>#VALUE!</v>
      </c>
    </row>
    <row r="71" spans="1:5" x14ac:dyDescent="0.2">
      <c r="A71">
        <v>1848</v>
      </c>
      <c r="B71">
        <v>12000</v>
      </c>
      <c r="D71">
        <f t="shared" si="1"/>
        <v>12000</v>
      </c>
    </row>
    <row r="72" spans="1:5" x14ac:dyDescent="0.2">
      <c r="A72">
        <v>1851</v>
      </c>
      <c r="B72">
        <v>46361</v>
      </c>
      <c r="D72">
        <f t="shared" ref="D72:D95" si="2">B72-C72</f>
        <v>46361</v>
      </c>
    </row>
    <row r="73" spans="1:5" x14ac:dyDescent="0.2">
      <c r="A73">
        <v>1856</v>
      </c>
      <c r="B73">
        <v>52000</v>
      </c>
      <c r="D73">
        <f t="shared" si="2"/>
        <v>52000</v>
      </c>
    </row>
    <row r="74" spans="1:5" x14ac:dyDescent="0.2">
      <c r="A74">
        <v>1868</v>
      </c>
      <c r="D74">
        <f t="shared" si="2"/>
        <v>0</v>
      </c>
    </row>
    <row r="75" spans="1:5" x14ac:dyDescent="0.2">
      <c r="A75">
        <v>1869</v>
      </c>
      <c r="D75">
        <f t="shared" si="2"/>
        <v>0</v>
      </c>
    </row>
    <row r="76" spans="1:5" x14ac:dyDescent="0.2">
      <c r="A76">
        <v>1870</v>
      </c>
      <c r="B76">
        <v>117995</v>
      </c>
      <c r="C76" s="47">
        <v>117995</v>
      </c>
      <c r="D76">
        <f t="shared" si="2"/>
        <v>0</v>
      </c>
    </row>
    <row r="77" spans="1:5" x14ac:dyDescent="0.2">
      <c r="A77">
        <v>1871</v>
      </c>
      <c r="D77">
        <f t="shared" si="2"/>
        <v>0</v>
      </c>
    </row>
    <row r="78" spans="1:5" x14ac:dyDescent="0.2">
      <c r="A78">
        <v>1873</v>
      </c>
      <c r="B78">
        <v>151000</v>
      </c>
      <c r="C78">
        <v>123561</v>
      </c>
      <c r="D78">
        <f t="shared" si="2"/>
        <v>27439</v>
      </c>
    </row>
    <row r="79" spans="1:5" x14ac:dyDescent="0.2">
      <c r="A79">
        <v>1874</v>
      </c>
      <c r="D79">
        <f t="shared" si="2"/>
        <v>0</v>
      </c>
    </row>
    <row r="80" spans="1:5" x14ac:dyDescent="0.2">
      <c r="A80">
        <v>1876</v>
      </c>
      <c r="B80">
        <v>170904</v>
      </c>
      <c r="C80">
        <v>249397</v>
      </c>
      <c r="D80">
        <f t="shared" si="2"/>
        <v>-78493</v>
      </c>
    </row>
    <row r="81" spans="1:5" x14ac:dyDescent="0.2">
      <c r="A81">
        <v>1882</v>
      </c>
      <c r="B81">
        <v>151000</v>
      </c>
      <c r="D81">
        <f t="shared" si="2"/>
        <v>151000</v>
      </c>
      <c r="E81" s="107">
        <f>LN(B81/B71)/34</f>
        <v>7.4481564324321292E-2</v>
      </c>
    </row>
    <row r="82" spans="1:5" x14ac:dyDescent="0.2">
      <c r="A82">
        <v>1905</v>
      </c>
      <c r="B82">
        <v>188000</v>
      </c>
      <c r="D82">
        <f t="shared" si="2"/>
        <v>188000</v>
      </c>
      <c r="E82" s="107">
        <f>LN(B82/B81)/23</f>
        <v>9.5287880876097734E-3</v>
      </c>
    </row>
    <row r="83" spans="1:5" x14ac:dyDescent="0.2">
      <c r="A83" s="47" t="s">
        <v>259</v>
      </c>
      <c r="D83">
        <f t="shared" si="2"/>
        <v>0</v>
      </c>
    </row>
    <row r="84" spans="1:5" x14ac:dyDescent="0.2">
      <c r="A84" t="s">
        <v>33</v>
      </c>
      <c r="B84" t="s">
        <v>28</v>
      </c>
      <c r="C84" t="s">
        <v>29</v>
      </c>
      <c r="D84" t="e">
        <f t="shared" si="2"/>
        <v>#VALUE!</v>
      </c>
    </row>
    <row r="85" spans="1:5" x14ac:dyDescent="0.2">
      <c r="A85">
        <v>1848</v>
      </c>
      <c r="B85">
        <v>8000</v>
      </c>
      <c r="D85">
        <f t="shared" si="2"/>
        <v>8000</v>
      </c>
    </row>
    <row r="86" spans="1:5" x14ac:dyDescent="0.2">
      <c r="A86">
        <v>1851</v>
      </c>
      <c r="B86">
        <v>27345</v>
      </c>
      <c r="D86">
        <f t="shared" si="2"/>
        <v>27345</v>
      </c>
    </row>
    <row r="87" spans="1:5" x14ac:dyDescent="0.2">
      <c r="A87">
        <v>1856</v>
      </c>
      <c r="B87">
        <v>59000</v>
      </c>
      <c r="D87">
        <f t="shared" si="2"/>
        <v>59000</v>
      </c>
    </row>
    <row r="88" spans="1:5" x14ac:dyDescent="0.2">
      <c r="A88">
        <v>1868</v>
      </c>
      <c r="D88">
        <f t="shared" si="2"/>
        <v>0</v>
      </c>
    </row>
    <row r="89" spans="1:5" x14ac:dyDescent="0.2">
      <c r="A89">
        <v>1869</v>
      </c>
      <c r="D89">
        <f t="shared" si="2"/>
        <v>0</v>
      </c>
    </row>
    <row r="90" spans="1:5" x14ac:dyDescent="0.2">
      <c r="A90">
        <v>1870</v>
      </c>
      <c r="B90">
        <v>70939</v>
      </c>
      <c r="C90">
        <v>68142</v>
      </c>
      <c r="D90">
        <f t="shared" si="2"/>
        <v>2797</v>
      </c>
    </row>
    <row r="91" spans="1:5" x14ac:dyDescent="0.2">
      <c r="A91">
        <v>1871</v>
      </c>
      <c r="D91">
        <f t="shared" si="2"/>
        <v>0</v>
      </c>
    </row>
    <row r="92" spans="1:5" x14ac:dyDescent="0.2">
      <c r="A92">
        <v>1873</v>
      </c>
      <c r="B92">
        <v>78801</v>
      </c>
      <c r="C92">
        <v>99486</v>
      </c>
      <c r="D92">
        <f t="shared" si="2"/>
        <v>-20685</v>
      </c>
    </row>
    <row r="93" spans="1:5" x14ac:dyDescent="0.2">
      <c r="A93">
        <v>1874</v>
      </c>
      <c r="D93">
        <f t="shared" si="2"/>
        <v>0</v>
      </c>
    </row>
    <row r="94" spans="1:5" x14ac:dyDescent="0.2">
      <c r="A94">
        <v>1876</v>
      </c>
      <c r="B94">
        <v>146936</v>
      </c>
      <c r="C94">
        <v>146520</v>
      </c>
      <c r="D94">
        <f t="shared" si="2"/>
        <v>416</v>
      </c>
    </row>
    <row r="95" spans="1:5" x14ac:dyDescent="0.2">
      <c r="A95">
        <v>1882</v>
      </c>
      <c r="B95">
        <v>230000</v>
      </c>
      <c r="D95">
        <f t="shared" si="2"/>
        <v>230000</v>
      </c>
      <c r="E95" s="107">
        <f>LN(B95/B85)/34</f>
        <v>9.8783463742451741E-2</v>
      </c>
    </row>
    <row r="96" spans="1:5" x14ac:dyDescent="0.2">
      <c r="A96">
        <v>1905</v>
      </c>
      <c r="B96" t="s">
        <v>30</v>
      </c>
    </row>
  </sheetData>
  <phoneticPr fontId="9" type="noConversion"/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87"/>
  <sheetViews>
    <sheetView workbookViewId="0">
      <selection activeCell="A20" sqref="A20"/>
    </sheetView>
  </sheetViews>
  <sheetFormatPr baseColWidth="10" defaultRowHeight="15" x14ac:dyDescent="0.2"/>
  <cols>
    <col min="2" max="2" width="13" bestFit="1" customWidth="1"/>
    <col min="4" max="5" width="14" bestFit="1" customWidth="1"/>
    <col min="6" max="6" width="14.83203125" customWidth="1"/>
    <col min="8" max="8" width="15.33203125" customWidth="1"/>
  </cols>
  <sheetData>
    <row r="1" spans="1:3" x14ac:dyDescent="0.2">
      <c r="A1" t="s">
        <v>27</v>
      </c>
    </row>
    <row r="4" spans="1:3" x14ac:dyDescent="0.2">
      <c r="A4" t="s">
        <v>274</v>
      </c>
      <c r="B4" t="s">
        <v>28</v>
      </c>
      <c r="C4" t="s">
        <v>29</v>
      </c>
    </row>
    <row r="5" spans="1:3" x14ac:dyDescent="0.2">
      <c r="A5">
        <v>1848</v>
      </c>
      <c r="B5">
        <v>39000</v>
      </c>
    </row>
    <row r="6" spans="1:3" x14ac:dyDescent="0.2">
      <c r="A6">
        <v>1851</v>
      </c>
      <c r="B6">
        <v>177117</v>
      </c>
    </row>
    <row r="7" spans="1:3" x14ac:dyDescent="0.2">
      <c r="A7">
        <v>1856</v>
      </c>
      <c r="B7">
        <v>95000</v>
      </c>
    </row>
    <row r="8" spans="1:3" x14ac:dyDescent="0.2">
      <c r="A8">
        <v>1868</v>
      </c>
      <c r="B8">
        <v>185688.15</v>
      </c>
    </row>
    <row r="9" spans="1:3" x14ac:dyDescent="0.2">
      <c r="A9">
        <v>1869</v>
      </c>
      <c r="B9">
        <v>179801.32</v>
      </c>
    </row>
    <row r="10" spans="1:3" x14ac:dyDescent="0.2">
      <c r="A10">
        <v>1870</v>
      </c>
      <c r="B10">
        <v>186889.29399999999</v>
      </c>
      <c r="C10">
        <v>220041</v>
      </c>
    </row>
    <row r="11" spans="1:3" x14ac:dyDescent="0.2">
      <c r="A11">
        <v>1871</v>
      </c>
      <c r="B11">
        <v>196748.34700000001</v>
      </c>
    </row>
    <row r="12" spans="1:3" x14ac:dyDescent="0.2">
      <c r="A12">
        <v>1873</v>
      </c>
      <c r="B12">
        <v>235957</v>
      </c>
    </row>
    <row r="13" spans="1:3" x14ac:dyDescent="0.2">
      <c r="A13">
        <v>1874</v>
      </c>
      <c r="B13" t="s">
        <v>30</v>
      </c>
      <c r="C13">
        <v>271451</v>
      </c>
    </row>
    <row r="14" spans="1:3" x14ac:dyDescent="0.2">
      <c r="A14">
        <v>1876</v>
      </c>
      <c r="B14" t="s">
        <v>30</v>
      </c>
      <c r="C14">
        <v>534389</v>
      </c>
    </row>
    <row r="15" spans="1:3" x14ac:dyDescent="0.2">
      <c r="A15">
        <v>1882</v>
      </c>
      <c r="B15">
        <v>458000</v>
      </c>
    </row>
    <row r="16" spans="1:3" x14ac:dyDescent="0.2">
      <c r="A16">
        <v>1905</v>
      </c>
      <c r="B16">
        <v>182000</v>
      </c>
    </row>
    <row r="19" spans="1:5" x14ac:dyDescent="0.2">
      <c r="A19" s="45" t="s">
        <v>110</v>
      </c>
    </row>
    <row r="20" spans="1:5" x14ac:dyDescent="0.2">
      <c r="A20" t="s">
        <v>111</v>
      </c>
    </row>
    <row r="21" spans="1:5" ht="16" thickBot="1" x14ac:dyDescent="0.25">
      <c r="A21" t="s">
        <v>112</v>
      </c>
    </row>
    <row r="22" spans="1:5" ht="16" thickBot="1" x14ac:dyDescent="0.25">
      <c r="A22" s="13" t="s">
        <v>274</v>
      </c>
      <c r="B22" s="13" t="s">
        <v>275</v>
      </c>
    </row>
    <row r="23" spans="1:5" x14ac:dyDescent="0.2">
      <c r="A23" s="14">
        <v>1868</v>
      </c>
      <c r="B23" s="15">
        <v>185688.15</v>
      </c>
    </row>
    <row r="24" spans="1:5" x14ac:dyDescent="0.2">
      <c r="A24" s="16">
        <v>1869</v>
      </c>
      <c r="B24" s="17">
        <v>179801.32</v>
      </c>
    </row>
    <row r="25" spans="1:5" x14ac:dyDescent="0.2">
      <c r="A25" s="16">
        <v>1870</v>
      </c>
      <c r="B25" s="17">
        <v>186889.29399999999</v>
      </c>
    </row>
    <row r="26" spans="1:5" ht="16" thickBot="1" x14ac:dyDescent="0.25">
      <c r="A26" s="18">
        <v>1871</v>
      </c>
      <c r="B26" s="19">
        <v>196748.34700000001</v>
      </c>
    </row>
    <row r="28" spans="1:5" x14ac:dyDescent="0.2">
      <c r="A28" t="s">
        <v>276</v>
      </c>
    </row>
    <row r="29" spans="1:5" ht="16" thickBot="1" x14ac:dyDescent="0.25"/>
    <row r="30" spans="1:5" ht="16" thickBot="1" x14ac:dyDescent="0.25">
      <c r="D30" s="20">
        <v>1870</v>
      </c>
      <c r="E30" s="21">
        <v>1871</v>
      </c>
    </row>
    <row r="31" spans="1:5" x14ac:dyDescent="0.2">
      <c r="A31" s="130" t="s">
        <v>277</v>
      </c>
      <c r="B31" s="131"/>
      <c r="C31" s="133"/>
      <c r="D31" s="22">
        <v>111581.094</v>
      </c>
      <c r="E31" s="23">
        <v>111009.255</v>
      </c>
    </row>
    <row r="32" spans="1:5" x14ac:dyDescent="0.2">
      <c r="A32" s="124" t="s">
        <v>281</v>
      </c>
      <c r="B32" s="125"/>
      <c r="C32" s="134"/>
      <c r="D32" s="24">
        <v>51754.644999999997</v>
      </c>
      <c r="E32" s="25">
        <v>51551.925000000003</v>
      </c>
    </row>
    <row r="33" spans="1:6" x14ac:dyDescent="0.2">
      <c r="A33" s="124" t="s">
        <v>278</v>
      </c>
      <c r="B33" s="125"/>
      <c r="C33" s="134"/>
      <c r="D33" s="24">
        <v>16910.88</v>
      </c>
      <c r="E33" s="25">
        <v>31967.67</v>
      </c>
    </row>
    <row r="34" spans="1:6" x14ac:dyDescent="0.2">
      <c r="A34" s="124" t="s">
        <v>279</v>
      </c>
      <c r="B34" s="125"/>
      <c r="C34" s="134"/>
      <c r="D34" s="24">
        <v>5805.13</v>
      </c>
      <c r="E34" s="25">
        <v>1273.29</v>
      </c>
    </row>
    <row r="35" spans="1:6" ht="16" thickBot="1" x14ac:dyDescent="0.25">
      <c r="A35" s="127" t="s">
        <v>280</v>
      </c>
      <c r="B35" s="128"/>
      <c r="C35" s="135"/>
      <c r="D35" s="26">
        <v>837.54499999999996</v>
      </c>
      <c r="E35" s="27">
        <v>946.20699999999999</v>
      </c>
    </row>
    <row r="36" spans="1:6" ht="16" thickBot="1" x14ac:dyDescent="0.25">
      <c r="A36" s="121" t="s">
        <v>97</v>
      </c>
      <c r="B36" s="122"/>
      <c r="C36" s="123"/>
      <c r="D36" s="28">
        <f>SUM(D31:D35)</f>
        <v>186889.29400000002</v>
      </c>
      <c r="E36" s="29">
        <f>SUM(E31:E35)</f>
        <v>196748.34699999998</v>
      </c>
    </row>
    <row r="37" spans="1:6" ht="16" thickBot="1" x14ac:dyDescent="0.25">
      <c r="A37" s="121" t="s">
        <v>98</v>
      </c>
      <c r="B37" s="122"/>
      <c r="C37" s="123"/>
      <c r="D37" s="30">
        <v>183420.12</v>
      </c>
      <c r="E37" s="31">
        <v>93055.324999999997</v>
      </c>
    </row>
    <row r="38" spans="1:6" ht="16" thickBot="1" x14ac:dyDescent="0.25">
      <c r="A38" s="121" t="s">
        <v>99</v>
      </c>
      <c r="B38" s="122"/>
      <c r="C38" s="123"/>
      <c r="D38" s="32">
        <f>D36-D37</f>
        <v>3469.1740000000282</v>
      </c>
      <c r="E38" s="32">
        <f>E36-E37</f>
        <v>103693.02199999998</v>
      </c>
    </row>
    <row r="41" spans="1:6" x14ac:dyDescent="0.2">
      <c r="A41" t="s">
        <v>100</v>
      </c>
    </row>
    <row r="42" spans="1:6" ht="16" thickBot="1" x14ac:dyDescent="0.25"/>
    <row r="43" spans="1:6" ht="16" thickBot="1" x14ac:dyDescent="0.25">
      <c r="A43" s="33"/>
      <c r="B43" s="33"/>
      <c r="C43" s="33"/>
      <c r="D43" s="34" t="s">
        <v>101</v>
      </c>
      <c r="E43" s="35" t="s">
        <v>102</v>
      </c>
      <c r="F43" s="20" t="s">
        <v>103</v>
      </c>
    </row>
    <row r="44" spans="1:6" x14ac:dyDescent="0.2">
      <c r="A44" s="130" t="s">
        <v>104</v>
      </c>
      <c r="B44" s="131"/>
      <c r="C44" s="132"/>
      <c r="D44" s="36">
        <v>86902.695000000007</v>
      </c>
      <c r="E44" s="37">
        <v>86902.695000000007</v>
      </c>
      <c r="F44" s="38">
        <f t="shared" ref="F44:F50" si="0">D44-E44</f>
        <v>0</v>
      </c>
    </row>
    <row r="45" spans="1:6" x14ac:dyDescent="0.2">
      <c r="A45" s="124" t="s">
        <v>105</v>
      </c>
      <c r="B45" s="125"/>
      <c r="C45" s="126"/>
      <c r="D45" s="36">
        <v>40312.25</v>
      </c>
      <c r="E45" s="37">
        <v>40312.25</v>
      </c>
      <c r="F45" s="39">
        <f t="shared" si="0"/>
        <v>0</v>
      </c>
    </row>
    <row r="46" spans="1:6" x14ac:dyDescent="0.2">
      <c r="A46" s="124" t="s">
        <v>106</v>
      </c>
      <c r="B46" s="125"/>
      <c r="C46" s="126"/>
      <c r="D46" s="36">
        <v>7878.55</v>
      </c>
      <c r="E46" s="37">
        <v>7878.55</v>
      </c>
      <c r="F46" s="39">
        <f t="shared" si="0"/>
        <v>0</v>
      </c>
    </row>
    <row r="47" spans="1:6" x14ac:dyDescent="0.2">
      <c r="A47" s="124" t="s">
        <v>107</v>
      </c>
      <c r="B47" s="125"/>
      <c r="C47" s="126"/>
      <c r="D47" s="36">
        <v>15462.674999999999</v>
      </c>
      <c r="E47" s="37">
        <v>15462.674999999999</v>
      </c>
      <c r="F47" s="39">
        <f t="shared" si="0"/>
        <v>0</v>
      </c>
    </row>
    <row r="48" spans="1:6" x14ac:dyDescent="0.2">
      <c r="A48" s="124" t="s">
        <v>108</v>
      </c>
      <c r="B48" s="125"/>
      <c r="C48" s="126"/>
      <c r="D48" s="36">
        <v>35225.300000000003</v>
      </c>
      <c r="E48" s="37">
        <v>33991.96</v>
      </c>
      <c r="F48" s="39">
        <f t="shared" si="0"/>
        <v>1233.3400000000038</v>
      </c>
    </row>
    <row r="49" spans="1:12" ht="16" thickBot="1" x14ac:dyDescent="0.25">
      <c r="A49" s="127" t="s">
        <v>109</v>
      </c>
      <c r="B49" s="128"/>
      <c r="C49" s="129"/>
      <c r="D49" s="40">
        <v>140.65</v>
      </c>
      <c r="E49" s="41">
        <v>140.65</v>
      </c>
      <c r="F49" s="42">
        <f t="shared" si="0"/>
        <v>0</v>
      </c>
    </row>
    <row r="50" spans="1:12" ht="16" thickBot="1" x14ac:dyDescent="0.25">
      <c r="A50" s="121" t="s">
        <v>97</v>
      </c>
      <c r="B50" s="122"/>
      <c r="C50" s="123"/>
      <c r="D50" s="43">
        <f>SUM(D44:D49)</f>
        <v>185922.11999999997</v>
      </c>
      <c r="E50" s="44">
        <f>SUM(E44:E49)</f>
        <v>184688.77999999997</v>
      </c>
      <c r="F50" s="32">
        <f t="shared" si="0"/>
        <v>1233.3399999999965</v>
      </c>
    </row>
    <row r="52" spans="1:12" ht="16" thickBot="1" x14ac:dyDescent="0.25"/>
    <row r="53" spans="1:12" x14ac:dyDescent="0.2">
      <c r="A53" s="136" t="s">
        <v>282</v>
      </c>
      <c r="B53" s="137"/>
      <c r="C53" s="136" t="s">
        <v>283</v>
      </c>
      <c r="D53" s="137"/>
      <c r="E53" s="136" t="s">
        <v>284</v>
      </c>
      <c r="F53" s="137"/>
      <c r="G53" s="136" t="s">
        <v>285</v>
      </c>
      <c r="H53" s="137"/>
    </row>
    <row r="54" spans="1:12" x14ac:dyDescent="0.2">
      <c r="A54" s="138" t="s">
        <v>286</v>
      </c>
      <c r="B54" s="139"/>
      <c r="C54" s="138" t="s">
        <v>286</v>
      </c>
      <c r="D54" s="139"/>
      <c r="E54" s="138" t="s">
        <v>286</v>
      </c>
      <c r="F54" s="139"/>
      <c r="G54" s="138" t="s">
        <v>286</v>
      </c>
      <c r="H54" s="139"/>
    </row>
    <row r="55" spans="1:12" x14ac:dyDescent="0.2">
      <c r="A55" s="138" t="s">
        <v>287</v>
      </c>
      <c r="B55" s="139"/>
      <c r="C55" s="138" t="s">
        <v>287</v>
      </c>
      <c r="D55" s="139"/>
      <c r="E55" s="138" t="s">
        <v>287</v>
      </c>
      <c r="F55" s="139"/>
      <c r="G55" s="138" t="s">
        <v>287</v>
      </c>
      <c r="H55" s="139"/>
      <c r="K55" s="57"/>
      <c r="L55" t="s">
        <v>288</v>
      </c>
    </row>
    <row r="56" spans="1:12" ht="16" thickBot="1" x14ac:dyDescent="0.25">
      <c r="A56" s="140" t="s">
        <v>289</v>
      </c>
      <c r="B56" s="141"/>
      <c r="C56" s="140" t="s">
        <v>289</v>
      </c>
      <c r="D56" s="141"/>
      <c r="E56" s="140" t="s">
        <v>289</v>
      </c>
      <c r="F56" s="141"/>
      <c r="G56" s="140" t="s">
        <v>289</v>
      </c>
      <c r="H56" s="141"/>
      <c r="K56" s="58"/>
      <c r="L56" t="s">
        <v>290</v>
      </c>
    </row>
    <row r="57" spans="1:12" ht="16" thickBot="1" x14ac:dyDescent="0.25">
      <c r="A57" s="20" t="s">
        <v>291</v>
      </c>
      <c r="B57" s="13" t="s">
        <v>275</v>
      </c>
      <c r="C57" s="20" t="s">
        <v>291</v>
      </c>
      <c r="D57" s="20" t="s">
        <v>292</v>
      </c>
      <c r="E57" s="20" t="s">
        <v>291</v>
      </c>
      <c r="F57" s="20" t="s">
        <v>293</v>
      </c>
      <c r="G57" s="20" t="s">
        <v>291</v>
      </c>
      <c r="H57" s="20" t="s">
        <v>293</v>
      </c>
      <c r="K57" s="59"/>
      <c r="L57" t="s">
        <v>294</v>
      </c>
    </row>
    <row r="58" spans="1:12" ht="16" thickBot="1" x14ac:dyDescent="0.25">
      <c r="A58">
        <v>1848</v>
      </c>
      <c r="B58">
        <v>39000</v>
      </c>
      <c r="C58" s="34" t="s">
        <v>295</v>
      </c>
      <c r="D58" s="60">
        <v>23025.43</v>
      </c>
      <c r="E58" s="34" t="s">
        <v>295</v>
      </c>
      <c r="F58" s="34"/>
      <c r="G58" s="34" t="s">
        <v>295</v>
      </c>
      <c r="H58" s="60">
        <v>23025.43</v>
      </c>
      <c r="K58" s="47"/>
      <c r="L58" t="s">
        <v>296</v>
      </c>
    </row>
    <row r="59" spans="1:12" x14ac:dyDescent="0.2">
      <c r="A59">
        <v>1851</v>
      </c>
      <c r="B59">
        <v>177117</v>
      </c>
      <c r="C59" s="61">
        <v>1858</v>
      </c>
      <c r="D59" s="62">
        <v>186945.4</v>
      </c>
      <c r="E59" s="61">
        <v>1858</v>
      </c>
      <c r="F59" s="63">
        <v>40000</v>
      </c>
      <c r="G59" s="61">
        <v>1858</v>
      </c>
      <c r="H59" s="64">
        <v>166320</v>
      </c>
      <c r="K59" t="s">
        <v>297</v>
      </c>
      <c r="L59" t="s">
        <v>298</v>
      </c>
    </row>
    <row r="60" spans="1:12" ht="16" thickBot="1" x14ac:dyDescent="0.25">
      <c r="A60">
        <v>1856</v>
      </c>
      <c r="B60">
        <v>95000</v>
      </c>
      <c r="C60" s="65">
        <v>1859</v>
      </c>
      <c r="D60" s="66">
        <v>175390</v>
      </c>
      <c r="E60" s="65">
        <v>1859</v>
      </c>
      <c r="F60" s="33" t="s">
        <v>125</v>
      </c>
      <c r="G60" s="65">
        <v>1859</v>
      </c>
      <c r="H60" s="67" t="s">
        <v>125</v>
      </c>
      <c r="K60" s="68"/>
      <c r="L60" t="s">
        <v>299</v>
      </c>
    </row>
    <row r="61" spans="1:12" ht="16" thickBot="1" x14ac:dyDescent="0.25">
      <c r="A61" s="34" t="s">
        <v>295</v>
      </c>
      <c r="B61" s="109">
        <v>39318.04</v>
      </c>
      <c r="C61" s="69">
        <v>1860</v>
      </c>
      <c r="D61" s="71" t="s">
        <v>125</v>
      </c>
      <c r="E61" s="69">
        <v>1860</v>
      </c>
      <c r="F61" s="70" t="s">
        <v>125</v>
      </c>
      <c r="G61" s="69">
        <v>1860</v>
      </c>
      <c r="H61" s="72" t="s">
        <v>125</v>
      </c>
    </row>
    <row r="62" spans="1:12" x14ac:dyDescent="0.2">
      <c r="A62" s="61">
        <v>1858</v>
      </c>
      <c r="B62" s="110">
        <v>43664.73</v>
      </c>
      <c r="C62" s="69">
        <v>1861</v>
      </c>
      <c r="D62" s="71" t="s">
        <v>125</v>
      </c>
      <c r="E62" s="69">
        <v>1861</v>
      </c>
      <c r="F62" s="70" t="s">
        <v>125</v>
      </c>
      <c r="G62" s="69">
        <v>1861</v>
      </c>
      <c r="H62" s="70" t="s">
        <v>125</v>
      </c>
    </row>
    <row r="63" spans="1:12" x14ac:dyDescent="0.2">
      <c r="A63" s="65">
        <v>1859</v>
      </c>
      <c r="B63" s="111">
        <v>69623.399999999994</v>
      </c>
      <c r="C63" s="73">
        <v>1862</v>
      </c>
      <c r="D63" s="75" t="s">
        <v>125</v>
      </c>
      <c r="E63" s="73">
        <v>1862</v>
      </c>
      <c r="F63" s="74" t="s">
        <v>125</v>
      </c>
      <c r="G63" s="73">
        <v>1862</v>
      </c>
      <c r="H63" s="74" t="s">
        <v>125</v>
      </c>
    </row>
    <row r="64" spans="1:12" x14ac:dyDescent="0.2">
      <c r="A64" s="65">
        <v>1863</v>
      </c>
      <c r="B64" s="112">
        <v>170225.46</v>
      </c>
      <c r="C64" s="65">
        <v>1863</v>
      </c>
      <c r="D64" s="77">
        <v>128660.79</v>
      </c>
      <c r="E64" s="65">
        <v>1863</v>
      </c>
      <c r="F64" s="76">
        <v>177388.77</v>
      </c>
      <c r="G64" s="65">
        <v>1863</v>
      </c>
      <c r="H64" s="76">
        <v>131508.44</v>
      </c>
    </row>
    <row r="65" spans="1:8" x14ac:dyDescent="0.2">
      <c r="A65" s="65">
        <v>1864</v>
      </c>
      <c r="B65" s="112">
        <v>156356.64000000001</v>
      </c>
      <c r="C65" s="65">
        <v>1864</v>
      </c>
      <c r="D65" s="77">
        <v>134414.32</v>
      </c>
      <c r="E65" s="65">
        <v>1864</v>
      </c>
      <c r="F65" s="76">
        <v>157438.6</v>
      </c>
      <c r="G65" s="65">
        <v>1864</v>
      </c>
      <c r="H65" s="76">
        <v>134375.62</v>
      </c>
    </row>
    <row r="66" spans="1:8" x14ac:dyDescent="0.2">
      <c r="A66" s="65">
        <v>1865</v>
      </c>
      <c r="B66" s="112">
        <v>153021.21</v>
      </c>
      <c r="C66" s="65">
        <v>1865</v>
      </c>
      <c r="D66" s="77">
        <v>156888.91</v>
      </c>
      <c r="E66" s="65">
        <v>1865</v>
      </c>
      <c r="F66" s="76">
        <v>154216.93</v>
      </c>
      <c r="G66" s="65">
        <v>1865</v>
      </c>
      <c r="H66" s="76">
        <v>156930.93</v>
      </c>
    </row>
    <row r="67" spans="1:8" x14ac:dyDescent="0.2">
      <c r="A67" s="65">
        <v>1866</v>
      </c>
      <c r="B67" s="112">
        <v>169093.89</v>
      </c>
      <c r="C67" s="65">
        <v>1866</v>
      </c>
      <c r="D67" s="77">
        <v>156450.76</v>
      </c>
      <c r="E67" s="65">
        <v>1866</v>
      </c>
      <c r="F67" s="76">
        <v>169751.7</v>
      </c>
      <c r="G67" s="65">
        <v>1866</v>
      </c>
      <c r="H67" s="76">
        <v>156450.76</v>
      </c>
    </row>
    <row r="68" spans="1:8" x14ac:dyDescent="0.2">
      <c r="A68" s="65">
        <v>1867</v>
      </c>
      <c r="B68" s="112">
        <v>226725.21</v>
      </c>
      <c r="C68" s="65">
        <v>1867</v>
      </c>
      <c r="D68" s="77">
        <v>219872.92</v>
      </c>
      <c r="E68" s="65">
        <v>1867</v>
      </c>
      <c r="F68" s="76">
        <v>244231.88</v>
      </c>
      <c r="G68" s="65">
        <v>1867</v>
      </c>
      <c r="H68" s="76">
        <v>220657.99</v>
      </c>
    </row>
    <row r="69" spans="1:8" x14ac:dyDescent="0.2">
      <c r="A69" s="65">
        <v>1868</v>
      </c>
      <c r="B69" s="113">
        <v>178937.39</v>
      </c>
      <c r="C69" s="65">
        <v>1868</v>
      </c>
      <c r="D69" s="78">
        <v>166432.21</v>
      </c>
      <c r="E69" s="65">
        <v>1868</v>
      </c>
      <c r="F69" s="76">
        <v>191370.88</v>
      </c>
      <c r="G69" s="65">
        <v>1868</v>
      </c>
      <c r="H69" s="76">
        <v>166673.69</v>
      </c>
    </row>
    <row r="70" spans="1:8" x14ac:dyDescent="0.2">
      <c r="A70" s="65">
        <v>1869</v>
      </c>
      <c r="B70" s="114">
        <v>179801.32</v>
      </c>
      <c r="C70" s="65">
        <v>1869</v>
      </c>
      <c r="D70" s="79">
        <v>192652.68</v>
      </c>
      <c r="E70" s="65">
        <v>1869</v>
      </c>
      <c r="F70" s="76">
        <v>177339.35500000001</v>
      </c>
      <c r="G70" s="65">
        <v>1869</v>
      </c>
      <c r="H70" s="76">
        <v>241238.98</v>
      </c>
    </row>
    <row r="71" spans="1:8" x14ac:dyDescent="0.2">
      <c r="A71" s="65">
        <v>1870</v>
      </c>
      <c r="B71" s="115">
        <v>186889.29399999999</v>
      </c>
      <c r="C71" s="65">
        <v>1870</v>
      </c>
      <c r="D71" s="80">
        <v>185932.77</v>
      </c>
      <c r="E71" s="65">
        <v>1870</v>
      </c>
      <c r="F71" s="76">
        <v>180700</v>
      </c>
      <c r="G71" s="65">
        <v>1870</v>
      </c>
      <c r="H71" s="76">
        <v>209737.06</v>
      </c>
    </row>
    <row r="72" spans="1:8" x14ac:dyDescent="0.2">
      <c r="A72" s="81">
        <v>1871</v>
      </c>
      <c r="B72" s="115">
        <v>196748.34700000001</v>
      </c>
      <c r="C72" s="81">
        <v>1871</v>
      </c>
      <c r="D72" s="82">
        <v>190760.23499999999</v>
      </c>
      <c r="E72" s="81">
        <v>1871</v>
      </c>
      <c r="F72" s="83">
        <f>'[1]rentas desagregadas'!AB72</f>
        <v>0</v>
      </c>
      <c r="G72" s="81">
        <v>1871</v>
      </c>
      <c r="H72" s="83">
        <v>208325.95199999999</v>
      </c>
    </row>
    <row r="73" spans="1:8" x14ac:dyDescent="0.2">
      <c r="A73" s="81">
        <v>1873</v>
      </c>
      <c r="B73" s="115">
        <v>235957</v>
      </c>
      <c r="C73" s="81">
        <v>1872</v>
      </c>
      <c r="D73" s="84">
        <v>205468</v>
      </c>
      <c r="E73" s="81">
        <v>1872</v>
      </c>
      <c r="F73" s="83">
        <f>'[1]rentas desagregadas'!AD72</f>
        <v>0</v>
      </c>
      <c r="G73" s="81">
        <v>1872</v>
      </c>
      <c r="H73" s="83">
        <v>240768</v>
      </c>
    </row>
    <row r="74" spans="1:8" x14ac:dyDescent="0.2">
      <c r="A74" s="81">
        <v>1881</v>
      </c>
      <c r="B74" s="116">
        <v>436294.5</v>
      </c>
      <c r="C74" s="81">
        <v>1873</v>
      </c>
      <c r="D74" s="85">
        <v>215537.22</v>
      </c>
      <c r="E74" s="81">
        <v>1873</v>
      </c>
      <c r="F74" s="83">
        <f>'[1]rentas desagregadas'!AF72</f>
        <v>0</v>
      </c>
      <c r="G74" s="81">
        <v>1873</v>
      </c>
      <c r="H74" s="83">
        <v>236275</v>
      </c>
    </row>
    <row r="75" spans="1:8" x14ac:dyDescent="0.2">
      <c r="A75" s="81">
        <v>1882</v>
      </c>
      <c r="B75" s="115">
        <v>458000</v>
      </c>
      <c r="C75" s="81">
        <v>1874</v>
      </c>
      <c r="D75" s="85"/>
      <c r="E75" s="81">
        <v>1874</v>
      </c>
      <c r="F75" s="83">
        <v>216286</v>
      </c>
      <c r="G75" s="81">
        <v>1874</v>
      </c>
      <c r="H75" s="83">
        <v>274433.59999999998</v>
      </c>
    </row>
    <row r="76" spans="1:8" x14ac:dyDescent="0.2">
      <c r="A76" s="108">
        <v>1905</v>
      </c>
      <c r="B76" s="115">
        <v>182000</v>
      </c>
      <c r="C76" s="73">
        <v>1875</v>
      </c>
      <c r="D76" s="74" t="s">
        <v>125</v>
      </c>
      <c r="E76" s="73">
        <v>1875</v>
      </c>
      <c r="F76" s="74" t="s">
        <v>125</v>
      </c>
      <c r="G76" s="73">
        <v>1875</v>
      </c>
      <c r="H76" s="74" t="s">
        <v>125</v>
      </c>
    </row>
    <row r="77" spans="1:8" x14ac:dyDescent="0.2">
      <c r="A77" t="s">
        <v>300</v>
      </c>
      <c r="C77" s="69">
        <v>1876</v>
      </c>
      <c r="D77" s="71"/>
      <c r="E77" s="69">
        <v>1876</v>
      </c>
      <c r="F77" s="70">
        <f>'[1]rentas desagregadas'!AL72</f>
        <v>0</v>
      </c>
      <c r="G77" s="69">
        <v>1876</v>
      </c>
      <c r="H77" s="70">
        <v>396133.435</v>
      </c>
    </row>
    <row r="78" spans="1:8" x14ac:dyDescent="0.2">
      <c r="C78" s="69">
        <v>1877</v>
      </c>
      <c r="D78" s="71"/>
      <c r="E78" s="69">
        <v>1877</v>
      </c>
      <c r="F78" s="70">
        <f>'[1]rentas desagregadas'!AN72</f>
        <v>0</v>
      </c>
      <c r="G78" s="69">
        <v>1877</v>
      </c>
      <c r="H78" s="70">
        <v>404025.35</v>
      </c>
    </row>
    <row r="79" spans="1:8" x14ac:dyDescent="0.2">
      <c r="B79" s="107">
        <f>LN(B75/B58)/34</f>
        <v>7.24502217054276E-2</v>
      </c>
      <c r="C79" s="81">
        <v>1878</v>
      </c>
      <c r="D79" s="85"/>
      <c r="E79" s="81">
        <v>1878</v>
      </c>
      <c r="F79" s="83">
        <f>'[1]rentas desagregadas'!AP72</f>
        <v>0</v>
      </c>
      <c r="G79" s="81">
        <v>1878</v>
      </c>
      <c r="H79" s="83">
        <v>628782.06499999994</v>
      </c>
    </row>
    <row r="80" spans="1:8" x14ac:dyDescent="0.2">
      <c r="B80" s="107">
        <f>LN(B76/B75)/23</f>
        <v>-4.0124456392929983E-2</v>
      </c>
      <c r="C80" s="73">
        <v>1879</v>
      </c>
      <c r="D80" s="75"/>
      <c r="E80" s="73">
        <v>1879</v>
      </c>
      <c r="F80" s="74"/>
      <c r="G80" s="73">
        <v>1879</v>
      </c>
      <c r="H80" s="74"/>
    </row>
    <row r="81" spans="3:8" x14ac:dyDescent="0.2">
      <c r="C81" s="73">
        <v>1880</v>
      </c>
      <c r="D81" s="75"/>
      <c r="E81" s="73">
        <v>1880</v>
      </c>
      <c r="F81" s="74"/>
      <c r="G81" s="73">
        <v>1880</v>
      </c>
      <c r="H81" s="86">
        <v>572391</v>
      </c>
    </row>
    <row r="82" spans="3:8" x14ac:dyDescent="0.2">
      <c r="C82" s="81">
        <v>1881</v>
      </c>
      <c r="D82" s="83">
        <v>477793.2</v>
      </c>
      <c r="E82" s="81">
        <v>1881</v>
      </c>
      <c r="F82" s="83">
        <v>514668</v>
      </c>
      <c r="G82" s="81">
        <v>1881</v>
      </c>
      <c r="H82" s="87">
        <v>886818.625</v>
      </c>
    </row>
    <row r="83" spans="3:8" x14ac:dyDescent="0.2">
      <c r="C83" s="81">
        <v>1882</v>
      </c>
      <c r="D83" s="85"/>
      <c r="E83" s="81">
        <v>1882</v>
      </c>
      <c r="F83" s="83">
        <f>'[1]rentas desagregadas'!AX72</f>
        <v>0</v>
      </c>
      <c r="G83" s="81">
        <v>1882</v>
      </c>
      <c r="H83" s="83">
        <v>790568.875</v>
      </c>
    </row>
    <row r="84" spans="3:8" x14ac:dyDescent="0.2">
      <c r="C84" s="73">
        <v>1883</v>
      </c>
      <c r="D84" s="75"/>
      <c r="E84" s="73">
        <v>1883</v>
      </c>
      <c r="F84" s="74"/>
      <c r="G84" s="73">
        <v>1883</v>
      </c>
      <c r="H84" s="74"/>
    </row>
    <row r="85" spans="3:8" x14ac:dyDescent="0.2">
      <c r="C85" s="73">
        <v>1884</v>
      </c>
      <c r="D85" s="75"/>
      <c r="E85" s="73">
        <v>1884</v>
      </c>
      <c r="F85" s="74"/>
      <c r="G85" s="73">
        <v>1884</v>
      </c>
      <c r="H85" s="74"/>
    </row>
    <row r="86" spans="3:8" x14ac:dyDescent="0.2">
      <c r="C86" s="69">
        <v>1885</v>
      </c>
      <c r="D86" s="71"/>
      <c r="E86" s="69">
        <v>1885</v>
      </c>
      <c r="F86" s="70"/>
      <c r="G86" s="69">
        <v>1885</v>
      </c>
      <c r="H86" s="70"/>
    </row>
    <row r="87" spans="3:8" ht="16" thickBot="1" x14ac:dyDescent="0.25">
      <c r="C87" s="88">
        <v>1886</v>
      </c>
      <c r="D87" s="90"/>
      <c r="E87" s="88">
        <v>1886</v>
      </c>
      <c r="F87" s="89"/>
      <c r="G87" s="88">
        <v>1886</v>
      </c>
      <c r="H87" s="89"/>
    </row>
  </sheetData>
  <mergeCells count="31">
    <mergeCell ref="A55:B55"/>
    <mergeCell ref="C55:D55"/>
    <mergeCell ref="E55:F55"/>
    <mergeCell ref="G55:H55"/>
    <mergeCell ref="A56:B56"/>
    <mergeCell ref="C56:D56"/>
    <mergeCell ref="E56:F56"/>
    <mergeCell ref="G56:H56"/>
    <mergeCell ref="A53:B53"/>
    <mergeCell ref="C53:D53"/>
    <mergeCell ref="E53:F53"/>
    <mergeCell ref="G53:H53"/>
    <mergeCell ref="A54:B54"/>
    <mergeCell ref="C54:D54"/>
    <mergeCell ref="E54:F54"/>
    <mergeCell ref="G54:H54"/>
    <mergeCell ref="A31:C31"/>
    <mergeCell ref="A32:C32"/>
    <mergeCell ref="A33:C33"/>
    <mergeCell ref="A34:C34"/>
    <mergeCell ref="A35:C35"/>
    <mergeCell ref="A36:C36"/>
    <mergeCell ref="A48:C48"/>
    <mergeCell ref="A49:C49"/>
    <mergeCell ref="A50:C50"/>
    <mergeCell ref="A37:C37"/>
    <mergeCell ref="A38:C38"/>
    <mergeCell ref="A44:C44"/>
    <mergeCell ref="A45:C45"/>
    <mergeCell ref="A46:C46"/>
    <mergeCell ref="A47:C47"/>
  </mergeCells>
  <phoneticPr fontId="9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H75"/>
  <sheetViews>
    <sheetView workbookViewId="0">
      <selection activeCell="K21" sqref="K21"/>
    </sheetView>
  </sheetViews>
  <sheetFormatPr baseColWidth="10" defaultRowHeight="15" x14ac:dyDescent="0.2"/>
  <sheetData>
    <row r="1" spans="1:3" x14ac:dyDescent="0.2">
      <c r="A1" t="s">
        <v>52</v>
      </c>
    </row>
    <row r="3" spans="1:3" x14ac:dyDescent="0.2">
      <c r="A3" t="s">
        <v>33</v>
      </c>
      <c r="B3" t="s">
        <v>28</v>
      </c>
      <c r="C3" t="s">
        <v>29</v>
      </c>
    </row>
    <row r="4" spans="1:3" x14ac:dyDescent="0.2">
      <c r="A4">
        <v>1848</v>
      </c>
      <c r="B4">
        <v>36000</v>
      </c>
    </row>
    <row r="5" spans="1:3" x14ac:dyDescent="0.2">
      <c r="A5">
        <v>1851</v>
      </c>
      <c r="B5">
        <v>119723</v>
      </c>
    </row>
    <row r="6" spans="1:3" x14ac:dyDescent="0.2">
      <c r="A6">
        <v>1856</v>
      </c>
      <c r="B6">
        <v>111000</v>
      </c>
    </row>
    <row r="7" spans="1:3" x14ac:dyDescent="0.2">
      <c r="A7">
        <v>1868</v>
      </c>
    </row>
    <row r="8" spans="1:3" x14ac:dyDescent="0.2">
      <c r="A8" t="s">
        <v>85</v>
      </c>
      <c r="B8">
        <v>184800</v>
      </c>
      <c r="C8">
        <v>238280</v>
      </c>
    </row>
    <row r="9" spans="1:3" x14ac:dyDescent="0.2">
      <c r="A9">
        <v>1870</v>
      </c>
      <c r="B9">
        <v>233250</v>
      </c>
      <c r="C9">
        <v>235046</v>
      </c>
    </row>
    <row r="10" spans="1:3" x14ac:dyDescent="0.2">
      <c r="A10">
        <v>1871</v>
      </c>
    </row>
    <row r="11" spans="1:3" x14ac:dyDescent="0.2">
      <c r="A11">
        <v>1873</v>
      </c>
      <c r="B11">
        <v>201800</v>
      </c>
      <c r="C11">
        <v>294228</v>
      </c>
    </row>
    <row r="12" spans="1:3" x14ac:dyDescent="0.2">
      <c r="A12" t="s">
        <v>86</v>
      </c>
      <c r="B12">
        <v>238700</v>
      </c>
      <c r="C12">
        <v>289078</v>
      </c>
    </row>
    <row r="13" spans="1:3" x14ac:dyDescent="0.2">
      <c r="A13" t="s">
        <v>87</v>
      </c>
      <c r="B13">
        <v>254800</v>
      </c>
      <c r="C13">
        <v>297061</v>
      </c>
    </row>
    <row r="14" spans="1:3" x14ac:dyDescent="0.2">
      <c r="A14">
        <v>1876</v>
      </c>
      <c r="B14">
        <v>303114</v>
      </c>
      <c r="C14">
        <v>415875</v>
      </c>
    </row>
    <row r="15" spans="1:3" x14ac:dyDescent="0.2">
      <c r="A15" t="s">
        <v>88</v>
      </c>
      <c r="B15">
        <v>288000</v>
      </c>
      <c r="C15">
        <v>309383</v>
      </c>
    </row>
    <row r="16" spans="1:3" x14ac:dyDescent="0.2">
      <c r="A16" t="s">
        <v>89</v>
      </c>
      <c r="B16">
        <v>232014</v>
      </c>
      <c r="C16">
        <v>421523</v>
      </c>
    </row>
    <row r="17" spans="1:4" x14ac:dyDescent="0.2">
      <c r="A17" t="s">
        <v>90</v>
      </c>
      <c r="B17">
        <v>399832</v>
      </c>
      <c r="C17">
        <v>412523</v>
      </c>
    </row>
    <row r="18" spans="1:4" x14ac:dyDescent="0.2">
      <c r="A18">
        <v>1882</v>
      </c>
      <c r="B18">
        <v>328000</v>
      </c>
    </row>
    <row r="19" spans="1:4" x14ac:dyDescent="0.2">
      <c r="A19">
        <v>1905</v>
      </c>
      <c r="B19">
        <v>72000</v>
      </c>
    </row>
    <row r="20" spans="1:4" x14ac:dyDescent="0.2">
      <c r="A20" t="s">
        <v>91</v>
      </c>
    </row>
    <row r="21" spans="1:4" x14ac:dyDescent="0.2">
      <c r="A21" t="s">
        <v>43</v>
      </c>
      <c r="B21" t="s">
        <v>44</v>
      </c>
    </row>
    <row r="22" spans="1:4" x14ac:dyDescent="0.2">
      <c r="A22">
        <v>1858</v>
      </c>
      <c r="B22" t="s">
        <v>45</v>
      </c>
    </row>
    <row r="23" spans="1:4" x14ac:dyDescent="0.2">
      <c r="A23">
        <v>1859</v>
      </c>
      <c r="B23" t="s">
        <v>46</v>
      </c>
    </row>
    <row r="24" spans="1:4" x14ac:dyDescent="0.2">
      <c r="A24">
        <v>1869</v>
      </c>
      <c r="B24" t="s">
        <v>47</v>
      </c>
    </row>
    <row r="25" spans="1:4" x14ac:dyDescent="0.2">
      <c r="A25">
        <v>1873</v>
      </c>
      <c r="B25" t="s">
        <v>48</v>
      </c>
    </row>
    <row r="26" spans="1:4" x14ac:dyDescent="0.2">
      <c r="A26">
        <v>1874</v>
      </c>
      <c r="B26" t="s">
        <v>48</v>
      </c>
    </row>
    <row r="27" spans="1:4" x14ac:dyDescent="0.2">
      <c r="A27">
        <v>1875</v>
      </c>
      <c r="B27" t="s">
        <v>49</v>
      </c>
    </row>
    <row r="28" spans="1:4" x14ac:dyDescent="0.2">
      <c r="A28">
        <v>1876</v>
      </c>
      <c r="B28" t="s">
        <v>50</v>
      </c>
    </row>
    <row r="29" spans="1:4" x14ac:dyDescent="0.2">
      <c r="A29">
        <v>1877</v>
      </c>
      <c r="B29" t="s">
        <v>51</v>
      </c>
    </row>
    <row r="30" spans="1:4" x14ac:dyDescent="0.2">
      <c r="A30" t="s">
        <v>53</v>
      </c>
    </row>
    <row r="32" spans="1:4" x14ac:dyDescent="0.2">
      <c r="A32" t="s">
        <v>54</v>
      </c>
      <c r="B32" t="s">
        <v>55</v>
      </c>
      <c r="C32" t="s">
        <v>56</v>
      </c>
      <c r="D32" t="s">
        <v>58</v>
      </c>
    </row>
    <row r="33" spans="1:4" x14ac:dyDescent="0.2">
      <c r="A33">
        <v>1869</v>
      </c>
      <c r="B33" s="3">
        <v>75000</v>
      </c>
      <c r="C33" s="3">
        <v>60000</v>
      </c>
      <c r="D33" s="3">
        <v>19000</v>
      </c>
    </row>
    <row r="34" spans="1:4" x14ac:dyDescent="0.2">
      <c r="A34">
        <v>1873</v>
      </c>
      <c r="B34" s="3">
        <v>85000</v>
      </c>
      <c r="C34" s="3">
        <v>27000</v>
      </c>
      <c r="D34" s="3">
        <v>17000</v>
      </c>
    </row>
    <row r="35" spans="1:4" x14ac:dyDescent="0.2">
      <c r="A35">
        <v>1874</v>
      </c>
      <c r="B35" s="3">
        <v>85000</v>
      </c>
      <c r="C35" s="3">
        <v>50000</v>
      </c>
      <c r="D35" s="3">
        <v>25000</v>
      </c>
    </row>
    <row r="36" spans="1:4" x14ac:dyDescent="0.2">
      <c r="A36">
        <v>1875</v>
      </c>
      <c r="B36" s="3">
        <v>90000</v>
      </c>
      <c r="C36" s="3">
        <v>64000</v>
      </c>
      <c r="D36" s="3">
        <v>13100</v>
      </c>
    </row>
    <row r="37" spans="1:4" x14ac:dyDescent="0.2">
      <c r="A37">
        <v>1876</v>
      </c>
      <c r="B37" s="3">
        <v>90000</v>
      </c>
      <c r="C37" s="3">
        <v>80000</v>
      </c>
      <c r="D37" s="3">
        <v>12000</v>
      </c>
    </row>
    <row r="38" spans="1:4" x14ac:dyDescent="0.2">
      <c r="A38">
        <v>1877</v>
      </c>
      <c r="B38" s="3">
        <v>90000</v>
      </c>
      <c r="C38" s="3">
        <v>100000</v>
      </c>
      <c r="D38" s="3">
        <v>12000</v>
      </c>
    </row>
    <row r="39" spans="1:4" x14ac:dyDescent="0.2">
      <c r="A39">
        <v>1878</v>
      </c>
      <c r="B39" s="3">
        <v>90000</v>
      </c>
      <c r="C39" t="s">
        <v>57</v>
      </c>
      <c r="D39" s="3">
        <v>12000</v>
      </c>
    </row>
    <row r="40" spans="1:4" x14ac:dyDescent="0.2">
      <c r="A40" t="s">
        <v>53</v>
      </c>
    </row>
    <row r="42" spans="1:4" x14ac:dyDescent="0.2">
      <c r="A42" s="3" t="s">
        <v>54</v>
      </c>
      <c r="B42" t="s">
        <v>59</v>
      </c>
      <c r="C42" t="s">
        <v>60</v>
      </c>
      <c r="D42" t="s">
        <v>61</v>
      </c>
    </row>
    <row r="43" spans="1:4" x14ac:dyDescent="0.2">
      <c r="A43">
        <v>1869</v>
      </c>
      <c r="B43">
        <v>184800</v>
      </c>
      <c r="C43">
        <v>55352</v>
      </c>
      <c r="D43">
        <v>238280</v>
      </c>
    </row>
    <row r="44" spans="1:4" x14ac:dyDescent="0.2">
      <c r="A44">
        <v>1873</v>
      </c>
      <c r="B44">
        <v>185700</v>
      </c>
      <c r="C44">
        <v>73349</v>
      </c>
      <c r="D44">
        <v>260032</v>
      </c>
    </row>
    <row r="45" spans="1:4" x14ac:dyDescent="0.2">
      <c r="A45">
        <v>1874</v>
      </c>
      <c r="B45">
        <v>238700</v>
      </c>
      <c r="C45">
        <v>85902</v>
      </c>
      <c r="D45">
        <v>289078</v>
      </c>
    </row>
    <row r="46" spans="1:4" x14ac:dyDescent="0.2">
      <c r="A46">
        <v>1875</v>
      </c>
      <c r="B46">
        <v>254800</v>
      </c>
      <c r="C46">
        <v>83554</v>
      </c>
      <c r="D46">
        <v>297061</v>
      </c>
    </row>
    <row r="47" spans="1:4" x14ac:dyDescent="0.2">
      <c r="A47">
        <v>1876</v>
      </c>
      <c r="B47">
        <v>298000</v>
      </c>
      <c r="C47">
        <v>79794</v>
      </c>
      <c r="D47">
        <v>333857</v>
      </c>
    </row>
    <row r="48" spans="1:4" x14ac:dyDescent="0.2">
      <c r="A48">
        <v>1877</v>
      </c>
      <c r="B48">
        <v>288000</v>
      </c>
      <c r="C48">
        <v>79034</v>
      </c>
      <c r="D48">
        <v>309383</v>
      </c>
    </row>
    <row r="49" spans="1:7" x14ac:dyDescent="0.2">
      <c r="A49">
        <v>1878</v>
      </c>
      <c r="B49">
        <v>232014</v>
      </c>
      <c r="C49">
        <v>55254</v>
      </c>
      <c r="D49">
        <v>421523</v>
      </c>
    </row>
    <row r="50" spans="1:7" x14ac:dyDescent="0.2">
      <c r="A50">
        <v>1879</v>
      </c>
      <c r="B50">
        <v>399832</v>
      </c>
      <c r="C50">
        <v>55152</v>
      </c>
      <c r="D50">
        <v>412523</v>
      </c>
    </row>
    <row r="51" spans="1:7" x14ac:dyDescent="0.2">
      <c r="A51" s="3" t="s">
        <v>62</v>
      </c>
    </row>
    <row r="53" spans="1:7" x14ac:dyDescent="0.2">
      <c r="A53" s="3" t="s">
        <v>73</v>
      </c>
    </row>
    <row r="54" spans="1:7" x14ac:dyDescent="0.2">
      <c r="B54" t="s">
        <v>56</v>
      </c>
      <c r="C54" t="s">
        <v>72</v>
      </c>
    </row>
    <row r="55" spans="1:7" x14ac:dyDescent="0.2">
      <c r="A55" t="s">
        <v>65</v>
      </c>
      <c r="B55" s="3">
        <v>1200</v>
      </c>
      <c r="C55" s="3">
        <v>1672</v>
      </c>
    </row>
    <row r="56" spans="1:7" x14ac:dyDescent="0.2">
      <c r="A56" t="s">
        <v>66</v>
      </c>
      <c r="B56">
        <v>700</v>
      </c>
      <c r="C56">
        <v>385</v>
      </c>
    </row>
    <row r="57" spans="1:7" x14ac:dyDescent="0.2">
      <c r="A57" t="s">
        <v>67</v>
      </c>
      <c r="B57">
        <v>300</v>
      </c>
      <c r="C57">
        <v>660</v>
      </c>
    </row>
    <row r="58" spans="1:7" x14ac:dyDescent="0.2">
      <c r="A58" t="s">
        <v>68</v>
      </c>
      <c r="B58">
        <v>200</v>
      </c>
      <c r="C58">
        <v>100</v>
      </c>
    </row>
    <row r="59" spans="1:7" x14ac:dyDescent="0.2">
      <c r="A59" t="s">
        <v>69</v>
      </c>
      <c r="B59">
        <v>600</v>
      </c>
      <c r="C59">
        <v>75</v>
      </c>
      <c r="G59" s="3"/>
    </row>
    <row r="60" spans="1:7" x14ac:dyDescent="0.2">
      <c r="A60" t="s">
        <v>70</v>
      </c>
      <c r="B60" t="s">
        <v>71</v>
      </c>
      <c r="C60">
        <v>100</v>
      </c>
      <c r="G60" s="3"/>
    </row>
    <row r="61" spans="1:7" x14ac:dyDescent="0.2">
      <c r="A61" t="s">
        <v>263</v>
      </c>
      <c r="B61" s="3">
        <v>3000</v>
      </c>
      <c r="C61" s="3">
        <v>3992</v>
      </c>
    </row>
    <row r="62" spans="1:7" x14ac:dyDescent="0.2">
      <c r="A62" t="s">
        <v>53</v>
      </c>
      <c r="B62" s="3"/>
      <c r="C62" s="3"/>
    </row>
    <row r="64" spans="1:7" x14ac:dyDescent="0.2">
      <c r="A64" s="3" t="s">
        <v>84</v>
      </c>
    </row>
    <row r="65" spans="1:8" x14ac:dyDescent="0.2">
      <c r="A65" s="3"/>
      <c r="B65" t="s">
        <v>56</v>
      </c>
      <c r="C65" t="s">
        <v>72</v>
      </c>
    </row>
    <row r="66" spans="1:8" x14ac:dyDescent="0.2">
      <c r="A66" t="s">
        <v>83</v>
      </c>
      <c r="B66" s="3">
        <v>13500</v>
      </c>
      <c r="C66" s="3">
        <v>8000</v>
      </c>
    </row>
    <row r="67" spans="1:8" x14ac:dyDescent="0.2">
      <c r="A67" t="s">
        <v>74</v>
      </c>
      <c r="B67">
        <v>460</v>
      </c>
      <c r="C67" s="3">
        <v>1610</v>
      </c>
    </row>
    <row r="68" spans="1:8" x14ac:dyDescent="0.2">
      <c r="A68" t="s">
        <v>75</v>
      </c>
      <c r="B68">
        <v>200</v>
      </c>
      <c r="C68">
        <v>600</v>
      </c>
    </row>
    <row r="69" spans="1:8" x14ac:dyDescent="0.2">
      <c r="A69" t="s">
        <v>76</v>
      </c>
      <c r="B69">
        <v>300</v>
      </c>
      <c r="C69" s="3">
        <v>1550</v>
      </c>
    </row>
    <row r="70" spans="1:8" x14ac:dyDescent="0.2">
      <c r="A70" t="s">
        <v>77</v>
      </c>
      <c r="B70" t="s">
        <v>78</v>
      </c>
      <c r="C70">
        <v>400</v>
      </c>
    </row>
    <row r="71" spans="1:8" x14ac:dyDescent="0.2">
      <c r="A71" t="s">
        <v>79</v>
      </c>
      <c r="B71">
        <v>300</v>
      </c>
      <c r="C71">
        <v>550</v>
      </c>
      <c r="H71" s="3"/>
    </row>
    <row r="72" spans="1:8" x14ac:dyDescent="0.2">
      <c r="A72" t="s">
        <v>80</v>
      </c>
      <c r="B72">
        <v>120</v>
      </c>
      <c r="C72" t="s">
        <v>81</v>
      </c>
      <c r="H72" s="3"/>
    </row>
    <row r="73" spans="1:8" x14ac:dyDescent="0.2">
      <c r="A73" t="s">
        <v>82</v>
      </c>
      <c r="B73">
        <v>120</v>
      </c>
      <c r="C73" t="s">
        <v>81</v>
      </c>
    </row>
    <row r="74" spans="1:8" x14ac:dyDescent="0.2">
      <c r="A74" t="s">
        <v>263</v>
      </c>
      <c r="B74" s="3">
        <v>15000</v>
      </c>
      <c r="C74" s="3">
        <v>12610</v>
      </c>
    </row>
    <row r="75" spans="1:8" x14ac:dyDescent="0.2">
      <c r="A75" t="s">
        <v>53</v>
      </c>
    </row>
  </sheetData>
  <phoneticPr fontId="9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44"/>
  <sheetViews>
    <sheetView workbookViewId="0">
      <selection activeCell="O33" sqref="O33"/>
    </sheetView>
  </sheetViews>
  <sheetFormatPr baseColWidth="10" defaultRowHeight="15" x14ac:dyDescent="0.2"/>
  <cols>
    <col min="1" max="1" width="13.6640625" customWidth="1"/>
    <col min="2" max="2" width="13.1640625" customWidth="1"/>
  </cols>
  <sheetData>
    <row r="1" spans="1:4" x14ac:dyDescent="0.2">
      <c r="A1" t="s">
        <v>254</v>
      </c>
    </row>
    <row r="3" spans="1:4" x14ac:dyDescent="0.2">
      <c r="A3" t="s">
        <v>54</v>
      </c>
      <c r="B3" t="s">
        <v>28</v>
      </c>
      <c r="C3" t="s">
        <v>29</v>
      </c>
    </row>
    <row r="4" spans="1:4" x14ac:dyDescent="0.2">
      <c r="A4">
        <v>1848</v>
      </c>
      <c r="B4">
        <v>58000</v>
      </c>
    </row>
    <row r="5" spans="1:4" x14ac:dyDescent="0.2">
      <c r="A5">
        <v>1851</v>
      </c>
      <c r="B5">
        <v>46372</v>
      </c>
    </row>
    <row r="6" spans="1:4" x14ac:dyDescent="0.2">
      <c r="A6">
        <v>1856</v>
      </c>
      <c r="B6">
        <v>143000</v>
      </c>
    </row>
    <row r="7" spans="1:4" x14ac:dyDescent="0.2">
      <c r="A7">
        <v>1868</v>
      </c>
    </row>
    <row r="8" spans="1:4" x14ac:dyDescent="0.2">
      <c r="A8">
        <v>1869</v>
      </c>
    </row>
    <row r="9" spans="1:4" x14ac:dyDescent="0.2">
      <c r="A9">
        <v>1870</v>
      </c>
      <c r="B9">
        <v>343546</v>
      </c>
      <c r="C9">
        <v>342546</v>
      </c>
    </row>
    <row r="10" spans="1:4" x14ac:dyDescent="0.2">
      <c r="A10">
        <v>1871</v>
      </c>
    </row>
    <row r="11" spans="1:4" x14ac:dyDescent="0.2">
      <c r="A11">
        <v>1873</v>
      </c>
      <c r="B11">
        <v>397000</v>
      </c>
    </row>
    <row r="12" spans="1:4" x14ac:dyDescent="0.2">
      <c r="A12">
        <v>1874</v>
      </c>
      <c r="B12">
        <v>396563</v>
      </c>
      <c r="C12">
        <v>564701</v>
      </c>
    </row>
    <row r="13" spans="1:4" x14ac:dyDescent="0.2">
      <c r="A13">
        <v>1876</v>
      </c>
      <c r="B13">
        <v>546200</v>
      </c>
      <c r="C13">
        <v>611700</v>
      </c>
    </row>
    <row r="14" spans="1:4" x14ac:dyDescent="0.2">
      <c r="A14">
        <v>1882</v>
      </c>
      <c r="B14">
        <v>858000</v>
      </c>
      <c r="D14" s="107">
        <f>LN(B14/B4)/34</f>
        <v>7.9240032027692434E-2</v>
      </c>
    </row>
    <row r="15" spans="1:4" x14ac:dyDescent="0.2">
      <c r="A15">
        <v>1905</v>
      </c>
      <c r="B15">
        <v>305000</v>
      </c>
      <c r="D15" s="107">
        <f>LN(B15/B14)/23</f>
        <v>-4.4969231429589161E-2</v>
      </c>
    </row>
    <row r="18" spans="1:13" ht="16" x14ac:dyDescent="0.2">
      <c r="A18" s="53" t="s">
        <v>92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</row>
    <row r="19" spans="1:13" x14ac:dyDescent="0.2">
      <c r="A19" s="54"/>
    </row>
    <row r="20" spans="1:13" x14ac:dyDescent="0.2">
      <c r="A20" s="54"/>
    </row>
    <row r="21" spans="1:13" x14ac:dyDescent="0.2">
      <c r="A21" s="143"/>
      <c r="B21" s="142"/>
      <c r="C21" s="142" t="s">
        <v>93</v>
      </c>
      <c r="D21" s="142" t="s">
        <v>94</v>
      </c>
      <c r="E21" s="142" t="s">
        <v>95</v>
      </c>
      <c r="F21" s="142" t="s">
        <v>96</v>
      </c>
      <c r="G21" s="142" t="s">
        <v>0</v>
      </c>
      <c r="H21" s="142" t="s">
        <v>1</v>
      </c>
      <c r="I21" s="144" t="s">
        <v>2</v>
      </c>
      <c r="J21" s="142" t="s">
        <v>3</v>
      </c>
      <c r="K21" s="142" t="s">
        <v>4</v>
      </c>
      <c r="L21" s="142" t="s">
        <v>5</v>
      </c>
    </row>
    <row r="22" spans="1:13" x14ac:dyDescent="0.2">
      <c r="A22" s="143"/>
      <c r="B22" s="142"/>
      <c r="C22" s="142"/>
      <c r="D22" s="142"/>
      <c r="E22" s="142"/>
      <c r="F22" s="142"/>
      <c r="G22" s="142"/>
      <c r="H22" s="142"/>
      <c r="I22" s="145"/>
      <c r="J22" s="142"/>
      <c r="K22" s="142"/>
      <c r="L22" s="142"/>
      <c r="M22" t="s">
        <v>17</v>
      </c>
    </row>
    <row r="23" spans="1:13" ht="17" x14ac:dyDescent="0.2">
      <c r="A23" s="143">
        <v>1857</v>
      </c>
      <c r="B23" s="55" t="s">
        <v>6</v>
      </c>
      <c r="C23" s="56">
        <v>43084</v>
      </c>
      <c r="D23" s="56">
        <v>33619</v>
      </c>
      <c r="E23" s="55" t="s">
        <v>7</v>
      </c>
      <c r="F23" s="56">
        <v>11314</v>
      </c>
      <c r="G23" s="56">
        <v>5917</v>
      </c>
      <c r="H23" s="56">
        <v>2419</v>
      </c>
      <c r="I23" s="55" t="s">
        <v>7</v>
      </c>
      <c r="J23" s="55">
        <v>187</v>
      </c>
      <c r="K23" s="56">
        <v>6221</v>
      </c>
      <c r="L23" s="55"/>
      <c r="M23" s="3">
        <f t="shared" ref="M23:M36" si="0">SUM(C23:L23)</f>
        <v>102761</v>
      </c>
    </row>
    <row r="24" spans="1:13" ht="17" x14ac:dyDescent="0.2">
      <c r="A24" s="143"/>
      <c r="B24" s="55" t="s">
        <v>8</v>
      </c>
      <c r="C24" s="56">
        <v>50000</v>
      </c>
      <c r="D24" s="56">
        <v>30000</v>
      </c>
      <c r="E24" s="55" t="s">
        <v>7</v>
      </c>
      <c r="F24" s="56">
        <v>12880</v>
      </c>
      <c r="G24" s="56">
        <v>4650</v>
      </c>
      <c r="H24" s="56">
        <v>2500</v>
      </c>
      <c r="I24" s="55" t="s">
        <v>7</v>
      </c>
      <c r="J24" s="55">
        <v>500</v>
      </c>
      <c r="K24" s="56">
        <v>10350</v>
      </c>
      <c r="L24" s="55"/>
      <c r="M24" s="3">
        <f t="shared" si="0"/>
        <v>110880</v>
      </c>
    </row>
    <row r="25" spans="1:13" ht="17" x14ac:dyDescent="0.2">
      <c r="A25" s="143" t="s">
        <v>9</v>
      </c>
      <c r="B25" s="55" t="s">
        <v>6</v>
      </c>
      <c r="C25" s="56">
        <v>91335</v>
      </c>
      <c r="D25" s="56">
        <v>48842</v>
      </c>
      <c r="E25" s="55" t="s">
        <v>7</v>
      </c>
      <c r="F25" s="56">
        <v>24954</v>
      </c>
      <c r="G25" s="56">
        <v>11962</v>
      </c>
      <c r="H25" s="56">
        <v>2111</v>
      </c>
      <c r="I25" s="55"/>
      <c r="J25" s="56">
        <v>2283</v>
      </c>
      <c r="K25" s="56">
        <v>1786</v>
      </c>
      <c r="L25" s="55"/>
      <c r="M25" s="3">
        <f t="shared" si="0"/>
        <v>183273</v>
      </c>
    </row>
    <row r="26" spans="1:13" ht="17" x14ac:dyDescent="0.2">
      <c r="A26" s="143"/>
      <c r="B26" s="55" t="s">
        <v>8</v>
      </c>
      <c r="C26" s="56">
        <v>84000</v>
      </c>
      <c r="D26" s="56">
        <v>64000</v>
      </c>
      <c r="E26" s="55" t="s">
        <v>7</v>
      </c>
      <c r="F26" s="56">
        <v>40000</v>
      </c>
      <c r="G26" s="56">
        <v>11800</v>
      </c>
      <c r="H26" s="56">
        <v>8000</v>
      </c>
      <c r="I26" s="55" t="s">
        <v>7</v>
      </c>
      <c r="J26" s="55">
        <v>600</v>
      </c>
      <c r="K26" s="55">
        <v>580</v>
      </c>
      <c r="L26" s="55"/>
      <c r="M26" s="3">
        <f t="shared" si="0"/>
        <v>208980</v>
      </c>
    </row>
    <row r="27" spans="1:13" ht="17" x14ac:dyDescent="0.2">
      <c r="A27" s="143" t="s">
        <v>19</v>
      </c>
      <c r="B27" s="55" t="s">
        <v>6</v>
      </c>
      <c r="C27" s="55" t="s">
        <v>10</v>
      </c>
      <c r="D27" s="55" t="s">
        <v>10</v>
      </c>
      <c r="E27" s="55" t="s">
        <v>7</v>
      </c>
      <c r="F27" s="55" t="s">
        <v>10</v>
      </c>
      <c r="G27" s="55" t="s">
        <v>10</v>
      </c>
      <c r="H27" s="55" t="s">
        <v>10</v>
      </c>
      <c r="I27" s="55" t="s">
        <v>7</v>
      </c>
      <c r="J27" s="55" t="s">
        <v>10</v>
      </c>
      <c r="K27" s="55" t="s">
        <v>10</v>
      </c>
      <c r="L27" s="55" t="s">
        <v>10</v>
      </c>
      <c r="M27" s="3">
        <f t="shared" si="0"/>
        <v>0</v>
      </c>
    </row>
    <row r="28" spans="1:13" ht="17" x14ac:dyDescent="0.2">
      <c r="A28" s="143"/>
      <c r="B28" s="55" t="s">
        <v>8</v>
      </c>
      <c r="C28" s="56">
        <v>105050</v>
      </c>
      <c r="D28" s="56">
        <v>64000</v>
      </c>
      <c r="E28" s="55" t="s">
        <v>7</v>
      </c>
      <c r="F28" s="56">
        <v>40000</v>
      </c>
      <c r="G28" s="56">
        <v>16760</v>
      </c>
      <c r="H28" s="56">
        <v>2850</v>
      </c>
      <c r="I28" s="55" t="s">
        <v>7</v>
      </c>
      <c r="J28" s="55">
        <v>700</v>
      </c>
      <c r="K28" s="56">
        <v>1900</v>
      </c>
      <c r="L28" s="55"/>
      <c r="M28" s="3">
        <f t="shared" si="0"/>
        <v>231260</v>
      </c>
    </row>
    <row r="29" spans="1:13" ht="17" x14ac:dyDescent="0.2">
      <c r="A29" s="143">
        <v>1863</v>
      </c>
      <c r="B29" s="55" t="s">
        <v>6</v>
      </c>
      <c r="C29" s="56">
        <v>11071</v>
      </c>
      <c r="D29" s="56">
        <v>101046</v>
      </c>
      <c r="E29" s="55" t="s">
        <v>7</v>
      </c>
      <c r="F29" s="55">
        <v>660</v>
      </c>
      <c r="G29" s="56">
        <v>8044</v>
      </c>
      <c r="H29" s="55">
        <v>984</v>
      </c>
      <c r="I29" s="55" t="s">
        <v>7</v>
      </c>
      <c r="J29" s="56">
        <v>2842</v>
      </c>
      <c r="K29" s="55">
        <v>528</v>
      </c>
      <c r="L29" s="55"/>
      <c r="M29" s="3">
        <f t="shared" si="0"/>
        <v>125175</v>
      </c>
    </row>
    <row r="30" spans="1:13" ht="17" x14ac:dyDescent="0.2">
      <c r="A30" s="143"/>
      <c r="B30" s="55" t="s">
        <v>8</v>
      </c>
      <c r="C30" s="55" t="s">
        <v>10</v>
      </c>
      <c r="D30" s="55" t="s">
        <v>10</v>
      </c>
      <c r="E30" s="55" t="s">
        <v>10</v>
      </c>
      <c r="F30" s="55" t="s">
        <v>10</v>
      </c>
      <c r="G30" s="55" t="s">
        <v>10</v>
      </c>
      <c r="H30" s="55" t="s">
        <v>10</v>
      </c>
      <c r="I30" s="55" t="s">
        <v>7</v>
      </c>
      <c r="J30" s="55" t="s">
        <v>10</v>
      </c>
      <c r="K30" s="55" t="s">
        <v>10</v>
      </c>
      <c r="L30" s="55"/>
      <c r="M30" s="3">
        <f t="shared" si="0"/>
        <v>0</v>
      </c>
    </row>
    <row r="31" spans="1:13" ht="17" x14ac:dyDescent="0.2">
      <c r="A31" s="143" t="s">
        <v>20</v>
      </c>
      <c r="B31" s="55" t="s">
        <v>6</v>
      </c>
      <c r="C31" s="56">
        <v>66159</v>
      </c>
      <c r="D31" s="56">
        <v>74439</v>
      </c>
      <c r="E31" s="56">
        <v>89786</v>
      </c>
      <c r="F31" s="56">
        <v>11371</v>
      </c>
      <c r="G31" s="56">
        <v>8421</v>
      </c>
      <c r="H31" s="56">
        <v>4796</v>
      </c>
      <c r="I31" s="55" t="s">
        <v>7</v>
      </c>
      <c r="J31" s="56">
        <v>1181</v>
      </c>
      <c r="K31" s="56">
        <v>3586</v>
      </c>
      <c r="L31" s="55"/>
      <c r="M31" s="3">
        <f t="shared" si="0"/>
        <v>259739</v>
      </c>
    </row>
    <row r="32" spans="1:13" ht="17" x14ac:dyDescent="0.2">
      <c r="A32" s="143"/>
      <c r="B32" s="55" t="s">
        <v>8</v>
      </c>
      <c r="C32" s="56">
        <v>52000</v>
      </c>
      <c r="D32" s="56">
        <v>120000</v>
      </c>
      <c r="E32" s="55" t="s">
        <v>7</v>
      </c>
      <c r="F32" s="56">
        <v>25000</v>
      </c>
      <c r="G32" s="56">
        <v>9225</v>
      </c>
      <c r="H32" s="56">
        <v>1718</v>
      </c>
      <c r="I32" s="55" t="s">
        <v>7</v>
      </c>
      <c r="J32" s="55">
        <v>400</v>
      </c>
      <c r="K32" s="56">
        <v>3187</v>
      </c>
      <c r="L32" s="55"/>
      <c r="M32" s="3">
        <f t="shared" si="0"/>
        <v>211530</v>
      </c>
    </row>
    <row r="33" spans="1:13" ht="17" x14ac:dyDescent="0.2">
      <c r="A33" s="143" t="s">
        <v>11</v>
      </c>
      <c r="B33" s="55" t="s">
        <v>6</v>
      </c>
      <c r="C33" s="56">
        <v>169491</v>
      </c>
      <c r="D33" s="56">
        <v>248480</v>
      </c>
      <c r="E33" s="56">
        <v>124275</v>
      </c>
      <c r="F33" s="56">
        <v>26723</v>
      </c>
      <c r="G33" s="56">
        <v>12506</v>
      </c>
      <c r="H33" s="56">
        <v>14184</v>
      </c>
      <c r="I33" s="55" t="s">
        <v>7</v>
      </c>
      <c r="J33" s="55">
        <v>632</v>
      </c>
      <c r="K33" s="56">
        <v>5062</v>
      </c>
      <c r="L33" s="55"/>
      <c r="M33" s="3">
        <f t="shared" si="0"/>
        <v>601353</v>
      </c>
    </row>
    <row r="34" spans="1:13" ht="17" x14ac:dyDescent="0.2">
      <c r="A34" s="143"/>
      <c r="B34" s="55" t="s">
        <v>8</v>
      </c>
      <c r="C34" s="56">
        <v>99239</v>
      </c>
      <c r="D34" s="56">
        <v>119113</v>
      </c>
      <c r="E34" s="56">
        <v>143638</v>
      </c>
      <c r="F34" s="56">
        <v>18184</v>
      </c>
      <c r="G34" s="56">
        <v>13475</v>
      </c>
      <c r="H34" s="56">
        <v>7411</v>
      </c>
      <c r="I34" s="55" t="s">
        <v>7</v>
      </c>
      <c r="J34" s="55">
        <v>600</v>
      </c>
      <c r="K34" s="56">
        <v>5736</v>
      </c>
      <c r="L34" s="55"/>
      <c r="M34" s="3">
        <f t="shared" si="0"/>
        <v>407396</v>
      </c>
    </row>
    <row r="35" spans="1:13" ht="17" x14ac:dyDescent="0.2">
      <c r="A35" s="143" t="s">
        <v>12</v>
      </c>
      <c r="B35" s="55" t="s">
        <v>6</v>
      </c>
      <c r="C35" s="56">
        <v>168303</v>
      </c>
      <c r="D35" s="56">
        <v>203317</v>
      </c>
      <c r="E35" s="56">
        <v>116204</v>
      </c>
      <c r="F35" s="56">
        <v>23033</v>
      </c>
      <c r="G35" s="56">
        <v>12681</v>
      </c>
      <c r="H35" s="56">
        <v>10829</v>
      </c>
      <c r="I35" s="56">
        <v>130323</v>
      </c>
      <c r="J35" s="55">
        <v>316</v>
      </c>
      <c r="K35" s="56">
        <v>10228</v>
      </c>
      <c r="L35" s="55"/>
      <c r="M35" s="3">
        <f t="shared" si="0"/>
        <v>675234</v>
      </c>
    </row>
    <row r="36" spans="1:13" ht="17" x14ac:dyDescent="0.2">
      <c r="A36" s="143"/>
      <c r="B36" s="55" t="s">
        <v>8</v>
      </c>
      <c r="C36" s="56">
        <v>178971</v>
      </c>
      <c r="D36" s="56">
        <v>159225</v>
      </c>
      <c r="E36" s="56">
        <v>130000</v>
      </c>
      <c r="F36" s="56">
        <v>30000</v>
      </c>
      <c r="G36" s="56">
        <v>13000</v>
      </c>
      <c r="H36" s="56">
        <v>12200</v>
      </c>
      <c r="I36" s="55" t="s">
        <v>7</v>
      </c>
      <c r="J36" s="55">
        <v>700</v>
      </c>
      <c r="K36" s="56">
        <v>8600</v>
      </c>
      <c r="L36" s="55"/>
      <c r="M36" s="3">
        <f t="shared" si="0"/>
        <v>532696</v>
      </c>
    </row>
    <row r="37" spans="1:13" ht="17" x14ac:dyDescent="0.2">
      <c r="A37" s="143" t="s">
        <v>13</v>
      </c>
      <c r="B37" s="55" t="s">
        <v>6</v>
      </c>
      <c r="C37" s="56">
        <v>346641</v>
      </c>
      <c r="D37" s="56">
        <v>191035</v>
      </c>
      <c r="E37" s="56">
        <v>209832</v>
      </c>
      <c r="F37" s="56">
        <v>43241</v>
      </c>
      <c r="G37" s="56">
        <v>20044</v>
      </c>
      <c r="H37" s="56">
        <v>14897</v>
      </c>
      <c r="I37" s="56">
        <v>85807</v>
      </c>
      <c r="J37" s="56">
        <v>1757</v>
      </c>
      <c r="K37" s="56">
        <v>15748</v>
      </c>
      <c r="L37" s="55"/>
      <c r="M37" s="3">
        <f>SUM(C37:L37)</f>
        <v>929002</v>
      </c>
    </row>
    <row r="38" spans="1:13" ht="17" x14ac:dyDescent="0.2">
      <c r="A38" s="143"/>
      <c r="B38" s="55" t="s">
        <v>8</v>
      </c>
      <c r="C38" s="56">
        <v>150000</v>
      </c>
      <c r="D38" s="56">
        <v>200000</v>
      </c>
      <c r="E38" s="56">
        <v>125500</v>
      </c>
      <c r="F38" s="56">
        <v>25000</v>
      </c>
      <c r="G38" s="56">
        <v>12000</v>
      </c>
      <c r="H38" s="56">
        <v>9500</v>
      </c>
      <c r="I38" s="55" t="s">
        <v>7</v>
      </c>
      <c r="J38" s="56">
        <v>1218</v>
      </c>
      <c r="K38" s="56">
        <v>7200</v>
      </c>
      <c r="L38" s="55"/>
      <c r="M38" s="3">
        <f>SUM(C38:L38)</f>
        <v>530418</v>
      </c>
    </row>
    <row r="39" spans="1:13" ht="17" x14ac:dyDescent="0.2">
      <c r="A39" s="143" t="s">
        <v>14</v>
      </c>
      <c r="B39" s="55" t="s">
        <v>6</v>
      </c>
      <c r="C39" s="56">
        <v>334400</v>
      </c>
      <c r="D39" s="56">
        <v>261275</v>
      </c>
      <c r="E39" s="56">
        <v>135332</v>
      </c>
      <c r="F39" s="56">
        <v>28198</v>
      </c>
      <c r="G39" s="56">
        <v>19105</v>
      </c>
      <c r="H39" s="56">
        <v>12804</v>
      </c>
      <c r="I39" s="55">
        <v>151</v>
      </c>
      <c r="J39" s="56">
        <v>78209</v>
      </c>
      <c r="K39" s="56">
        <v>11641</v>
      </c>
      <c r="L39" s="55"/>
      <c r="M39" s="3">
        <f>SUM(C39:L39)</f>
        <v>881115</v>
      </c>
    </row>
    <row r="40" spans="1:13" ht="17" x14ac:dyDescent="0.2">
      <c r="A40" s="143"/>
      <c r="B40" s="55" t="s">
        <v>8</v>
      </c>
      <c r="C40" s="56">
        <v>353045</v>
      </c>
      <c r="D40" s="56">
        <v>130000</v>
      </c>
      <c r="E40" s="56">
        <v>55000</v>
      </c>
      <c r="F40" s="56">
        <v>30000</v>
      </c>
      <c r="G40" s="56">
        <v>15000</v>
      </c>
      <c r="H40" s="56">
        <v>12000</v>
      </c>
      <c r="I40" s="55" t="s">
        <v>7</v>
      </c>
      <c r="J40" s="56">
        <v>1500</v>
      </c>
      <c r="K40" s="56">
        <v>7500</v>
      </c>
      <c r="L40" s="55"/>
      <c r="M40" s="3">
        <f>SUM(C40:L40)</f>
        <v>604045</v>
      </c>
    </row>
    <row r="41" spans="1:13" x14ac:dyDescent="0.2">
      <c r="A41" s="54" t="s">
        <v>18</v>
      </c>
    </row>
    <row r="42" spans="1:13" x14ac:dyDescent="0.2">
      <c r="A42" s="54"/>
    </row>
    <row r="43" spans="1:13" x14ac:dyDescent="0.2">
      <c r="A43" s="54" t="s">
        <v>15</v>
      </c>
    </row>
    <row r="44" spans="1:13" x14ac:dyDescent="0.2">
      <c r="A44" s="54" t="s">
        <v>16</v>
      </c>
    </row>
  </sheetData>
  <mergeCells count="21">
    <mergeCell ref="A35:A36"/>
    <mergeCell ref="A37:A38"/>
    <mergeCell ref="A39:A40"/>
    <mergeCell ref="A23:A24"/>
    <mergeCell ref="A25:A26"/>
    <mergeCell ref="A27:A28"/>
    <mergeCell ref="A29:A30"/>
    <mergeCell ref="A31:A32"/>
    <mergeCell ref="A33:A34"/>
    <mergeCell ref="L21:L22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</mergeCells>
  <phoneticPr fontId="9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72"/>
  <sheetViews>
    <sheetView workbookViewId="0">
      <selection activeCell="C65" sqref="C65"/>
    </sheetView>
  </sheetViews>
  <sheetFormatPr baseColWidth="10" defaultRowHeight="15" x14ac:dyDescent="0.2"/>
  <cols>
    <col min="4" max="4" width="15.33203125" bestFit="1" customWidth="1"/>
  </cols>
  <sheetData>
    <row r="1" spans="1:8" ht="16" x14ac:dyDescent="0.2">
      <c r="A1" s="146" t="s">
        <v>301</v>
      </c>
      <c r="B1" s="146"/>
      <c r="C1" s="146"/>
      <c r="D1" s="146"/>
      <c r="E1" s="91"/>
      <c r="F1" s="91"/>
      <c r="G1" s="91"/>
      <c r="H1" s="91"/>
    </row>
    <row r="2" spans="1:8" ht="16" x14ac:dyDescent="0.2">
      <c r="A2" s="146" t="s">
        <v>302</v>
      </c>
      <c r="B2" s="146"/>
      <c r="C2" s="146"/>
      <c r="D2" s="146"/>
      <c r="E2" s="91"/>
      <c r="F2" s="91"/>
      <c r="G2" s="91"/>
      <c r="H2" s="91"/>
    </row>
    <row r="3" spans="1:8" x14ac:dyDescent="0.2">
      <c r="A3" s="92" t="s">
        <v>303</v>
      </c>
      <c r="B3" s="93" t="s">
        <v>304</v>
      </c>
      <c r="C3" s="92" t="s">
        <v>305</v>
      </c>
      <c r="D3" s="92" t="s">
        <v>306</v>
      </c>
      <c r="E3" s="92" t="s">
        <v>307</v>
      </c>
      <c r="F3" s="92"/>
      <c r="G3" s="92"/>
      <c r="H3" s="92"/>
    </row>
    <row r="4" spans="1:8" x14ac:dyDescent="0.2">
      <c r="A4">
        <v>1848</v>
      </c>
      <c r="B4">
        <v>11000</v>
      </c>
      <c r="C4" s="92" t="s">
        <v>30</v>
      </c>
      <c r="D4" s="92" t="e">
        <f>B4-C4</f>
        <v>#VALUE!</v>
      </c>
      <c r="E4" s="92"/>
      <c r="F4" s="92"/>
      <c r="G4" s="107">
        <f>LN(B26/B4)/40</f>
        <v>8.2993133622587562E-2</v>
      </c>
      <c r="H4" s="92"/>
    </row>
    <row r="5" spans="1:8" x14ac:dyDescent="0.2">
      <c r="A5">
        <v>1851</v>
      </c>
      <c r="B5">
        <v>33343</v>
      </c>
      <c r="C5" s="92" t="s">
        <v>30</v>
      </c>
      <c r="D5" s="92" t="e">
        <f t="shared" ref="D5:D10" si="0">B5-C5</f>
        <v>#VALUE!</v>
      </c>
      <c r="E5" s="92"/>
      <c r="F5" s="92"/>
      <c r="G5" s="92"/>
      <c r="H5" s="92"/>
    </row>
    <row r="6" spans="1:8" x14ac:dyDescent="0.2">
      <c r="A6">
        <v>1856</v>
      </c>
      <c r="B6">
        <v>41000</v>
      </c>
      <c r="C6" s="92" t="s">
        <v>30</v>
      </c>
      <c r="D6" s="92" t="e">
        <f t="shared" si="0"/>
        <v>#VALUE!</v>
      </c>
      <c r="E6" s="92"/>
      <c r="F6" s="92"/>
      <c r="G6" s="92"/>
      <c r="H6" s="92"/>
    </row>
    <row r="7" spans="1:8" x14ac:dyDescent="0.2">
      <c r="A7">
        <v>1857</v>
      </c>
      <c r="B7" s="94">
        <v>73158</v>
      </c>
      <c r="C7">
        <v>72374.399999999994</v>
      </c>
      <c r="D7" s="92">
        <f t="shared" si="0"/>
        <v>783.60000000000582</v>
      </c>
      <c r="E7">
        <f>+B7-C7</f>
        <v>783.60000000000582</v>
      </c>
    </row>
    <row r="8" spans="1:8" x14ac:dyDescent="0.2">
      <c r="A8">
        <v>1858</v>
      </c>
      <c r="B8" s="94">
        <v>74485.8</v>
      </c>
      <c r="C8">
        <v>74635.72</v>
      </c>
      <c r="D8" s="92">
        <f t="shared" si="0"/>
        <v>-149.91999999999825</v>
      </c>
    </row>
    <row r="9" spans="1:8" x14ac:dyDescent="0.2">
      <c r="A9">
        <v>1859</v>
      </c>
      <c r="B9" s="94">
        <v>50671</v>
      </c>
      <c r="C9">
        <v>84315.72</v>
      </c>
      <c r="D9" s="92">
        <f t="shared" si="0"/>
        <v>-33644.720000000001</v>
      </c>
    </row>
    <row r="10" spans="1:8" x14ac:dyDescent="0.2">
      <c r="A10" s="96">
        <v>1860</v>
      </c>
      <c r="B10" s="94">
        <v>72452</v>
      </c>
      <c r="C10">
        <v>136401.5</v>
      </c>
      <c r="D10" s="92">
        <f t="shared" si="0"/>
        <v>-63949.5</v>
      </c>
    </row>
    <row r="11" spans="1:8" x14ac:dyDescent="0.2">
      <c r="A11" s="96">
        <v>1863</v>
      </c>
      <c r="B11" s="94">
        <v>81677.2</v>
      </c>
      <c r="C11" t="s">
        <v>30</v>
      </c>
      <c r="D11" s="92" t="e">
        <f>#REF!-C11</f>
        <v>#REF!</v>
      </c>
    </row>
    <row r="12" spans="1:8" x14ac:dyDescent="0.2">
      <c r="A12">
        <v>1864</v>
      </c>
      <c r="B12" s="94">
        <v>93200</v>
      </c>
      <c r="D12" s="92" t="e">
        <f>#REF!-C12</f>
        <v>#REF!</v>
      </c>
    </row>
    <row r="13" spans="1:8" x14ac:dyDescent="0.2">
      <c r="A13">
        <v>1865</v>
      </c>
      <c r="B13" s="94">
        <v>120280</v>
      </c>
      <c r="C13">
        <v>94193.65</v>
      </c>
      <c r="D13" s="92">
        <f t="shared" ref="D13:D20" si="1">B11-C13</f>
        <v>-12516.449999999997</v>
      </c>
      <c r="G13" s="96"/>
      <c r="H13" t="s">
        <v>308</v>
      </c>
    </row>
    <row r="14" spans="1:8" x14ac:dyDescent="0.2">
      <c r="A14">
        <v>1866</v>
      </c>
      <c r="B14" s="94">
        <v>120410</v>
      </c>
      <c r="C14">
        <v>99812.55</v>
      </c>
      <c r="D14" s="92">
        <f t="shared" si="1"/>
        <v>-6612.5500000000029</v>
      </c>
    </row>
    <row r="15" spans="1:8" x14ac:dyDescent="0.2">
      <c r="A15">
        <v>1867</v>
      </c>
      <c r="B15" s="94">
        <v>100415</v>
      </c>
      <c r="C15">
        <v>120604.05</v>
      </c>
      <c r="D15" s="92">
        <f t="shared" si="1"/>
        <v>-324.05000000000291</v>
      </c>
      <c r="G15" s="97"/>
      <c r="H15" t="s">
        <v>309</v>
      </c>
    </row>
    <row r="16" spans="1:8" x14ac:dyDescent="0.2">
      <c r="A16">
        <v>1868</v>
      </c>
      <c r="B16" s="98">
        <v>90519.679999999993</v>
      </c>
      <c r="C16">
        <v>119687.75</v>
      </c>
      <c r="D16" s="92">
        <f t="shared" si="1"/>
        <v>722.25</v>
      </c>
      <c r="E16">
        <f>+B14-C16</f>
        <v>722.25</v>
      </c>
    </row>
    <row r="17" spans="1:8" x14ac:dyDescent="0.2">
      <c r="A17">
        <v>1869</v>
      </c>
      <c r="B17" s="98">
        <v>126554.9</v>
      </c>
      <c r="C17">
        <v>198158.25</v>
      </c>
      <c r="D17" s="92">
        <f t="shared" si="1"/>
        <v>-97743.25</v>
      </c>
    </row>
    <row r="18" spans="1:8" x14ac:dyDescent="0.2">
      <c r="A18">
        <v>1870</v>
      </c>
      <c r="B18">
        <v>104600</v>
      </c>
      <c r="D18" s="92">
        <f t="shared" si="1"/>
        <v>90519.679999999993</v>
      </c>
    </row>
    <row r="19" spans="1:8" x14ac:dyDescent="0.2">
      <c r="A19">
        <v>1873</v>
      </c>
      <c r="B19">
        <v>122000</v>
      </c>
      <c r="C19">
        <v>198530.82</v>
      </c>
      <c r="D19" s="92">
        <f t="shared" si="1"/>
        <v>-71975.920000000013</v>
      </c>
    </row>
    <row r="20" spans="1:8" x14ac:dyDescent="0.2">
      <c r="A20">
        <v>1874</v>
      </c>
      <c r="B20">
        <v>122100</v>
      </c>
      <c r="C20">
        <v>102978</v>
      </c>
      <c r="D20" s="92">
        <f t="shared" si="1"/>
        <v>1622</v>
      </c>
    </row>
    <row r="21" spans="1:8" x14ac:dyDescent="0.2">
      <c r="A21">
        <v>1876</v>
      </c>
      <c r="B21">
        <v>191937</v>
      </c>
      <c r="C21" t="s">
        <v>30</v>
      </c>
      <c r="D21" s="92" t="e">
        <f>#REF!-C21</f>
        <v>#REF!</v>
      </c>
    </row>
    <row r="22" spans="1:8" x14ac:dyDescent="0.2">
      <c r="A22">
        <v>1877</v>
      </c>
      <c r="B22" s="94">
        <v>181474.8</v>
      </c>
      <c r="C22" t="s">
        <v>30</v>
      </c>
      <c r="D22" s="92" t="e">
        <f>#REF!-C22</f>
        <v>#REF!</v>
      </c>
    </row>
    <row r="23" spans="1:8" x14ac:dyDescent="0.2">
      <c r="A23">
        <v>1878</v>
      </c>
      <c r="B23" s="94">
        <v>226919.15</v>
      </c>
      <c r="C23" t="s">
        <v>30</v>
      </c>
      <c r="D23" s="92" t="e">
        <f>B19-C23</f>
        <v>#VALUE!</v>
      </c>
    </row>
    <row r="24" spans="1:8" x14ac:dyDescent="0.2">
      <c r="A24">
        <v>1880</v>
      </c>
      <c r="B24" s="94">
        <v>32737.95</v>
      </c>
      <c r="C24" t="s">
        <v>30</v>
      </c>
      <c r="D24" s="92" t="e">
        <f>B20-C24</f>
        <v>#VALUE!</v>
      </c>
    </row>
    <row r="25" spans="1:8" x14ac:dyDescent="0.2">
      <c r="A25">
        <v>1882</v>
      </c>
      <c r="B25">
        <v>179000</v>
      </c>
      <c r="C25" t="s">
        <v>30</v>
      </c>
      <c r="D25" s="92" t="e">
        <f>#REF!-C25</f>
        <v>#REF!</v>
      </c>
    </row>
    <row r="26" spans="1:8" x14ac:dyDescent="0.2">
      <c r="A26">
        <v>1886</v>
      </c>
      <c r="B26" s="94">
        <v>304180.3</v>
      </c>
      <c r="C26" t="s">
        <v>30</v>
      </c>
      <c r="D26" s="92" t="e">
        <f>B21-C26</f>
        <v>#VALUE!</v>
      </c>
    </row>
    <row r="27" spans="1:8" x14ac:dyDescent="0.2">
      <c r="A27" s="45" t="s">
        <v>256</v>
      </c>
      <c r="C27">
        <v>266880.40000000002</v>
      </c>
      <c r="D27" s="92">
        <f>B22-C27</f>
        <v>-85405.600000000035</v>
      </c>
      <c r="F27" s="99" t="s">
        <v>310</v>
      </c>
    </row>
    <row r="28" spans="1:8" x14ac:dyDescent="0.2">
      <c r="A28" t="s">
        <v>274</v>
      </c>
      <c r="B28" t="s">
        <v>28</v>
      </c>
      <c r="C28">
        <v>308978</v>
      </c>
      <c r="D28" s="92">
        <f>B23-C28</f>
        <v>-82058.850000000006</v>
      </c>
      <c r="F28" s="100" t="s">
        <v>311</v>
      </c>
      <c r="G28" s="100"/>
      <c r="H28" s="100"/>
    </row>
    <row r="29" spans="1:8" x14ac:dyDescent="0.2">
      <c r="C29" t="s">
        <v>30</v>
      </c>
      <c r="D29" s="92" t="e">
        <f>#REF!-C29</f>
        <v>#REF!</v>
      </c>
    </row>
    <row r="30" spans="1:8" x14ac:dyDescent="0.2">
      <c r="C30">
        <v>2463560.0499999998</v>
      </c>
      <c r="D30" s="92">
        <f>B24-C30</f>
        <v>-2430822.0999999996</v>
      </c>
    </row>
    <row r="31" spans="1:8" x14ac:dyDescent="0.2">
      <c r="C31" t="s">
        <v>30</v>
      </c>
      <c r="D31" s="92" t="e">
        <f>#REF!-C31</f>
        <v>#REF!</v>
      </c>
    </row>
    <row r="32" spans="1:8" x14ac:dyDescent="0.2">
      <c r="A32">
        <v>1870</v>
      </c>
      <c r="B32">
        <v>104600</v>
      </c>
      <c r="C32" t="s">
        <v>30</v>
      </c>
      <c r="D32" s="92" t="e">
        <f>B25-C32</f>
        <v>#VALUE!</v>
      </c>
    </row>
    <row r="33" spans="1:8" x14ac:dyDescent="0.2">
      <c r="A33">
        <v>1873</v>
      </c>
      <c r="B33">
        <v>122000</v>
      </c>
      <c r="C33" t="s">
        <v>30</v>
      </c>
      <c r="D33" s="92" t="e">
        <f>#REF!-C33</f>
        <v>#REF!</v>
      </c>
      <c r="E33" s="99"/>
    </row>
    <row r="34" spans="1:8" x14ac:dyDescent="0.2">
      <c r="A34">
        <v>1874</v>
      </c>
      <c r="B34">
        <v>122100</v>
      </c>
      <c r="C34" t="s">
        <v>30</v>
      </c>
      <c r="D34" s="92" t="e">
        <f>#REF!-C34</f>
        <v>#REF!</v>
      </c>
    </row>
    <row r="35" spans="1:8" x14ac:dyDescent="0.2">
      <c r="A35">
        <v>1876</v>
      </c>
      <c r="B35">
        <v>191937</v>
      </c>
      <c r="C35" t="s">
        <v>30</v>
      </c>
      <c r="D35" s="92" t="e">
        <f>#REF!-C35</f>
        <v>#REF!</v>
      </c>
    </row>
    <row r="36" spans="1:8" x14ac:dyDescent="0.2">
      <c r="A36">
        <v>1882</v>
      </c>
      <c r="B36">
        <v>179000</v>
      </c>
      <c r="C36">
        <v>383698.95</v>
      </c>
      <c r="D36" s="92">
        <f>B26-C36</f>
        <v>-79518.650000000023</v>
      </c>
    </row>
    <row r="37" spans="1:8" x14ac:dyDescent="0.2">
      <c r="A37">
        <v>1905</v>
      </c>
      <c r="B37" t="s">
        <v>30</v>
      </c>
    </row>
    <row r="38" spans="1:8" x14ac:dyDescent="0.2">
      <c r="B38" s="94"/>
      <c r="C38" t="s">
        <v>29</v>
      </c>
      <c r="E38" s="101"/>
      <c r="F38" s="101"/>
      <c r="G38" s="101"/>
    </row>
    <row r="39" spans="1:8" x14ac:dyDescent="0.2">
      <c r="A39" s="101" t="s">
        <v>312</v>
      </c>
      <c r="B39" s="102"/>
      <c r="E39" s="101"/>
      <c r="F39" s="101"/>
      <c r="G39" s="101"/>
    </row>
    <row r="40" spans="1:8" x14ac:dyDescent="0.2">
      <c r="A40" s="101" t="s">
        <v>313</v>
      </c>
      <c r="B40" s="102"/>
      <c r="E40" s="101"/>
      <c r="F40" s="101"/>
      <c r="G40" s="101"/>
    </row>
    <row r="41" spans="1:8" x14ac:dyDescent="0.2">
      <c r="A41" s="101" t="s">
        <v>314</v>
      </c>
      <c r="B41" s="102"/>
    </row>
    <row r="42" spans="1:8" x14ac:dyDescent="0.2">
      <c r="B42" s="94"/>
      <c r="C42">
        <v>105376</v>
      </c>
      <c r="D42">
        <f t="shared" ref="D42:D47" si="2">B32-C42</f>
        <v>-776</v>
      </c>
      <c r="E42" s="45"/>
      <c r="F42" s="45"/>
      <c r="G42" s="45"/>
      <c r="H42" s="45"/>
    </row>
    <row r="43" spans="1:8" x14ac:dyDescent="0.2">
      <c r="A43" s="45" t="s">
        <v>315</v>
      </c>
      <c r="B43" s="104"/>
      <c r="D43">
        <f t="shared" si="2"/>
        <v>122000</v>
      </c>
      <c r="H43" s="45"/>
    </row>
    <row r="44" spans="1:8" x14ac:dyDescent="0.2">
      <c r="C44">
        <v>154202</v>
      </c>
      <c r="D44">
        <f t="shared" si="2"/>
        <v>-32102</v>
      </c>
    </row>
    <row r="45" spans="1:8" x14ac:dyDescent="0.2">
      <c r="C45">
        <v>232814</v>
      </c>
      <c r="D45">
        <f t="shared" si="2"/>
        <v>-40877</v>
      </c>
    </row>
    <row r="46" spans="1:8" x14ac:dyDescent="0.2">
      <c r="D46">
        <f t="shared" si="2"/>
        <v>179000</v>
      </c>
    </row>
    <row r="47" spans="1:8" x14ac:dyDescent="0.2">
      <c r="D47" t="e">
        <f t="shared" si="2"/>
        <v>#VALUE!</v>
      </c>
    </row>
    <row r="48" spans="1:8" x14ac:dyDescent="0.2">
      <c r="D48" s="95"/>
    </row>
    <row r="49" spans="1:8" x14ac:dyDescent="0.2">
      <c r="C49" s="101"/>
      <c r="D49" s="103"/>
      <c r="H49" s="92"/>
    </row>
    <row r="50" spans="1:8" x14ac:dyDescent="0.2">
      <c r="C50" s="101"/>
      <c r="D50" s="101"/>
      <c r="H50" s="93"/>
    </row>
    <row r="51" spans="1:8" x14ac:dyDescent="0.2">
      <c r="C51" s="101"/>
      <c r="D51" s="101"/>
    </row>
    <row r="53" spans="1:8" x14ac:dyDescent="0.2">
      <c r="C53" s="45"/>
      <c r="D53" s="45"/>
    </row>
    <row r="54" spans="1:8" x14ac:dyDescent="0.2">
      <c r="A54" s="45" t="s">
        <v>33</v>
      </c>
      <c r="B54" s="104" t="s">
        <v>316</v>
      </c>
      <c r="C54" s="45" t="s">
        <v>317</v>
      </c>
      <c r="D54" s="45" t="s">
        <v>318</v>
      </c>
      <c r="E54" s="45" t="s">
        <v>319</v>
      </c>
      <c r="F54" s="45"/>
      <c r="G54" s="45"/>
    </row>
    <row r="55" spans="1:8" x14ac:dyDescent="0.2">
      <c r="A55">
        <v>1876</v>
      </c>
      <c r="B55" s="94" t="s">
        <v>320</v>
      </c>
      <c r="C55">
        <v>28922</v>
      </c>
      <c r="D55">
        <v>23484.02</v>
      </c>
      <c r="E55">
        <f>+C55-D55</f>
        <v>5437.98</v>
      </c>
    </row>
    <row r="56" spans="1:8" x14ac:dyDescent="0.2">
      <c r="B56" s="94" t="s">
        <v>321</v>
      </c>
      <c r="C56">
        <v>14000</v>
      </c>
      <c r="D56">
        <v>11303.8</v>
      </c>
      <c r="E56">
        <f>+C56-D56</f>
        <v>2696.2000000000007</v>
      </c>
    </row>
    <row r="57" spans="1:8" x14ac:dyDescent="0.2">
      <c r="B57" s="94" t="s">
        <v>322</v>
      </c>
      <c r="C57">
        <v>10300</v>
      </c>
      <c r="D57">
        <v>4248</v>
      </c>
      <c r="E57">
        <f>+C57-D57</f>
        <v>6052</v>
      </c>
    </row>
    <row r="58" spans="1:8" x14ac:dyDescent="0.2">
      <c r="B58" s="94" t="s">
        <v>323</v>
      </c>
      <c r="C58">
        <v>49108.800000000003</v>
      </c>
      <c r="D58">
        <v>32739.200000000001</v>
      </c>
      <c r="E58">
        <f>+C58-D58</f>
        <v>16369.600000000002</v>
      </c>
      <c r="H58" s="101"/>
    </row>
    <row r="59" spans="1:8" ht="32" x14ac:dyDescent="0.2">
      <c r="B59" s="105" t="s">
        <v>324</v>
      </c>
      <c r="C59">
        <v>2000</v>
      </c>
      <c r="D59">
        <v>2000</v>
      </c>
      <c r="E59">
        <f>+C59-D59</f>
        <v>0</v>
      </c>
      <c r="H59" s="101"/>
    </row>
    <row r="60" spans="1:8" x14ac:dyDescent="0.2">
      <c r="A60" s="92"/>
      <c r="B60" s="106" t="s">
        <v>263</v>
      </c>
      <c r="C60" s="106">
        <f>SUM(C55:C59)</f>
        <v>104330.8</v>
      </c>
      <c r="D60" s="106">
        <f>SUM(D55:D59)</f>
        <v>73775.02</v>
      </c>
      <c r="E60" s="106">
        <f>SUM(E55:E59)</f>
        <v>30555.780000000002</v>
      </c>
      <c r="F60" s="92"/>
      <c r="G60" s="92"/>
      <c r="H60" s="101"/>
    </row>
    <row r="61" spans="1:8" x14ac:dyDescent="0.2">
      <c r="A61" s="93"/>
      <c r="B61" s="93"/>
      <c r="C61" s="93"/>
      <c r="D61" s="93"/>
      <c r="E61" s="93"/>
      <c r="F61" s="93"/>
      <c r="G61" s="93" t="s">
        <v>124</v>
      </c>
    </row>
    <row r="62" spans="1:8" x14ac:dyDescent="0.2">
      <c r="A62">
        <v>1877</v>
      </c>
      <c r="B62" s="94" t="s">
        <v>320</v>
      </c>
      <c r="C62">
        <v>28922</v>
      </c>
      <c r="D62">
        <v>6370.05</v>
      </c>
      <c r="E62">
        <f>+C62-D62</f>
        <v>22551.95</v>
      </c>
      <c r="G62" s="107">
        <f t="shared" ref="G62:G67" si="3">D62/$D$67</f>
        <v>0.18128896294704666</v>
      </c>
    </row>
    <row r="63" spans="1:8" x14ac:dyDescent="0.2">
      <c r="B63" s="94" t="s">
        <v>321</v>
      </c>
      <c r="C63">
        <v>14000</v>
      </c>
      <c r="D63">
        <v>4854</v>
      </c>
      <c r="E63">
        <f>+C63-D63</f>
        <v>9146</v>
      </c>
      <c r="G63" s="107">
        <f t="shared" si="3"/>
        <v>0.13814281303050438</v>
      </c>
    </row>
    <row r="64" spans="1:8" x14ac:dyDescent="0.2">
      <c r="B64" s="94" t="s">
        <v>322</v>
      </c>
      <c r="C64">
        <v>10300</v>
      </c>
      <c r="D64">
        <v>1814</v>
      </c>
      <c r="E64">
        <f>+C64-D64</f>
        <v>8486</v>
      </c>
      <c r="G64" s="107">
        <f t="shared" si="3"/>
        <v>5.1625682496360729E-2</v>
      </c>
    </row>
    <row r="65" spans="1:7" x14ac:dyDescent="0.2">
      <c r="B65" s="94" t="s">
        <v>323</v>
      </c>
      <c r="C65">
        <v>49108.800000000003</v>
      </c>
      <c r="D65">
        <v>20917.5</v>
      </c>
      <c r="E65">
        <f>+C65-D65</f>
        <v>28191.300000000003</v>
      </c>
      <c r="G65" s="107">
        <f t="shared" si="3"/>
        <v>0.59530331511445722</v>
      </c>
    </row>
    <row r="66" spans="1:7" ht="32" x14ac:dyDescent="0.2">
      <c r="B66" s="105" t="s">
        <v>324</v>
      </c>
      <c r="C66">
        <v>2000</v>
      </c>
      <c r="D66">
        <v>1182</v>
      </c>
      <c r="E66">
        <f>+C66-D66</f>
        <v>818</v>
      </c>
      <c r="G66" s="107">
        <f t="shared" si="3"/>
        <v>3.3639226411630863E-2</v>
      </c>
    </row>
    <row r="67" spans="1:7" x14ac:dyDescent="0.2">
      <c r="B67" s="106" t="s">
        <v>263</v>
      </c>
      <c r="C67" s="106">
        <f>SUM(C62:C66)</f>
        <v>104330.8</v>
      </c>
      <c r="D67" s="106">
        <f>SUM(D62:D66)</f>
        <v>35137.550000000003</v>
      </c>
      <c r="E67" s="106">
        <f>SUM(E62:E66)</f>
        <v>69193.25</v>
      </c>
      <c r="G67" s="107">
        <f t="shared" si="3"/>
        <v>1</v>
      </c>
    </row>
    <row r="68" spans="1:7" x14ac:dyDescent="0.2">
      <c r="B68" s="94"/>
    </row>
    <row r="69" spans="1:7" x14ac:dyDescent="0.2">
      <c r="A69" s="101" t="s">
        <v>325</v>
      </c>
      <c r="B69" s="102"/>
      <c r="C69" s="101"/>
      <c r="D69" s="101"/>
    </row>
    <row r="70" spans="1:7" x14ac:dyDescent="0.2">
      <c r="A70" s="101" t="s">
        <v>326</v>
      </c>
      <c r="B70" s="102"/>
      <c r="C70" s="101"/>
      <c r="D70" s="101"/>
    </row>
    <row r="71" spans="1:7" x14ac:dyDescent="0.2">
      <c r="A71" s="101" t="s">
        <v>327</v>
      </c>
      <c r="B71" s="102"/>
      <c r="C71" s="101"/>
      <c r="D71" s="101"/>
    </row>
    <row r="72" spans="1:7" x14ac:dyDescent="0.2">
      <c r="B72" s="94"/>
    </row>
  </sheetData>
  <mergeCells count="2">
    <mergeCell ref="A1:D1"/>
    <mergeCell ref="A2:D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GastoPib</vt:lpstr>
      <vt:lpstr>ImpuPib</vt:lpstr>
      <vt:lpstr>PIB</vt:lpstr>
      <vt:lpstr>PobEstados</vt:lpstr>
      <vt:lpstr>Deuda</vt:lpstr>
      <vt:lpstr>IngrEstTol</vt:lpstr>
      <vt:lpstr>RentasEst</vt:lpstr>
      <vt:lpstr>GastDefEst</vt:lpstr>
      <vt:lpstr>IngGastos</vt:lpstr>
      <vt:lpstr>IngEstados</vt:lpstr>
      <vt:lpstr>Santander</vt:lpstr>
      <vt:lpstr>Bolivar</vt:lpstr>
      <vt:lpstr>Antioquia</vt:lpstr>
      <vt:lpstr>Boyacá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Eratostenes</dc:creator>
  <cp:lastModifiedBy>Gustavo Adolfo Castillo Alvarez</cp:lastModifiedBy>
  <cp:lastPrinted>2010-01-12T17:57:16Z</cp:lastPrinted>
  <dcterms:created xsi:type="dcterms:W3CDTF">2009-12-05T18:36:20Z</dcterms:created>
  <dcterms:modified xsi:type="dcterms:W3CDTF">2021-12-06T13:35:56Z</dcterms:modified>
</cp:coreProperties>
</file>