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autoCompressPictures="0" defaultThemeVersion="166925"/>
  <mc:AlternateContent xmlns:mc="http://schemas.openxmlformats.org/markup-compatibility/2006">
    <mc:Choice Requires="x15">
      <x15ac:absPath xmlns:x15ac="http://schemas.microsoft.com/office/spreadsheetml/2010/11/ac" url="https://ppstinc-my.sharepoint.com/personal/krzysztof_gawlik_caltest_co_uk/Documents/Desktop/"/>
    </mc:Choice>
  </mc:AlternateContent>
  <xr:revisionPtr revIDLastSave="3583" documentId="8_{D45F6681-FBBE-4BC2-A495-E7DCC48FEBBE}" xr6:coauthVersionLast="47" xr6:coauthVersionMax="47" xr10:uidLastSave="{9A1E1250-D451-4929-ACCA-4AB9D6D92764}"/>
  <bookViews>
    <workbookView xWindow="-120" yWindow="-120" windowWidth="29040" windowHeight="15720" tabRatio="859" activeTab="5" xr2:uid="{00000000-000D-0000-FFFF-FFFF00000000}"/>
  </bookViews>
  <sheets>
    <sheet name="Working" sheetId="1" r:id="rId1"/>
    <sheet name="UKAS" sheetId="21" r:id="rId2"/>
    <sheet name="Standard" sheetId="23" r:id="rId3"/>
    <sheet name="Calibration reference" sheetId="25" r:id="rId4"/>
    <sheet name="Drop menu" sheetId="24" r:id="rId5"/>
    <sheet name="UKAS 3150AFX" sheetId="26" r:id="rId6"/>
  </sheets>
  <externalReferences>
    <externalReference r:id="rId7"/>
  </externalReferences>
  <definedNames>
    <definedName name="_xlnm.Print_Area" localSheetId="1">UKAS!$A$1:$J$1581</definedName>
    <definedName name="_xlnm.Print_Area" localSheetId="5">'UKAS 3150AFX'!$A$1:$J$628</definedName>
  </definedNames>
  <calcPr calcId="191029"/>
  <extLst>
    <ext xmlns:x14="http://schemas.microsoft.com/office/spreadsheetml/2009/9/main" uri="{79F54976-1DA5-4618-B147-4CDE4B953A38}">
      <x14:workbookPr discardImageEditData="1"/>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9" i="26" l="1"/>
  <c r="C89" i="26"/>
  <c r="I88" i="26"/>
  <c r="C88" i="26"/>
  <c r="M475" i="26" l="1"/>
  <c r="P475" i="26" s="1"/>
  <c r="P236" i="26"/>
  <c r="P184" i="26"/>
  <c r="I590" i="26"/>
  <c r="I548" i="26"/>
  <c r="I497" i="26"/>
  <c r="I450" i="26"/>
  <c r="I399" i="26"/>
  <c r="I361" i="26"/>
  <c r="I313" i="26"/>
  <c r="I269" i="26"/>
  <c r="I221" i="26"/>
  <c r="I167" i="26"/>
  <c r="I112" i="26"/>
  <c r="I87" i="26"/>
  <c r="C87" i="26"/>
  <c r="I86" i="26"/>
  <c r="C86" i="26"/>
  <c r="I85" i="26"/>
  <c r="C85" i="26"/>
  <c r="I57" i="26"/>
  <c r="M1177" i="21" l="1"/>
  <c r="M1176" i="21"/>
  <c r="M1175" i="21"/>
  <c r="M1174" i="21"/>
  <c r="M1173" i="21"/>
  <c r="M1172" i="21"/>
  <c r="M1171" i="21"/>
  <c r="M1170" i="21"/>
  <c r="M1169" i="21"/>
  <c r="M1168" i="21"/>
  <c r="M1167" i="21"/>
  <c r="M1166" i="21"/>
  <c r="M1165" i="21"/>
  <c r="M1164" i="21"/>
  <c r="M1163" i="21"/>
  <c r="M1162" i="21"/>
  <c r="M1161" i="21"/>
  <c r="M1160" i="21"/>
  <c r="N1288" i="21"/>
  <c r="N1287" i="21"/>
  <c r="N1286" i="21"/>
  <c r="N1285" i="21"/>
  <c r="N1284" i="21"/>
  <c r="N1283" i="21"/>
  <c r="N1282" i="21"/>
  <c r="N1281" i="21"/>
  <c r="N1280" i="21"/>
  <c r="N1278" i="21"/>
  <c r="N1277" i="21"/>
  <c r="N1276" i="21"/>
  <c r="N1275" i="21"/>
  <c r="N1274" i="21"/>
  <c r="N1273" i="21"/>
  <c r="N1272" i="21"/>
  <c r="N1271" i="21"/>
  <c r="N1270" i="21"/>
  <c r="N1268" i="21"/>
  <c r="N1267" i="21"/>
  <c r="N1266" i="21"/>
  <c r="N1265" i="21"/>
  <c r="N1264" i="21"/>
  <c r="N1263" i="21"/>
  <c r="N1262" i="21"/>
  <c r="N1313" i="21"/>
  <c r="N1261" i="21"/>
  <c r="N1260" i="21"/>
  <c r="I1569" i="21" l="1"/>
  <c r="I1556" i="21"/>
  <c r="I1543" i="21"/>
  <c r="E1576" i="21" l="1"/>
  <c r="I1576" i="21" s="1"/>
  <c r="E1575" i="21"/>
  <c r="I1575" i="21" s="1"/>
  <c r="E1574" i="21"/>
  <c r="I1574" i="21" s="1"/>
  <c r="E1573" i="21"/>
  <c r="I1573" i="21" s="1"/>
  <c r="E1572" i="21"/>
  <c r="I1572" i="21" s="1"/>
  <c r="E1571" i="21"/>
  <c r="I1571" i="21" s="1"/>
  <c r="E1570" i="21"/>
  <c r="I1570" i="21" s="1"/>
  <c r="E1563" i="21"/>
  <c r="I1563" i="21" s="1"/>
  <c r="E1562" i="21"/>
  <c r="I1562" i="21" s="1"/>
  <c r="E1561" i="21"/>
  <c r="I1561" i="21" s="1"/>
  <c r="E1560" i="21"/>
  <c r="I1560" i="21" s="1"/>
  <c r="E1559" i="21"/>
  <c r="I1559" i="21" s="1"/>
  <c r="E1558" i="21"/>
  <c r="I1558" i="21" s="1"/>
  <c r="E1557" i="21"/>
  <c r="I1557" i="21" s="1"/>
  <c r="E1550" i="21"/>
  <c r="I1550" i="21" s="1"/>
  <c r="E1549" i="21"/>
  <c r="I1549" i="21" s="1"/>
  <c r="E1548" i="21"/>
  <c r="I1548" i="21" s="1"/>
  <c r="E1547" i="21"/>
  <c r="I1547" i="21" s="1"/>
  <c r="E1546" i="21"/>
  <c r="I1546" i="21" s="1"/>
  <c r="E1545" i="21"/>
  <c r="I1545" i="21" s="1"/>
  <c r="E1544" i="21"/>
  <c r="I1544" i="21" s="1"/>
  <c r="I1529" i="21"/>
  <c r="J1415" i="21"/>
  <c r="I1488" i="21"/>
  <c r="I1447" i="21"/>
  <c r="J1412" i="21"/>
  <c r="I1402" i="21"/>
  <c r="E1391" i="21"/>
  <c r="E1390" i="21"/>
  <c r="E1389" i="21"/>
  <c r="E1388" i="21"/>
  <c r="E1387" i="21"/>
  <c r="E1386" i="21"/>
  <c r="E1385" i="21"/>
  <c r="E1384" i="21"/>
  <c r="E1383" i="21"/>
  <c r="E1381" i="21"/>
  <c r="E1380" i="21"/>
  <c r="E1379" i="21"/>
  <c r="E1378" i="21"/>
  <c r="E1377" i="21"/>
  <c r="E1376" i="21"/>
  <c r="E1375" i="21"/>
  <c r="E1374" i="21"/>
  <c r="E1373" i="21"/>
  <c r="E1371" i="21"/>
  <c r="E1370" i="21"/>
  <c r="E1369" i="21"/>
  <c r="E1368" i="21"/>
  <c r="E1367" i="21"/>
  <c r="E1366" i="21"/>
  <c r="E1365" i="21"/>
  <c r="E1364" i="21"/>
  <c r="E1363" i="21"/>
  <c r="I1353" i="21"/>
  <c r="E1341" i="21"/>
  <c r="E1340" i="21"/>
  <c r="E1339" i="21"/>
  <c r="E1338" i="21"/>
  <c r="E1337" i="21"/>
  <c r="E1336" i="21"/>
  <c r="E1335" i="21"/>
  <c r="E1334" i="21"/>
  <c r="E1333" i="21"/>
  <c r="E1331" i="21"/>
  <c r="E1330" i="21"/>
  <c r="E1329" i="21"/>
  <c r="E1328" i="21"/>
  <c r="E1327" i="21"/>
  <c r="E1326" i="21"/>
  <c r="E1325" i="21"/>
  <c r="E1324" i="21"/>
  <c r="E1323" i="21"/>
  <c r="E1321" i="21"/>
  <c r="E1320" i="21"/>
  <c r="E1319" i="21"/>
  <c r="E1318" i="21"/>
  <c r="E1317" i="21"/>
  <c r="E1316" i="21"/>
  <c r="E1315" i="21"/>
  <c r="E1314" i="21"/>
  <c r="E1313" i="21"/>
  <c r="O1313" i="21" s="1"/>
  <c r="I1303" i="21"/>
  <c r="E1274" i="21"/>
  <c r="O1274" i="21" s="1"/>
  <c r="E1284" i="21"/>
  <c r="O1284" i="21" s="1"/>
  <c r="E1264" i="21"/>
  <c r="O1264" i="21" s="1"/>
  <c r="E1288" i="21"/>
  <c r="O1288" i="21" s="1"/>
  <c r="E1287" i="21"/>
  <c r="O1287" i="21" s="1"/>
  <c r="E1286" i="21"/>
  <c r="O1286" i="21" s="1"/>
  <c r="E1285" i="21"/>
  <c r="O1285" i="21" s="1"/>
  <c r="E1283" i="21"/>
  <c r="O1283" i="21" s="1"/>
  <c r="E1282" i="21"/>
  <c r="O1282" i="21" s="1"/>
  <c r="E1281" i="21"/>
  <c r="O1281" i="21" s="1"/>
  <c r="E1280" i="21"/>
  <c r="O1280" i="21" s="1"/>
  <c r="E1278" i="21"/>
  <c r="O1278" i="21" s="1"/>
  <c r="E1277" i="21"/>
  <c r="O1277" i="21" s="1"/>
  <c r="E1276" i="21"/>
  <c r="O1276" i="21" s="1"/>
  <c r="E1275" i="21"/>
  <c r="O1275" i="21" s="1"/>
  <c r="E1273" i="21"/>
  <c r="O1273" i="21" s="1"/>
  <c r="E1272" i="21"/>
  <c r="O1272" i="21" s="1"/>
  <c r="E1271" i="21"/>
  <c r="O1271" i="21" s="1"/>
  <c r="E1270" i="21"/>
  <c r="O1270" i="21" s="1"/>
  <c r="E1268" i="21"/>
  <c r="O1268" i="21" s="1"/>
  <c r="E1267" i="21"/>
  <c r="O1267" i="21" s="1"/>
  <c r="E1266" i="21"/>
  <c r="O1266" i="21" s="1"/>
  <c r="E1265" i="21"/>
  <c r="O1265" i="21" s="1"/>
  <c r="E1263" i="21"/>
  <c r="O1263" i="21" s="1"/>
  <c r="E1262" i="21"/>
  <c r="O1262" i="21" s="1"/>
  <c r="E1261" i="21"/>
  <c r="O1261" i="21" s="1"/>
  <c r="E1260" i="21"/>
  <c r="O1260" i="21" s="1"/>
  <c r="I1248" i="21"/>
  <c r="I1222" i="21"/>
  <c r="I1221" i="21"/>
  <c r="I1220" i="21"/>
  <c r="I1219" i="21"/>
  <c r="I1218" i="21"/>
  <c r="I1217" i="21"/>
  <c r="I1216" i="21"/>
  <c r="I1215" i="21"/>
  <c r="I1214" i="21"/>
  <c r="I1213" i="21"/>
  <c r="I1212" i="21"/>
  <c r="I1211" i="21"/>
  <c r="I1210" i="21"/>
  <c r="I1209" i="21"/>
  <c r="I1208" i="21"/>
  <c r="I1207" i="21"/>
  <c r="I1206" i="21"/>
  <c r="I1205" i="21"/>
  <c r="I1204" i="21"/>
  <c r="I1196" i="21"/>
  <c r="I1177" i="21"/>
  <c r="I1176" i="21"/>
  <c r="I1175" i="21"/>
  <c r="I1174" i="21"/>
  <c r="I1173" i="21"/>
  <c r="I1172" i="21"/>
  <c r="I1171" i="21"/>
  <c r="I1170" i="21"/>
  <c r="I1169" i="21"/>
  <c r="I1168" i="21"/>
  <c r="I1167" i="21"/>
  <c r="I1166" i="21"/>
  <c r="I1165" i="21"/>
  <c r="I1164" i="21"/>
  <c r="I1163" i="21"/>
  <c r="I1162" i="21"/>
  <c r="I1161" i="21"/>
  <c r="I1160" i="21"/>
  <c r="I1159" i="21"/>
  <c r="I1147" i="21"/>
  <c r="E1130" i="21"/>
  <c r="J1130" i="21" s="1"/>
  <c r="E1129" i="21"/>
  <c r="E1128" i="21"/>
  <c r="J1128" i="21" s="1"/>
  <c r="E1127" i="21"/>
  <c r="J1127" i="21" s="1"/>
  <c r="J1126" i="21"/>
  <c r="E1125" i="21"/>
  <c r="J1125" i="21" s="1"/>
  <c r="E1124" i="21"/>
  <c r="J1124" i="21" s="1"/>
  <c r="E1123" i="21"/>
  <c r="J1123" i="21" s="1"/>
  <c r="E1122" i="21"/>
  <c r="J1122" i="21" s="1"/>
  <c r="E1120" i="21"/>
  <c r="J1120" i="21" s="1"/>
  <c r="E1119" i="21"/>
  <c r="J1119" i="21" s="1"/>
  <c r="E1118" i="21"/>
  <c r="J1118" i="21" s="1"/>
  <c r="E1117" i="21"/>
  <c r="J1116" i="21"/>
  <c r="E1115" i="21"/>
  <c r="J1115" i="21" s="1"/>
  <c r="E1114" i="21"/>
  <c r="J1114" i="21" s="1"/>
  <c r="E1113" i="21"/>
  <c r="J1113" i="21" s="1"/>
  <c r="E1112" i="21"/>
  <c r="J1112" i="21" s="1"/>
  <c r="J1111" i="21"/>
  <c r="E1110" i="21"/>
  <c r="J1110" i="21" s="1"/>
  <c r="E1109" i="21"/>
  <c r="E1108" i="21"/>
  <c r="J1108" i="21" s="1"/>
  <c r="E1107" i="21"/>
  <c r="J1107" i="21" s="1"/>
  <c r="J1106" i="21"/>
  <c r="E1105" i="21"/>
  <c r="E1104" i="21"/>
  <c r="J1104" i="21" s="1"/>
  <c r="E1103" i="21"/>
  <c r="J1103" i="21" s="1"/>
  <c r="E1102" i="21"/>
  <c r="J1102" i="21" s="1"/>
  <c r="I1092" i="21"/>
  <c r="E1080" i="21"/>
  <c r="J1080" i="21" s="1"/>
  <c r="E1079" i="21"/>
  <c r="E1078" i="21"/>
  <c r="J1078" i="21" s="1"/>
  <c r="E1077" i="21"/>
  <c r="J1077" i="21" s="1"/>
  <c r="J1076" i="21"/>
  <c r="E1075" i="21"/>
  <c r="J1075" i="21" s="1"/>
  <c r="E1074" i="21"/>
  <c r="J1074" i="21" s="1"/>
  <c r="E1073" i="21"/>
  <c r="J1073" i="21" s="1"/>
  <c r="E1072" i="21"/>
  <c r="J1072" i="21" s="1"/>
  <c r="E1070" i="21"/>
  <c r="J1070" i="21" s="1"/>
  <c r="E1069" i="21"/>
  <c r="J1069" i="21" s="1"/>
  <c r="E1068" i="21"/>
  <c r="J1068" i="21" s="1"/>
  <c r="E1067" i="21"/>
  <c r="J1066" i="21"/>
  <c r="E1065" i="21"/>
  <c r="J1065" i="21" s="1"/>
  <c r="E1064" i="21"/>
  <c r="J1064" i="21" s="1"/>
  <c r="E1063" i="21"/>
  <c r="J1063" i="21" s="1"/>
  <c r="E1062" i="21"/>
  <c r="J1062" i="21" s="1"/>
  <c r="J1061" i="21"/>
  <c r="E1060" i="21"/>
  <c r="J1060" i="21" s="1"/>
  <c r="E1059" i="21"/>
  <c r="E1058" i="21"/>
  <c r="J1058" i="21" s="1"/>
  <c r="E1057" i="21"/>
  <c r="J1057" i="21" s="1"/>
  <c r="J1056" i="21"/>
  <c r="E1055" i="21"/>
  <c r="E1054" i="21"/>
  <c r="J1054" i="21" s="1"/>
  <c r="E1053" i="21"/>
  <c r="J1053" i="21" s="1"/>
  <c r="E1052" i="21"/>
  <c r="J1052" i="21" s="1"/>
  <c r="I1042" i="21"/>
  <c r="E1032" i="21"/>
  <c r="E1031" i="21"/>
  <c r="E1030" i="21"/>
  <c r="J1030" i="21" s="1"/>
  <c r="E1029" i="21"/>
  <c r="E1027" i="21"/>
  <c r="J1027" i="21" s="1"/>
  <c r="E1026" i="21"/>
  <c r="E1025" i="21"/>
  <c r="E1024" i="21"/>
  <c r="E1022" i="21"/>
  <c r="J1022" i="21" s="1"/>
  <c r="E1021" i="21"/>
  <c r="E1020" i="21"/>
  <c r="E1019" i="21"/>
  <c r="E1017" i="21"/>
  <c r="E1016" i="21"/>
  <c r="E1015" i="21"/>
  <c r="J1015" i="21" s="1"/>
  <c r="E1014" i="21"/>
  <c r="E1012" i="21"/>
  <c r="E1011" i="21"/>
  <c r="E1010" i="21"/>
  <c r="J1010" i="21" s="1"/>
  <c r="E1009" i="21"/>
  <c r="E1007" i="21"/>
  <c r="E1006" i="21"/>
  <c r="E1005" i="21"/>
  <c r="E1004" i="21"/>
  <c r="I992" i="21"/>
  <c r="J1017" i="21" l="1"/>
  <c r="J1014" i="21"/>
  <c r="J1026" i="21"/>
  <c r="J1008" i="21"/>
  <c r="J1009" i="21"/>
  <c r="J1006" i="21"/>
  <c r="J1018" i="21"/>
  <c r="J1028" i="21"/>
  <c r="J1020" i="21"/>
  <c r="J1029" i="21"/>
  <c r="J1012" i="21"/>
  <c r="J1021" i="21"/>
  <c r="J1013" i="21"/>
  <c r="J1004" i="21"/>
  <c r="J1005" i="21"/>
  <c r="J1032" i="21"/>
  <c r="J1024" i="21"/>
  <c r="J1016" i="21"/>
  <c r="J1025" i="21"/>
  <c r="I940" i="21"/>
  <c r="J694" i="21"/>
  <c r="J693" i="21"/>
  <c r="J692" i="21"/>
  <c r="J690" i="21"/>
  <c r="J689" i="21"/>
  <c r="J688" i="21"/>
  <c r="J686" i="21"/>
  <c r="J685" i="21"/>
  <c r="J684" i="21"/>
  <c r="J682" i="21"/>
  <c r="J681" i="21"/>
  <c r="J680" i="21"/>
  <c r="J678" i="21"/>
  <c r="J677" i="21"/>
  <c r="J676" i="21"/>
  <c r="J674" i="21"/>
  <c r="J673" i="21"/>
  <c r="J672" i="21"/>
  <c r="J670" i="21"/>
  <c r="J669" i="21"/>
  <c r="J668" i="21"/>
  <c r="J667" i="21"/>
  <c r="J666" i="21"/>
  <c r="J653" i="21"/>
  <c r="J652" i="21"/>
  <c r="J651" i="21"/>
  <c r="J649" i="21"/>
  <c r="J648" i="21"/>
  <c r="J647" i="21"/>
  <c r="J645" i="21"/>
  <c r="J644" i="21"/>
  <c r="J643" i="21"/>
  <c r="J641" i="21"/>
  <c r="J640" i="21"/>
  <c r="J639" i="21"/>
  <c r="J637" i="21"/>
  <c r="J636" i="21"/>
  <c r="J635" i="21"/>
  <c r="J633" i="21"/>
  <c r="J632" i="21"/>
  <c r="J631" i="21"/>
  <c r="J629" i="21"/>
  <c r="J628" i="21"/>
  <c r="J627" i="21"/>
  <c r="J626" i="21"/>
  <c r="J625" i="21"/>
  <c r="J614" i="21"/>
  <c r="J613" i="21"/>
  <c r="J612" i="21"/>
  <c r="J610" i="21"/>
  <c r="J609" i="21"/>
  <c r="J608" i="21"/>
  <c r="J606" i="21"/>
  <c r="J605" i="21"/>
  <c r="J604" i="21"/>
  <c r="J602" i="21"/>
  <c r="J601" i="21"/>
  <c r="J600" i="21"/>
  <c r="J598" i="21"/>
  <c r="J597" i="21"/>
  <c r="J596" i="21"/>
  <c r="J594" i="21"/>
  <c r="J593" i="21"/>
  <c r="J592" i="21"/>
  <c r="J590" i="21"/>
  <c r="J589" i="21"/>
  <c r="J588" i="21"/>
  <c r="J587" i="21"/>
  <c r="J586" i="21"/>
  <c r="J740" i="21"/>
  <c r="J739" i="21"/>
  <c r="J738" i="21"/>
  <c r="J737" i="21"/>
  <c r="J736" i="21"/>
  <c r="J735" i="21"/>
  <c r="J734" i="21"/>
  <c r="J728" i="21"/>
  <c r="J727" i="21"/>
  <c r="J726" i="21"/>
  <c r="J725" i="21"/>
  <c r="J724" i="21"/>
  <c r="J723" i="21"/>
  <c r="J722" i="21"/>
  <c r="J716" i="21"/>
  <c r="J715" i="21"/>
  <c r="J714" i="21"/>
  <c r="J713" i="21"/>
  <c r="J712" i="21"/>
  <c r="J711" i="21"/>
  <c r="J710" i="21"/>
  <c r="M579" i="21" l="1"/>
  <c r="P579" i="21" s="1"/>
  <c r="J573" i="21" l="1"/>
  <c r="J572" i="21"/>
  <c r="J571" i="21"/>
  <c r="J569" i="21"/>
  <c r="J568" i="21"/>
  <c r="J567" i="21"/>
  <c r="J565" i="21"/>
  <c r="J564" i="21"/>
  <c r="J563" i="21"/>
  <c r="J561" i="21"/>
  <c r="J560" i="21"/>
  <c r="J559" i="21"/>
  <c r="J557" i="21"/>
  <c r="J556" i="21"/>
  <c r="J555" i="21"/>
  <c r="J553" i="21"/>
  <c r="J552" i="21"/>
  <c r="J551" i="21"/>
  <c r="J550" i="21"/>
  <c r="J549" i="21"/>
  <c r="J547" i="21"/>
  <c r="J546" i="21"/>
  <c r="J545" i="21"/>
  <c r="J544" i="21"/>
  <c r="J543" i="21"/>
  <c r="J541" i="21"/>
  <c r="J540" i="21"/>
  <c r="J539" i="21"/>
  <c r="J538" i="21"/>
  <c r="J537" i="21"/>
  <c r="J526" i="21"/>
  <c r="J525" i="21"/>
  <c r="J524" i="21"/>
  <c r="J522" i="21"/>
  <c r="J521" i="21"/>
  <c r="J520" i="21"/>
  <c r="J518" i="21"/>
  <c r="J517" i="21"/>
  <c r="J516" i="21"/>
  <c r="J514" i="21"/>
  <c r="J513" i="21"/>
  <c r="J512" i="21"/>
  <c r="J510" i="21"/>
  <c r="J509" i="21"/>
  <c r="J508" i="21"/>
  <c r="J506" i="21"/>
  <c r="J505" i="21"/>
  <c r="J504" i="21"/>
  <c r="J503" i="21"/>
  <c r="J502" i="21"/>
  <c r="J500" i="21"/>
  <c r="J499" i="21"/>
  <c r="J498" i="21"/>
  <c r="J497" i="21"/>
  <c r="J496" i="21"/>
  <c r="J494" i="21"/>
  <c r="J493" i="21"/>
  <c r="J492" i="21"/>
  <c r="J491" i="21"/>
  <c r="J490" i="21"/>
  <c r="I529" i="21"/>
  <c r="M443" i="21"/>
  <c r="P443" i="21" s="1"/>
  <c r="J479" i="21"/>
  <c r="J478" i="21"/>
  <c r="J477" i="21"/>
  <c r="J475" i="21"/>
  <c r="J474" i="21"/>
  <c r="J473" i="21"/>
  <c r="J471" i="21"/>
  <c r="J470" i="21"/>
  <c r="J469" i="21"/>
  <c r="J467" i="21"/>
  <c r="J466" i="21"/>
  <c r="J465" i="21"/>
  <c r="J463" i="21"/>
  <c r="J462" i="21"/>
  <c r="J461" i="21"/>
  <c r="J459" i="21"/>
  <c r="J458" i="21"/>
  <c r="J457" i="21"/>
  <c r="J456" i="21"/>
  <c r="J455" i="21"/>
  <c r="J453" i="21"/>
  <c r="J452" i="21"/>
  <c r="J451" i="21"/>
  <c r="J450" i="21"/>
  <c r="J449" i="21"/>
  <c r="J447" i="21"/>
  <c r="J446" i="21"/>
  <c r="J445" i="21"/>
  <c r="J444" i="21"/>
  <c r="J443" i="21"/>
  <c r="I424" i="21"/>
  <c r="I423" i="21"/>
  <c r="I422" i="21"/>
  <c r="I421" i="21"/>
  <c r="I420" i="21"/>
  <c r="I419" i="21"/>
  <c r="I418" i="21"/>
  <c r="I417" i="21"/>
  <c r="I416" i="21"/>
  <c r="I415" i="21"/>
  <c r="I414" i="21"/>
  <c r="I413" i="21"/>
  <c r="I412" i="21"/>
  <c r="I411" i="21"/>
  <c r="I409" i="21"/>
  <c r="I408" i="21"/>
  <c r="I407" i="21"/>
  <c r="I406" i="21"/>
  <c r="I405" i="21"/>
  <c r="I404" i="21"/>
  <c r="I403" i="21"/>
  <c r="I402" i="21"/>
  <c r="I401" i="21"/>
  <c r="I386" i="21"/>
  <c r="I385" i="21"/>
  <c r="I384" i="21"/>
  <c r="I383" i="21"/>
  <c r="I382" i="21"/>
  <c r="I381" i="21"/>
  <c r="I380" i="21"/>
  <c r="I379" i="21"/>
  <c r="I378" i="21"/>
  <c r="I377" i="21"/>
  <c r="I376" i="21"/>
  <c r="I375" i="21"/>
  <c r="I374" i="21"/>
  <c r="I373" i="21"/>
  <c r="I371" i="21"/>
  <c r="I370" i="21"/>
  <c r="I369" i="21"/>
  <c r="I368" i="21"/>
  <c r="I367" i="21"/>
  <c r="I366" i="21"/>
  <c r="I365" i="21"/>
  <c r="I364" i="21"/>
  <c r="I363" i="21"/>
  <c r="I342" i="21" l="1"/>
  <c r="I341" i="21"/>
  <c r="I340" i="21"/>
  <c r="I339" i="21"/>
  <c r="I338" i="21"/>
  <c r="I337" i="21"/>
  <c r="I336" i="21"/>
  <c r="I335" i="21"/>
  <c r="I334" i="21"/>
  <c r="I333" i="21"/>
  <c r="I332" i="21"/>
  <c r="I331" i="21"/>
  <c r="I330" i="21"/>
  <c r="I329" i="21"/>
  <c r="I327" i="21"/>
  <c r="I326" i="21"/>
  <c r="I325" i="21"/>
  <c r="I324" i="21"/>
  <c r="I323" i="21"/>
  <c r="I322" i="21"/>
  <c r="I321" i="21"/>
  <c r="I320" i="21"/>
  <c r="I319" i="21"/>
  <c r="M319" i="21"/>
  <c r="P319" i="21" s="1"/>
  <c r="I293" i="21"/>
  <c r="I292" i="21"/>
  <c r="I291" i="21"/>
  <c r="I290" i="21"/>
  <c r="I289" i="21"/>
  <c r="I288" i="21"/>
  <c r="I287" i="21"/>
  <c r="I286" i="21"/>
  <c r="I285" i="21"/>
  <c r="I284" i="21"/>
  <c r="I283" i="21"/>
  <c r="I282" i="21"/>
  <c r="I281" i="21"/>
  <c r="I280" i="21"/>
  <c r="I279" i="21"/>
  <c r="I278" i="21"/>
  <c r="I277" i="21"/>
  <c r="I276" i="21"/>
  <c r="I275" i="21"/>
  <c r="I274" i="21"/>
  <c r="I273" i="21"/>
  <c r="I272" i="21"/>
  <c r="I271" i="21"/>
  <c r="I270" i="21"/>
  <c r="I269" i="21"/>
  <c r="I268" i="21"/>
  <c r="I246" i="21"/>
  <c r="I245" i="21"/>
  <c r="I244" i="21"/>
  <c r="I243" i="21"/>
  <c r="I242" i="21"/>
  <c r="I241" i="21"/>
  <c r="I240" i="21"/>
  <c r="I239" i="21"/>
  <c r="I238" i="21"/>
  <c r="I237" i="21"/>
  <c r="I236" i="21"/>
  <c r="I235" i="21"/>
  <c r="I234" i="21"/>
  <c r="I233" i="21"/>
  <c r="I232" i="21"/>
  <c r="I231" i="21"/>
  <c r="I230" i="21"/>
  <c r="I229" i="21"/>
  <c r="I228" i="21"/>
  <c r="I227" i="21"/>
  <c r="I226" i="21"/>
  <c r="I225" i="21"/>
  <c r="I224" i="21"/>
  <c r="I223" i="21"/>
  <c r="I222" i="21"/>
  <c r="I221" i="21"/>
  <c r="I204" i="21"/>
  <c r="I203" i="21"/>
  <c r="I202" i="21"/>
  <c r="I201" i="21"/>
  <c r="I200" i="21"/>
  <c r="I199" i="21"/>
  <c r="I198" i="21"/>
  <c r="I197" i="21"/>
  <c r="I196" i="21"/>
  <c r="I195" i="21"/>
  <c r="I194" i="21"/>
  <c r="I193" i="21"/>
  <c r="I192" i="21"/>
  <c r="I191" i="21"/>
  <c r="I190" i="21"/>
  <c r="I189" i="21"/>
  <c r="I188" i="21"/>
  <c r="I187" i="21"/>
  <c r="I186" i="21"/>
  <c r="I185" i="21"/>
  <c r="I184" i="21"/>
  <c r="I183" i="21"/>
  <c r="I182" i="21"/>
  <c r="I181" i="21"/>
  <c r="I180" i="21"/>
  <c r="I179" i="21"/>
  <c r="M179" i="21"/>
  <c r="P179" i="21" s="1"/>
  <c r="M762" i="21" l="1"/>
  <c r="M761" i="21"/>
  <c r="M760" i="21"/>
  <c r="M806" i="21"/>
  <c r="M805" i="21"/>
  <c r="M804" i="21"/>
  <c r="E877" i="21"/>
  <c r="E879" i="21" s="1"/>
  <c r="I879" i="21" s="1"/>
  <c r="J879" i="21" s="1"/>
  <c r="E832" i="21"/>
  <c r="E834" i="21" s="1"/>
  <c r="I834" i="21" s="1"/>
  <c r="J834" i="21" s="1"/>
  <c r="E784" i="21"/>
  <c r="E785" i="21" s="1"/>
  <c r="I785" i="21" s="1"/>
  <c r="J785" i="21" s="1"/>
  <c r="E828" i="21"/>
  <c r="E830" i="21" s="1"/>
  <c r="I830" i="21" s="1"/>
  <c r="J830" i="21" s="1"/>
  <c r="E772" i="21"/>
  <c r="E774" i="21" s="1"/>
  <c r="I774" i="21" s="1"/>
  <c r="J774" i="21" s="1"/>
  <c r="E816" i="21"/>
  <c r="E817" i="21" s="1"/>
  <c r="I817" i="21" s="1"/>
  <c r="J817" i="21" s="1"/>
  <c r="M861" i="21"/>
  <c r="M785" i="21"/>
  <c r="M879" i="21"/>
  <c r="M878" i="21"/>
  <c r="M877" i="21"/>
  <c r="M875" i="21"/>
  <c r="M874" i="21"/>
  <c r="M873" i="21"/>
  <c r="M871" i="21"/>
  <c r="M870" i="21"/>
  <c r="M869" i="21"/>
  <c r="M867" i="21"/>
  <c r="M866" i="21"/>
  <c r="M865" i="21"/>
  <c r="M863" i="21"/>
  <c r="M862" i="21"/>
  <c r="M859" i="21"/>
  <c r="M858" i="21"/>
  <c r="M857" i="21"/>
  <c r="M855" i="21"/>
  <c r="M854" i="21"/>
  <c r="M853" i="21"/>
  <c r="N853" i="21" s="1"/>
  <c r="M851" i="21"/>
  <c r="M850" i="21"/>
  <c r="M849" i="21"/>
  <c r="M834" i="21"/>
  <c r="M833" i="21"/>
  <c r="M832" i="21"/>
  <c r="M830" i="21"/>
  <c r="M829" i="21"/>
  <c r="M828" i="21"/>
  <c r="M826" i="21"/>
  <c r="M825" i="21"/>
  <c r="M824" i="21"/>
  <c r="M822" i="21"/>
  <c r="M821" i="21"/>
  <c r="M820" i="21"/>
  <c r="M818" i="21"/>
  <c r="M817" i="21"/>
  <c r="M816" i="21"/>
  <c r="N816" i="21" s="1"/>
  <c r="M814" i="21"/>
  <c r="M813" i="21"/>
  <c r="M812" i="21"/>
  <c r="M810" i="21"/>
  <c r="M809" i="21"/>
  <c r="M808" i="21"/>
  <c r="N808" i="21" s="1"/>
  <c r="E861" i="21"/>
  <c r="E862" i="21" s="1"/>
  <c r="E786" i="21" l="1"/>
  <c r="I786" i="21" s="1"/>
  <c r="J786" i="21" s="1"/>
  <c r="I877" i="21"/>
  <c r="J877" i="21" s="1"/>
  <c r="E878" i="21"/>
  <c r="I878" i="21" s="1"/>
  <c r="J878" i="21" s="1"/>
  <c r="I832" i="21"/>
  <c r="J832" i="21" s="1"/>
  <c r="E833" i="21"/>
  <c r="I833" i="21" s="1"/>
  <c r="J833" i="21" s="1"/>
  <c r="I784" i="21"/>
  <c r="J784" i="21" s="1"/>
  <c r="I828" i="21"/>
  <c r="J828" i="21" s="1"/>
  <c r="E829" i="21"/>
  <c r="I829" i="21" s="1"/>
  <c r="J829" i="21" s="1"/>
  <c r="I772" i="21"/>
  <c r="J772" i="21" s="1"/>
  <c r="E773" i="21"/>
  <c r="I773" i="21" s="1"/>
  <c r="J773" i="21" s="1"/>
  <c r="E818" i="21"/>
  <c r="I818" i="21" s="1"/>
  <c r="J818" i="21" s="1"/>
  <c r="I816" i="21"/>
  <c r="J816" i="21" s="1"/>
  <c r="N861" i="21"/>
  <c r="N862" i="21"/>
  <c r="E863" i="21"/>
  <c r="N863" i="21" s="1"/>
  <c r="N832" i="21"/>
  <c r="N834" i="21"/>
  <c r="N877" i="21"/>
  <c r="N879" i="21"/>
  <c r="N817" i="21"/>
  <c r="E788" i="21"/>
  <c r="M790" i="21"/>
  <c r="M789" i="21"/>
  <c r="M788" i="21"/>
  <c r="M774" i="21"/>
  <c r="M773" i="21"/>
  <c r="M786" i="21"/>
  <c r="M784" i="21"/>
  <c r="M780" i="21"/>
  <c r="M781" i="21"/>
  <c r="M782" i="21"/>
  <c r="M778" i="21"/>
  <c r="M777" i="21"/>
  <c r="M772" i="21"/>
  <c r="M776" i="21"/>
  <c r="M768" i="21"/>
  <c r="M769" i="21"/>
  <c r="M770" i="21"/>
  <c r="M766" i="21"/>
  <c r="M765" i="21"/>
  <c r="M764" i="21"/>
  <c r="N764" i="21" s="1"/>
  <c r="N818" i="21" l="1"/>
  <c r="N833" i="21"/>
  <c r="N878" i="21"/>
  <c r="N788" i="21"/>
  <c r="N772" i="21"/>
  <c r="L900" i="21" l="1"/>
  <c r="N900" i="21"/>
  <c r="M900" i="21"/>
  <c r="K900" i="21"/>
  <c r="I788" i="21"/>
  <c r="J788" i="21" s="1"/>
  <c r="I764" i="21"/>
  <c r="J764" i="21" s="1"/>
  <c r="I808" i="21"/>
  <c r="J808" i="21" s="1"/>
  <c r="I863" i="21"/>
  <c r="J863" i="21" s="1"/>
  <c r="I861" i="21"/>
  <c r="J861" i="21" s="1"/>
  <c r="I853" i="21"/>
  <c r="J853" i="21" s="1"/>
  <c r="I886" i="21"/>
  <c r="E873" i="21"/>
  <c r="E869" i="21"/>
  <c r="I869" i="21" s="1"/>
  <c r="J869" i="21" s="1"/>
  <c r="E865" i="21"/>
  <c r="I865" i="21" s="1"/>
  <c r="J865" i="21" s="1"/>
  <c r="I862" i="21"/>
  <c r="J862" i="21" s="1"/>
  <c r="E857" i="21"/>
  <c r="E855" i="21"/>
  <c r="E854" i="21"/>
  <c r="E849" i="21"/>
  <c r="I839" i="21"/>
  <c r="E824" i="21"/>
  <c r="E820" i="21"/>
  <c r="E812" i="21"/>
  <c r="E810" i="21"/>
  <c r="E809" i="21"/>
  <c r="E804" i="21"/>
  <c r="I794" i="21"/>
  <c r="E768" i="21"/>
  <c r="E760" i="21"/>
  <c r="E762" i="21" s="1"/>
  <c r="E780" i="21"/>
  <c r="E776" i="21"/>
  <c r="E766" i="21"/>
  <c r="E765" i="21"/>
  <c r="E790" i="21"/>
  <c r="E789" i="21"/>
  <c r="N789" i="21" s="1"/>
  <c r="I746" i="21"/>
  <c r="I697" i="21"/>
  <c r="I658" i="21"/>
  <c r="I617" i="21"/>
  <c r="I576" i="21"/>
  <c r="I482" i="21"/>
  <c r="I431" i="21"/>
  <c r="I393" i="21"/>
  <c r="I355" i="21"/>
  <c r="I307" i="21"/>
  <c r="I260" i="21"/>
  <c r="I213" i="21"/>
  <c r="I804" i="21" l="1"/>
  <c r="J804" i="21" s="1"/>
  <c r="N804" i="21"/>
  <c r="I762" i="21"/>
  <c r="J762" i="21" s="1"/>
  <c r="N762" i="21"/>
  <c r="I760" i="21"/>
  <c r="J760" i="21" s="1"/>
  <c r="N760" i="21"/>
  <c r="E806" i="21"/>
  <c r="E814" i="21"/>
  <c r="N812" i="21"/>
  <c r="E822" i="21"/>
  <c r="N820" i="21"/>
  <c r="E826" i="21"/>
  <c r="N824" i="21"/>
  <c r="N828" i="21"/>
  <c r="I809" i="21"/>
  <c r="J809" i="21" s="1"/>
  <c r="N809" i="21"/>
  <c r="I810" i="21"/>
  <c r="J810" i="21" s="1"/>
  <c r="N810" i="21"/>
  <c r="E851" i="21"/>
  <c r="N849" i="21"/>
  <c r="I854" i="21"/>
  <c r="J854" i="21" s="1"/>
  <c r="N854" i="21"/>
  <c r="E859" i="21"/>
  <c r="N857" i="21"/>
  <c r="E871" i="21"/>
  <c r="N869" i="21"/>
  <c r="I855" i="21"/>
  <c r="J855" i="21" s="1"/>
  <c r="N855" i="21"/>
  <c r="E867" i="21"/>
  <c r="N865" i="21"/>
  <c r="E875" i="21"/>
  <c r="N873" i="21"/>
  <c r="I765" i="21"/>
  <c r="J765" i="21" s="1"/>
  <c r="N765" i="21"/>
  <c r="E781" i="21"/>
  <c r="N780" i="21"/>
  <c r="P900" i="21"/>
  <c r="E770" i="21"/>
  <c r="N768" i="21"/>
  <c r="I824" i="21"/>
  <c r="J824" i="21" s="1"/>
  <c r="I766" i="21"/>
  <c r="J766" i="21" s="1"/>
  <c r="N766" i="21"/>
  <c r="E778" i="21"/>
  <c r="N776" i="21"/>
  <c r="N784" i="21"/>
  <c r="I790" i="21"/>
  <c r="J790" i="21" s="1"/>
  <c r="N790" i="21"/>
  <c r="I789" i="21"/>
  <c r="J789" i="21" s="1"/>
  <c r="N773" i="21"/>
  <c r="N774" i="21"/>
  <c r="I780" i="21"/>
  <c r="J780" i="21" s="1"/>
  <c r="I776" i="21"/>
  <c r="J776" i="21" s="1"/>
  <c r="I857" i="21"/>
  <c r="J857" i="21" s="1"/>
  <c r="I812" i="21"/>
  <c r="J812" i="21" s="1"/>
  <c r="I873" i="21"/>
  <c r="J873" i="21" s="1"/>
  <c r="I820" i="21"/>
  <c r="J820" i="21" s="1"/>
  <c r="I849" i="21"/>
  <c r="J849" i="21" s="1"/>
  <c r="I768" i="21"/>
  <c r="J768" i="21" s="1"/>
  <c r="E858" i="21"/>
  <c r="E866" i="21"/>
  <c r="E870" i="21"/>
  <c r="E874" i="21"/>
  <c r="E850" i="21"/>
  <c r="E782" i="21"/>
  <c r="E769" i="21"/>
  <c r="E821" i="21"/>
  <c r="E825" i="21"/>
  <c r="E813" i="21"/>
  <c r="E805" i="21"/>
  <c r="E761" i="21"/>
  <c r="E777" i="21"/>
  <c r="I805" i="21" l="1"/>
  <c r="J805" i="21" s="1"/>
  <c r="N805" i="21"/>
  <c r="I806" i="21"/>
  <c r="J806" i="21" s="1"/>
  <c r="N806" i="21"/>
  <c r="I761" i="21"/>
  <c r="J761" i="21" s="1"/>
  <c r="N761" i="21"/>
  <c r="N867" i="21"/>
  <c r="I867" i="21"/>
  <c r="J867" i="21" s="1"/>
  <c r="I821" i="21"/>
  <c r="J821" i="21" s="1"/>
  <c r="N821" i="21"/>
  <c r="N829" i="21"/>
  <c r="I850" i="21"/>
  <c r="J850" i="21" s="1"/>
  <c r="N850" i="21"/>
  <c r="I858" i="21"/>
  <c r="J858" i="21" s="1"/>
  <c r="N858" i="21"/>
  <c r="I859" i="21"/>
  <c r="J859" i="21" s="1"/>
  <c r="N859" i="21"/>
  <c r="I813" i="21"/>
  <c r="J813" i="21" s="1"/>
  <c r="N813" i="21"/>
  <c r="I825" i="21"/>
  <c r="J825" i="21" s="1"/>
  <c r="N825" i="21"/>
  <c r="I851" i="21"/>
  <c r="J851" i="21" s="1"/>
  <c r="N851" i="21"/>
  <c r="I874" i="21"/>
  <c r="J874" i="21" s="1"/>
  <c r="N874" i="21"/>
  <c r="I870" i="21"/>
  <c r="J870" i="21" s="1"/>
  <c r="N870" i="21"/>
  <c r="N830" i="21"/>
  <c r="I866" i="21"/>
  <c r="J866" i="21" s="1"/>
  <c r="N866" i="21"/>
  <c r="I875" i="21"/>
  <c r="J875" i="21" s="1"/>
  <c r="N875" i="21"/>
  <c r="I826" i="21"/>
  <c r="J826" i="21" s="1"/>
  <c r="N826" i="21"/>
  <c r="I822" i="21"/>
  <c r="J822" i="21" s="1"/>
  <c r="N822" i="21"/>
  <c r="I814" i="21"/>
  <c r="J814" i="21" s="1"/>
  <c r="N814" i="21"/>
  <c r="N871" i="21"/>
  <c r="I871" i="21"/>
  <c r="J871" i="21" s="1"/>
  <c r="I769" i="21"/>
  <c r="J769" i="21" s="1"/>
  <c r="N769" i="21"/>
  <c r="I782" i="21"/>
  <c r="J782" i="21" s="1"/>
  <c r="N782" i="21"/>
  <c r="N785" i="21"/>
  <c r="I777" i="21"/>
  <c r="J777" i="21" s="1"/>
  <c r="N777" i="21"/>
  <c r="I778" i="21"/>
  <c r="J778" i="21" s="1"/>
  <c r="N778" i="21"/>
  <c r="N786" i="21"/>
  <c r="N770" i="21"/>
  <c r="I770" i="21"/>
  <c r="J770" i="21" s="1"/>
  <c r="I781" i="21"/>
  <c r="J781" i="21" s="1"/>
  <c r="N781" i="21"/>
  <c r="I57" i="21"/>
  <c r="I167" i="21"/>
  <c r="I112" i="21"/>
  <c r="C85" i="21"/>
  <c r="I87" i="21"/>
  <c r="C87" i="21"/>
  <c r="I86" i="21"/>
  <c r="C86" i="21"/>
  <c r="I85" i="21"/>
  <c r="I294" i="23" l="1"/>
  <c r="C294" i="23"/>
  <c r="I288" i="23"/>
  <c r="C288" i="23"/>
  <c r="I287" i="23"/>
  <c r="C287" i="23"/>
  <c r="I286" i="23"/>
  <c r="C286" i="23"/>
  <c r="I285" i="23"/>
  <c r="C285" i="23"/>
  <c r="I284" i="23"/>
  <c r="C284" i="23"/>
  <c r="I283" i="23"/>
  <c r="C283" i="23"/>
  <c r="I282" i="23"/>
  <c r="C282" i="23"/>
  <c r="I281" i="23"/>
  <c r="C281" i="23"/>
  <c r="I280" i="23"/>
  <c r="C280" i="23"/>
  <c r="I279" i="23"/>
  <c r="C279" i="23"/>
  <c r="I278" i="23"/>
  <c r="C278" i="23"/>
  <c r="I277" i="23"/>
  <c r="C277" i="23"/>
  <c r="I276" i="23"/>
  <c r="C276" i="23"/>
  <c r="I275" i="23"/>
  <c r="C275" i="23"/>
  <c r="I274" i="23"/>
  <c r="C274" i="23"/>
  <c r="I273" i="23"/>
  <c r="C273" i="23"/>
  <c r="I272" i="23"/>
  <c r="C272" i="23"/>
  <c r="I271" i="23"/>
  <c r="C271" i="23"/>
  <c r="A267" i="23"/>
  <c r="J255" i="23"/>
  <c r="J234" i="23"/>
  <c r="J233" i="23"/>
  <c r="J232" i="23"/>
  <c r="B232" i="23"/>
  <c r="F232" i="23" s="1"/>
  <c r="J231" i="23"/>
  <c r="J230" i="23"/>
  <c r="J229" i="23"/>
  <c r="F229" i="23"/>
  <c r="J228" i="23"/>
  <c r="J227" i="23"/>
  <c r="J226" i="23"/>
  <c r="F226" i="23"/>
  <c r="J225" i="23"/>
  <c r="J224" i="23"/>
  <c r="J223" i="23"/>
  <c r="F223" i="23"/>
  <c r="J222" i="23"/>
  <c r="J221" i="23"/>
  <c r="J220" i="23"/>
  <c r="F220" i="23"/>
  <c r="J205" i="23"/>
  <c r="G184" i="23"/>
  <c r="J177" i="23"/>
  <c r="F177" i="23"/>
  <c r="J176" i="23"/>
  <c r="F176" i="23"/>
  <c r="J175" i="23"/>
  <c r="F175" i="23"/>
  <c r="J174" i="23"/>
  <c r="F174" i="23"/>
  <c r="J173" i="23"/>
  <c r="F173" i="23"/>
  <c r="J172" i="23"/>
  <c r="F172" i="23"/>
  <c r="J171" i="23"/>
  <c r="F171" i="23"/>
  <c r="J170" i="23"/>
  <c r="F170" i="23"/>
  <c r="A166" i="23"/>
  <c r="J154" i="23"/>
  <c r="J127" i="23"/>
  <c r="F127" i="23"/>
  <c r="J126" i="23"/>
  <c r="F126" i="23"/>
  <c r="J125" i="23"/>
  <c r="F125" i="23"/>
  <c r="J124" i="23"/>
  <c r="F124" i="23"/>
  <c r="J123" i="23"/>
  <c r="F123" i="23"/>
  <c r="J122" i="23"/>
  <c r="F122" i="23"/>
  <c r="J121" i="23"/>
  <c r="F121" i="23"/>
  <c r="J120" i="23"/>
  <c r="F120" i="23"/>
  <c r="A115" i="23"/>
  <c r="J103" i="23"/>
  <c r="J94" i="23"/>
  <c r="J93" i="23"/>
  <c r="J92" i="23"/>
  <c r="F92" i="23"/>
  <c r="B92" i="23"/>
  <c r="B127" i="23" s="1"/>
  <c r="J91" i="23"/>
  <c r="J90" i="23"/>
  <c r="J89" i="23"/>
  <c r="F89" i="23"/>
  <c r="J88" i="23"/>
  <c r="J87" i="23"/>
  <c r="J86" i="23"/>
  <c r="F86" i="23"/>
  <c r="J85" i="23"/>
  <c r="J84" i="23"/>
  <c r="J83" i="23"/>
  <c r="F83" i="23"/>
  <c r="J82" i="23"/>
  <c r="J81" i="23"/>
  <c r="J80" i="23"/>
  <c r="F80" i="23"/>
  <c r="J79" i="23"/>
  <c r="J78" i="23"/>
  <c r="J77" i="23"/>
  <c r="F77" i="23"/>
  <c r="J76" i="23"/>
  <c r="J75" i="23"/>
  <c r="J74" i="23"/>
  <c r="F74" i="23"/>
  <c r="J73" i="23"/>
  <c r="J72" i="23"/>
  <c r="J71" i="23"/>
  <c r="F71" i="23"/>
  <c r="A67" i="23"/>
  <c r="A66" i="23"/>
  <c r="J55" i="23"/>
  <c r="B177" i="23" l="1"/>
  <c r="I301" i="1"/>
  <c r="I295" i="1"/>
  <c r="I294" i="1"/>
  <c r="I293" i="1"/>
  <c r="I292" i="1"/>
  <c r="I291" i="1"/>
  <c r="I290" i="1"/>
  <c r="I289" i="1"/>
  <c r="I288" i="1"/>
  <c r="I287" i="1"/>
  <c r="I286" i="1"/>
  <c r="I285" i="1"/>
  <c r="I284" i="1"/>
  <c r="I283" i="1"/>
  <c r="I282" i="1"/>
  <c r="I281" i="1"/>
  <c r="I280" i="1"/>
  <c r="I279" i="1"/>
  <c r="I278" i="1"/>
  <c r="F236" i="1"/>
  <c r="F233" i="1"/>
  <c r="F230" i="1"/>
  <c r="F227" i="1"/>
  <c r="F184" i="1"/>
  <c r="F183" i="1"/>
  <c r="F182" i="1"/>
  <c r="F181" i="1"/>
  <c r="F180" i="1"/>
  <c r="F179" i="1"/>
  <c r="F178" i="1"/>
  <c r="F177" i="1"/>
  <c r="F134" i="1"/>
  <c r="F133" i="1"/>
  <c r="F132" i="1"/>
  <c r="F131" i="1"/>
  <c r="F130" i="1"/>
  <c r="F129" i="1"/>
  <c r="F128" i="1"/>
  <c r="F127" i="1"/>
  <c r="F81" i="1"/>
  <c r="F99" i="1"/>
  <c r="F96" i="1"/>
  <c r="F93" i="1"/>
  <c r="F90" i="1"/>
  <c r="F87" i="1"/>
  <c r="F84" i="1"/>
  <c r="F78" i="1"/>
  <c r="J241" i="1"/>
  <c r="J240" i="1"/>
  <c r="J239" i="1"/>
  <c r="J238" i="1"/>
  <c r="J237" i="1"/>
  <c r="J236" i="1"/>
  <c r="J235" i="1"/>
  <c r="J234" i="1"/>
  <c r="J233" i="1"/>
  <c r="J232" i="1"/>
  <c r="J231" i="1"/>
  <c r="J230" i="1"/>
  <c r="J229" i="1"/>
  <c r="J228" i="1"/>
  <c r="J227" i="1"/>
  <c r="J184" i="1"/>
  <c r="J183" i="1"/>
  <c r="J182" i="1"/>
  <c r="J181" i="1"/>
  <c r="J180" i="1"/>
  <c r="J179" i="1"/>
  <c r="J178" i="1"/>
  <c r="J177" i="1"/>
  <c r="J134" i="1"/>
  <c r="J133" i="1"/>
  <c r="J132" i="1"/>
  <c r="J131" i="1"/>
  <c r="J130" i="1"/>
  <c r="J129" i="1"/>
  <c r="J128" i="1"/>
  <c r="J127" i="1"/>
  <c r="J101" i="1"/>
  <c r="J100" i="1"/>
  <c r="J99" i="1"/>
  <c r="J98" i="1"/>
  <c r="J97" i="1"/>
  <c r="J96" i="1"/>
  <c r="J95" i="1"/>
  <c r="J94" i="1"/>
  <c r="J93" i="1"/>
  <c r="J92" i="1"/>
  <c r="J91" i="1"/>
  <c r="J90" i="1"/>
  <c r="J89" i="1"/>
  <c r="J88" i="1"/>
  <c r="J87" i="1"/>
  <c r="J86" i="1"/>
  <c r="J85" i="1"/>
  <c r="J84" i="1"/>
  <c r="J83" i="1"/>
  <c r="J82" i="1"/>
  <c r="J81" i="1"/>
  <c r="J80" i="1"/>
  <c r="J79" i="1"/>
  <c r="J78" i="1"/>
  <c r="J262" i="1" l="1"/>
  <c r="J212" i="1"/>
  <c r="J161" i="1"/>
  <c r="J110" i="1"/>
  <c r="J62" i="1"/>
  <c r="G191" i="1" l="1"/>
  <c r="C301" i="1"/>
  <c r="C295" i="1"/>
  <c r="C294" i="1"/>
  <c r="C293" i="1"/>
  <c r="C292" i="1"/>
  <c r="C291" i="1"/>
  <c r="C290" i="1"/>
  <c r="C289" i="1"/>
  <c r="C288" i="1"/>
  <c r="C287" i="1"/>
  <c r="C286" i="1"/>
  <c r="C285" i="1"/>
  <c r="C284" i="1"/>
  <c r="C283" i="1"/>
  <c r="C282" i="1"/>
  <c r="C281" i="1"/>
  <c r="C280" i="1"/>
  <c r="C279" i="1"/>
  <c r="C278" i="1"/>
  <c r="A274" i="1"/>
  <c r="A173" i="1"/>
  <c r="A74" i="1"/>
  <c r="B239" i="1" l="1"/>
  <c r="F239" i="1" s="1"/>
  <c r="A122" i="1" l="1"/>
  <c r="A73" i="1"/>
  <c r="B99" i="1"/>
  <c r="D37" i="1"/>
  <c r="D40" i="1"/>
  <c r="C44" i="1"/>
  <c r="A55" i="1" l="1"/>
  <c r="B134" i="1"/>
  <c r="B1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tc={A1A64FC7-38A7-401B-8EF5-0EF4DFBC4CB8}</author>
  </authors>
  <commentList>
    <comment ref="E27"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For Avionics choose A</t>
      </text>
    </comment>
  </commentList>
</comments>
</file>

<file path=xl/sharedStrings.xml><?xml version="1.0" encoding="utf-8"?>
<sst xmlns="http://schemas.openxmlformats.org/spreadsheetml/2006/main" count="1936" uniqueCount="278">
  <si>
    <t>CERTIFICATE OF CALIBRATION</t>
  </si>
  <si>
    <t>Certificate Number</t>
  </si>
  <si>
    <t xml:space="preserve">Certificate Number </t>
  </si>
  <si>
    <t>Unit 2 Viceroy Court</t>
  </si>
  <si>
    <t>Bedford Road</t>
  </si>
  <si>
    <t>Petersfield</t>
  </si>
  <si>
    <t>Hampshire</t>
  </si>
  <si>
    <t>GU32 3LJ</t>
  </si>
  <si>
    <t>Tel 01483 302700</t>
  </si>
  <si>
    <t>Approved Signatory</t>
  </si>
  <si>
    <t>Page 1 of 6 Pages</t>
  </si>
  <si>
    <t>Customer:</t>
  </si>
  <si>
    <t>Phase</t>
  </si>
  <si>
    <t>Setting</t>
  </si>
  <si>
    <t>Display</t>
  </si>
  <si>
    <t>Display Limits</t>
  </si>
  <si>
    <t>Measured Value</t>
  </si>
  <si>
    <t>Measured Value Limits</t>
  </si>
  <si>
    <t>(V)</t>
  </si>
  <si>
    <t>(± V)</t>
  </si>
  <si>
    <t>Customer Order No.</t>
  </si>
  <si>
    <t>Manufacturer</t>
  </si>
  <si>
    <t>Model Number</t>
  </si>
  <si>
    <t>Equipment Description</t>
  </si>
  <si>
    <t>Serial Number</t>
  </si>
  <si>
    <t>Date of Calibration</t>
  </si>
  <si>
    <t>Procedures Used</t>
  </si>
  <si>
    <t>Ambient Temperature</t>
  </si>
  <si>
    <t>Relative Humidity</t>
  </si>
  <si>
    <t>Nominal Mains Supply</t>
  </si>
  <si>
    <t>Ident/Plant Number</t>
  </si>
  <si>
    <t>Case No.</t>
  </si>
  <si>
    <t>Pacific</t>
  </si>
  <si>
    <t>AC Power Source</t>
  </si>
  <si>
    <t>230V -6%/+10%, 50 Hz ±1%</t>
  </si>
  <si>
    <t xml:space="preserve">DATE OF ISSUE: </t>
  </si>
  <si>
    <t>K. Gawlik</t>
  </si>
  <si>
    <t>I. A. Norman</t>
  </si>
  <si>
    <t>400V -6%/+10%,  50 Hz ±1%</t>
  </si>
  <si>
    <t>Results are recorded “As Received” values.</t>
  </si>
  <si>
    <t>Calibration reference:</t>
  </si>
  <si>
    <t>Measurements were made following a minimum stabilisation period of 2 hours in the Laboratory environment.</t>
  </si>
  <si>
    <t>All measurements were made using equipment traceable to National or International Standards.</t>
  </si>
  <si>
    <t>The reported expanded uncertainty is based on a standard uncertainty multiplied by a coverage factor k=2, providing a level of confidence of approximately 95%. The quoted uncertainty refers only to the measured value and does not carry any implication regarding the long term stability of the instrument.</t>
  </si>
  <si>
    <t>Calibrated By:</t>
  </si>
  <si>
    <t>Caltest Instruments Ltd</t>
  </si>
  <si>
    <t>Page 2 of 6 Pages</t>
  </si>
  <si>
    <t>3 Phase Voltage Output and Metering.</t>
  </si>
  <si>
    <t>The 3 phase output and metering accuracy were calibrated by selecting the 3 Phase operation mode, the following output voltages were selected, the measured output voltage and the value of the output meter were recorded.</t>
  </si>
  <si>
    <t>Test Method:</t>
  </si>
  <si>
    <t>A-N</t>
  </si>
  <si>
    <t>B-N</t>
  </si>
  <si>
    <t>C-N</t>
  </si>
  <si>
    <t>Page 3 of 6 Pages</t>
  </si>
  <si>
    <t>Page 4 of 6 Pages</t>
  </si>
  <si>
    <t>Page 5 of 6 Pages</t>
  </si>
  <si>
    <t>Page 6 of 6 Pages</t>
  </si>
  <si>
    <t>Uncertainties</t>
  </si>
  <si>
    <t>AC Voltage ± 10 mV</t>
  </si>
  <si>
    <t>2 Phase Voltage Output and Metering.</t>
  </si>
  <si>
    <t>The 2 phase output and metering accuracy were calibrated by selecting the 2 phase operation mode, the following output voltages were selected, the measured output voltage and the value of the output meter were recorded. All measurements were made between Phase A and B.</t>
  </si>
  <si>
    <t>1 Phase Voltage Output and Metering.</t>
  </si>
  <si>
    <t>A-B</t>
  </si>
  <si>
    <t>The 1 phase output and metering accuracy were calibrated by selecting the 1 phase operation mode, the following output voltages were selected, the measured output voltage and the value of the output meter were recorded. All measurements were made between Phase A and N.</t>
  </si>
  <si>
    <t>Other Checks</t>
  </si>
  <si>
    <t>Current Limit Checked</t>
  </si>
  <si>
    <t xml:space="preserve">External Sense Function Checked </t>
  </si>
  <si>
    <t>ü</t>
  </si>
  <si>
    <t>Power Meter Function Checked</t>
  </si>
  <si>
    <t>3 Phase Frequency Response.</t>
  </si>
  <si>
    <t>The 3 phase frequency response was calibrated by selecting the 3 phase operation mode, the output voltages were selected for 120V and the frequency was set to the values below, the measured output voltage and frequency were recorded.</t>
  </si>
  <si>
    <t>The UUT settings were as follows: Form 3, Int Sense, CSC On, Direct Mode, No Load applied, Sine Wave.</t>
  </si>
  <si>
    <t>(Hz)</t>
  </si>
  <si>
    <t>Measured Frequency</t>
  </si>
  <si>
    <t>(± Hz)</t>
  </si>
  <si>
    <t>Measured Voltage</t>
  </si>
  <si>
    <t>Frequency Limits</t>
  </si>
  <si>
    <t xml:space="preserve">Frequency    ± 0.001 Hz    </t>
  </si>
  <si>
    <t>The 3 phase current metering accuracy was calibrated by selecting the 3 phase operation mode, a resistive load was connected to each phase in turn, the load was adjusted for the following currents, the displayed current readings were recorded.</t>
  </si>
  <si>
    <t>3 Phase Current Metering.</t>
  </si>
  <si>
    <t>Displayed Current Limits</t>
  </si>
  <si>
    <t>Displayed Current</t>
  </si>
  <si>
    <t>Measured Current</t>
  </si>
  <si>
    <t>(A)</t>
  </si>
  <si>
    <t>(± A)</t>
  </si>
  <si>
    <t>1 Phase Current Metering.</t>
  </si>
  <si>
    <t>Displayed AC Current ± 1 Display Digit</t>
  </si>
  <si>
    <t>Measured AC Current ± 1 mA</t>
  </si>
  <si>
    <t>END</t>
  </si>
  <si>
    <t xml:space="preserve">ISSUED BY:                 </t>
  </si>
  <si>
    <t>Frequency 60Hz.</t>
  </si>
  <si>
    <t>A</t>
  </si>
  <si>
    <t>The UUT settings were as follows: Form 3, Int sense, CSC off, Direct Mode, Sine Wave,</t>
  </si>
  <si>
    <t>The UUT settings were as follows: Form 1, Int Sense, CSC Off, Direct Mode, No Load applied, Sine Wave</t>
  </si>
  <si>
    <t>This certificate is issued in accordance with the laboratory accreditation requirements of the United Kingdom Accreditation Service. It provides traceability of measurement to the SI system of units and/or to units of measurement realised at the National Physical Laboratory or other recognised national metrology institutes. This certificate may not be reproduced other than in full, except with the prior written approval of the issuing laboratory</t>
  </si>
  <si>
    <t>UKAS Accredited Calibration Laboratory 4432</t>
  </si>
  <si>
    <t>23 °C ± 3 °C</t>
  </si>
  <si>
    <t>50 % rh ± 20 % rh</t>
  </si>
  <si>
    <t>A. Nolan</t>
  </si>
  <si>
    <t>315LSX</t>
  </si>
  <si>
    <t>345LSX</t>
  </si>
  <si>
    <t>Date Received</t>
  </si>
  <si>
    <t>Issued by:</t>
  </si>
  <si>
    <t>Date of issue:</t>
  </si>
  <si>
    <t>Certificate Number:</t>
  </si>
  <si>
    <t>Location of Calibration:</t>
  </si>
  <si>
    <t>Unit 2 Vicerouy Court</t>
  </si>
  <si>
    <t>Petersfield, Hampshire</t>
  </si>
  <si>
    <t>Tel 01483 302 700</t>
  </si>
  <si>
    <t>0123</t>
  </si>
  <si>
    <t>03504</t>
  </si>
  <si>
    <t>C002</t>
  </si>
  <si>
    <t>01253</t>
  </si>
  <si>
    <t>Procedure(s) Used</t>
  </si>
  <si>
    <t>Calibrated By</t>
  </si>
  <si>
    <t>Input Voltage</t>
  </si>
  <si>
    <t>Calibration Engineer</t>
  </si>
  <si>
    <t>R. Smith</t>
  </si>
  <si>
    <t>Calibration Equipment Used</t>
  </si>
  <si>
    <t>Asset Number</t>
  </si>
  <si>
    <t>Description</t>
  </si>
  <si>
    <t>Cal Due date</t>
  </si>
  <si>
    <t>CT125</t>
  </si>
  <si>
    <t>CT138</t>
  </si>
  <si>
    <t>CT174</t>
  </si>
  <si>
    <t>This certificate is issued in accordance with the laboratory accreditation requirements of the United Kingdom Accreditation Service. It provides traceability of measurement to the SI system of units and/or to units of measurement realised at the National Physical Laboratory or other recognised national metrology institutes. This certificate may not be reproduced other than in full, except with the prior written approval of the issuing laboratory.</t>
  </si>
  <si>
    <t>Decision rule on reporting of compliance to specification.</t>
  </si>
  <si>
    <t>Certificate number:</t>
  </si>
  <si>
    <t>Statement of Conformity</t>
  </si>
  <si>
    <t>The instrument is within the manufcturers published specification, at the points measured, with due allowance having been made for the measurement uncertainities</t>
  </si>
  <si>
    <t>Results are recoded "As Received" values.</t>
  </si>
  <si>
    <t>Results are recoded following adjustments.</t>
  </si>
  <si>
    <t>Results are recoded following repair and adjustments.</t>
  </si>
  <si>
    <t>The statement of compliance decision is based on a 95% coverage probability for the expanded uncertainties.</t>
  </si>
  <si>
    <t xml:space="preserve">In the examples shown in the above diagram (Figure 1) </t>
  </si>
  <si>
    <t>Certificate number</t>
  </si>
  <si>
    <t>DC Voltage Accuracy</t>
  </si>
  <si>
    <t xml:space="preserve">An AC Voltage was applied to the VHi and VLo terminals of each channel in turn.  </t>
  </si>
  <si>
    <t>Applied Voltage</t>
  </si>
  <si>
    <t>Channel 1</t>
  </si>
  <si>
    <t>Limits</t>
  </si>
  <si>
    <t>Uncertainty</t>
  </si>
  <si>
    <t>+</t>
  </si>
  <si>
    <t>-</t>
  </si>
  <si>
    <t>Channel 2</t>
  </si>
  <si>
    <t>Channel 3</t>
  </si>
  <si>
    <t>DC Current Accuracy</t>
  </si>
  <si>
    <t xml:space="preserve">An DC Current was applied to the AHi and ALo terminals of each channel in turn.  </t>
  </si>
  <si>
    <t>Applied Current</t>
  </si>
  <si>
    <t>(mA)</t>
  </si>
  <si>
    <t>AC Voltage Accuracy</t>
  </si>
  <si>
    <t>Frequency</t>
  </si>
  <si>
    <t>AC Current Accuracy</t>
  </si>
  <si>
    <t xml:space="preserve">An AC Current was applied to the AHi and ALo terminals of each channel in turn.  </t>
  </si>
  <si>
    <t>Frequency Accuracy</t>
  </si>
  <si>
    <t>Applied Frequency</t>
  </si>
  <si>
    <t>Nominal Frequency</t>
  </si>
  <si>
    <t>10 k</t>
  </si>
  <si>
    <t>50 k</t>
  </si>
  <si>
    <t xml:space="preserve">An AC Voltage 120 VAC was applied to the AHi and ALo terminals of each channel in turn.  </t>
  </si>
  <si>
    <t>Applied input</t>
  </si>
  <si>
    <t>Nominal Power</t>
  </si>
  <si>
    <t>Indicated Power</t>
  </si>
  <si>
    <t>Unc.</t>
  </si>
  <si>
    <t>(Vrms)</t>
  </si>
  <si>
    <t>(Arms)</t>
  </si>
  <si>
    <t>Power factor</t>
  </si>
  <si>
    <t>(W)</t>
  </si>
  <si>
    <t>Power Factor Accuracy</t>
  </si>
  <si>
    <t>Indicated Power Factor</t>
  </si>
  <si>
    <t>(pf)</t>
  </si>
  <si>
    <t>End</t>
  </si>
  <si>
    <t>AC Power Accuracy</t>
  </si>
  <si>
    <t xml:space="preserve">A DC Voltage was applied to the VHi and VLo terminals of each channel in turn.  </t>
  </si>
  <si>
    <t>The following Voltage /Current/Frequency combinations were applied to each channel in turn.</t>
  </si>
  <si>
    <t>The Power Factors were adjusted as per the following table; the resultant indications were recorded.</t>
  </si>
  <si>
    <t>UKAS Accredited Calibration Laboratory  No. 4432</t>
  </si>
  <si>
    <t>DC Floor error</t>
  </si>
  <si>
    <t>Base floor error</t>
  </si>
  <si>
    <t>AC Floor Error</t>
  </si>
  <si>
    <t>3.3uA/A</t>
  </si>
  <si>
    <t>100uV/V</t>
  </si>
  <si>
    <t>3mV</t>
  </si>
  <si>
    <t>0.23mA</t>
  </si>
  <si>
    <t>phase error</t>
  </si>
  <si>
    <t>10A 230V 50Hz</t>
  </si>
  <si>
    <t>5 k</t>
  </si>
  <si>
    <t>1 k</t>
  </si>
  <si>
    <t>Measurements were made following a stabilisation period in the Laboratory environment.</t>
  </si>
  <si>
    <t>Case A</t>
  </si>
  <si>
    <t>The measurement result is within the specification limit when the measurement uncertainty is taken into account. No annotation mark.</t>
  </si>
  <si>
    <t>Case B</t>
  </si>
  <si>
    <t>It is not possible to state compliance when the uncertainty is taken into account. The measurement will be marked with the following annotation mark: ".</t>
  </si>
  <si>
    <t>Case C</t>
  </si>
  <si>
    <t>Case D</t>
  </si>
  <si>
    <t>Key to additional annotations, where available:</t>
  </si>
  <si>
    <t>#</t>
  </si>
  <si>
    <t>It is not possible to apply statement of conformity due to expanded uncertainty being close or bigger than the unit specification.</t>
  </si>
  <si>
    <t>*</t>
  </si>
  <si>
    <t>The measurements are outside the current UKAS accredititaion scope, and are reported for completition only.</t>
  </si>
  <si>
    <t>DC Voltage Accuracy cont.</t>
  </si>
  <si>
    <t>DC Current Accuracy cont.</t>
  </si>
  <si>
    <t>AC Voltage Accuracy cont.</t>
  </si>
  <si>
    <t>C008</t>
  </si>
  <si>
    <t>C007</t>
  </si>
  <si>
    <t>A004-4</t>
  </si>
  <si>
    <t>AC Current Accuracy cont.</t>
  </si>
  <si>
    <t>A004-5</t>
  </si>
  <si>
    <t>AC Power Accuracy cont.</t>
  </si>
  <si>
    <t>Phase Angle Accuracy</t>
  </si>
  <si>
    <t>Phase Angle</t>
  </si>
  <si>
    <t>Indicated Phase Angle</t>
  </si>
  <si>
    <r>
      <t xml:space="preserve">( </t>
    </r>
    <r>
      <rPr>
        <sz val="11"/>
        <color theme="1"/>
        <rFont val="Aptos Narrow"/>
        <family val="2"/>
      </rPr>
      <t xml:space="preserve">° </t>
    </r>
    <r>
      <rPr>
        <sz val="9.35"/>
        <color theme="1"/>
        <rFont val="Times New Roman"/>
        <family val="1"/>
      </rPr>
      <t>)</t>
    </r>
  </si>
  <si>
    <t>( ° )</t>
  </si>
  <si>
    <t xml:space="preserve">DC Power Accuracy </t>
  </si>
  <si>
    <t>The following Voltage /Current combinations were applied to each channel in turn.</t>
  </si>
  <si>
    <t>DC Power Accuracy cont.</t>
  </si>
  <si>
    <t>DC Current Accuracy with CT167</t>
  </si>
  <si>
    <t>DC Power Accuracy cont</t>
  </si>
  <si>
    <t>(kW)</t>
  </si>
  <si>
    <t>AC Current Accuracy with CT167</t>
  </si>
  <si>
    <t>AC Power Accuracy with CT167</t>
  </si>
  <si>
    <t xml:space="preserve"> % rh</t>
  </si>
  <si>
    <t xml:space="preserve"> °C </t>
  </si>
  <si>
    <t>The measurement result is outside the specification limit. The measurement will be marked with following annotation mark: !.</t>
  </si>
  <si>
    <t>"-0.3mA</t>
  </si>
  <si>
    <t>The 3 phase output and metering accuracy was calibrated by selecting the 3 Phase operation mode, the following output voltages were selected, the measured output voltage and the value of the output meter were recorded. All phases were measured with respect to Neutral.
The UUT settings were as follows: Mode AC, Form 3, Int sense, CSC on, High Range, No Load applied. Frequency 400 Hz Sine Wave * Display Limits refer to Limits between Displayed output and Measured value.</t>
  </si>
  <si>
    <t>3 Phase AC Output Voltage Linearity and Metering</t>
  </si>
  <si>
    <t>Split Phase AC Output Voltage Linearity and Metering</t>
  </si>
  <si>
    <t>The split phase output and metering accuracy was calibrated by selecting the split Phase operation mode, the following output voltages were selected, the measured output voltage and the value of the output meter were recorded. All measurements were made between Phase A and Phase B.
The UUT settings were as follows: Mode AC, Form 2, Int sense, CSC on, High Range, No Load applied. Frequency 60 Hz Sine Wave * Display Limits refer to Limits between Displayed output and Measured value.</t>
  </si>
  <si>
    <t>Single Phase AC Output Voltage Linearity and Metering</t>
  </si>
  <si>
    <t>The 1 phase output and metering direct coupled accuracy was calibrated by selecting the 1 Phase operation mode, the following output voltages were selected, the measured output voltage and the value of the output meter were recorded. For single phase operation, all three phase outputs were connected in parallel configuration.
The UUT settings were as follows: Mode AC, Form 1, Int sense, CSC on, High Range, No Load applied. Frequency 400 Hz Sine Wave. * Display Limits refer to Limits between Displayed output and Measured value.</t>
  </si>
  <si>
    <t>3 Phase Frequency Response</t>
  </si>
  <si>
    <t>The 3 phase voltage frequency response was calibrated by selecting the 3 Phase operation mode, the output voltages were selected for 115 V and the frequency was set to the values below, the measured Output Voltage and Frequency were recorded. All phases were measured with respect to Neutral.
The UUT settings were as follows: Mode AC, Form 3, Int sense, CSC on, High Range, No Load applied. Sine Wave.</t>
  </si>
  <si>
    <t>Displayed Voltage</t>
  </si>
  <si>
    <t>Freq. Limits</t>
  </si>
  <si>
    <t>Unc. Freq.</t>
  </si>
  <si>
    <t>Unc. Voltage</t>
  </si>
  <si>
    <t>The 3 phase Current metering accuracy was calibrated by selecting the 3 Phase operation mode, a resistive load was connected to each phase in turn, the load and the output voltage was adjusted for the following currents and power points, the displayed current and power readings were recorded. All phases were measured with respect to Neutral.
The UUT settings were as follows: Mode AC, Form 3, Ixt sense, CSC off, High Range, 400 Hz.</t>
  </si>
  <si>
    <t>Current Limits</t>
  </si>
  <si>
    <t>3 Phase AC Current  Metering</t>
  </si>
  <si>
    <t>Single Phase AC Current Metering</t>
  </si>
  <si>
    <t>3 Phase AC Power  Metering</t>
  </si>
  <si>
    <t>(± kW)</t>
  </si>
  <si>
    <t>The 3 phase Power metering accuracy was calibrated by selecting the 3 Phase operation mode, a resistive load was connected to each phase in turn, the load and the output voltage was adjusted for the following power points, the displayed power readings were recorded. All phases were measured with respect to Neutral.
The UUT settings were as follows: Mode AC, Form 3, Int sense, CSC off, High Range, 60 Hz.</t>
  </si>
  <si>
    <t>3 Phase DC Output Voltage Linearity and Metering</t>
  </si>
  <si>
    <t xml:space="preserve">The 3 phase output and metering accuracy was calibrated by selecting the 3 Phase operation mode, the following output voltages were selected, the measured output voltage and the value of the output meter were recorded. All phases were measured with respect to Neutral.
The UUT settings were as follows: Mode DC, Form 3, Int sense, CSC on, High Range, No Load applied.  
* Display Limits refer to Limits between Displayed output and Measured value. </t>
  </si>
  <si>
    <t>3 Phase DC Output Voltage Linearity and Metering Cont:</t>
  </si>
  <si>
    <t>Split Phase DC Output Voltage Linearity and Metering</t>
  </si>
  <si>
    <t xml:space="preserve">The split phase output and metering direct coupled accuracy was calibrated by selecting the split Phase direct coupled operation mode, the following output voltages were selected, the measured output voltage and the value of the output meter were recorded. All measurements were made between Phase A and Phase B.
The UUT settings were as follows: Mode DC, Form 2, Int sense, CSC on, High Range , No Load applied. </t>
  </si>
  <si>
    <t>Single Phase DC Output Voltage Linearity and Metering</t>
  </si>
  <si>
    <t>The single phase output and metering accuracy was calibrated by selecting the single Phase operation mode, the following output voltages were selected, the measured output voltage and the value of the output meter were recorded. For single phase operation, all three phase outputs were connected in parallel configuration.
The UUT settings were as follows: Mode DC, Form 1, Int sense, CSC on, High Range, No Load applied.
* Display Limits refer to Limits between Displayed output and Measured value.</t>
  </si>
  <si>
    <t>3 Phase DC Current  Metering</t>
  </si>
  <si>
    <t xml:space="preserve">The 3 phase Current metering accuracy was calibrated by selecting the 3 Phase operation mode, a resistive load was connected to each phase in turn, the load and the output voltage was adjusted for the following currents and power points, the displayed current and power readings were recorded. All phases were measured with respect to Neutral.
The UUT settings were as follows: Mode DC, Form 3, Int sense, CSC off, High Range.  </t>
  </si>
  <si>
    <t>Single Phase DC Current Metering</t>
  </si>
  <si>
    <t>D003</t>
  </si>
  <si>
    <t>Freq</t>
  </si>
  <si>
    <t>D002, D003, D006, D007</t>
  </si>
  <si>
    <t>CT164</t>
  </si>
  <si>
    <t>CT167</t>
  </si>
  <si>
    <t>CT151</t>
  </si>
  <si>
    <t>CT142</t>
  </si>
  <si>
    <t>CT171</t>
  </si>
  <si>
    <t>Pacific Power</t>
  </si>
  <si>
    <t>3150AFX</t>
  </si>
  <si>
    <t>AC/DC Power Source</t>
  </si>
  <si>
    <t>AFX Series operational manual, P/N 160620-10, Rev 1.3.6. 2023</t>
  </si>
  <si>
    <t>C034097</t>
  </si>
  <si>
    <t>Warranty</t>
  </si>
  <si>
    <t>118524364</t>
  </si>
  <si>
    <t>Eaton Ltd</t>
  </si>
  <si>
    <t>Abbey Road</t>
  </si>
  <si>
    <t>Titchfield</t>
  </si>
  <si>
    <t>PO14 4QA</t>
  </si>
  <si>
    <t>CFE-2821</t>
  </si>
  <si>
    <t xml:space="preserve">23 +-5 °C </t>
  </si>
  <si>
    <t>Measurements were made following a stabilisation period in the customer environment.</t>
  </si>
  <si>
    <t>The instrument is within the manufacturers published specification, at the points measured, with due allowance having been made for the measurement uncertainities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</si>
</sst>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F800]dddd\,\ mmmm\ dd\,\ yyyy"/>
    <numFmt numFmtId="167" formatCode="#,##0.000"/>
    <numFmt numFmtId="168" formatCode="0.000\ 0"/>
    <numFmt numFmtId="169" formatCode="0.0000"/>
    <numFmt numFmtId="170" formatCode="0.00000"/>
    <numFmt numFmtId="171" formatCode="0.000000"/>
  </numFmts>
  <fonts count="19" x14ac:knownFonts="1">
    <font>
      <sz val="11"/>
      <color theme="1"/>
      <name val="Calibri"/>
      <family val="2"/>
      <scheme val="minor"/>
    </font>
    <font>
      <sz val="10"/>
      <color theme="1"/>
      <name val="Calibri"/>
      <family val="2"/>
      <scheme val="minor"/>
    </font>
    <font>
      <sz val="10"/>
      <color theme="1"/>
      <name val="Times New Roman"/>
      <family val="1"/>
    </font>
    <font>
      <b/>
      <sz val="10"/>
      <color theme="1"/>
      <name val="Times New Roman"/>
      <family val="1"/>
    </font>
    <font>
      <sz val="11"/>
      <color theme="1"/>
      <name val="Times New Roman"/>
      <family val="1"/>
    </font>
    <font>
      <sz val="12"/>
      <color theme="1"/>
      <name val="Times New Roman"/>
      <family val="1"/>
    </font>
    <font>
      <b/>
      <u/>
      <sz val="11"/>
      <color theme="1"/>
      <name val="Times New Roman"/>
      <family val="1"/>
    </font>
    <font>
      <b/>
      <sz val="11"/>
      <color theme="1"/>
      <name val="Times New Roman"/>
      <family val="1"/>
    </font>
    <font>
      <b/>
      <sz val="24"/>
      <color theme="1"/>
      <name val="Times New Roman"/>
      <family val="1"/>
    </font>
    <font>
      <b/>
      <sz val="12"/>
      <color theme="1"/>
      <name val="Times New Roman"/>
      <family val="1"/>
    </font>
    <font>
      <sz val="9"/>
      <color theme="1"/>
      <name val="Times New Roman"/>
      <family val="1"/>
    </font>
    <font>
      <b/>
      <sz val="14"/>
      <color theme="1"/>
      <name val="Times New Roman"/>
      <family val="1"/>
    </font>
    <font>
      <b/>
      <sz val="18"/>
      <color theme="1"/>
      <name val="Times New Roman"/>
      <family val="1"/>
    </font>
    <font>
      <sz val="12"/>
      <color theme="1"/>
      <name val="Wingdings"/>
      <charset val="2"/>
    </font>
    <font>
      <sz val="8"/>
      <color theme="1"/>
      <name val="Times New Roman"/>
      <family val="1"/>
    </font>
    <font>
      <b/>
      <sz val="11"/>
      <color theme="1"/>
      <name val="Calibri"/>
      <family val="2"/>
      <scheme val="minor"/>
    </font>
    <font>
      <sz val="11"/>
      <color theme="1"/>
      <name val="Aptos Narrow"/>
      <family val="2"/>
    </font>
    <font>
      <sz val="9.35"/>
      <color theme="1"/>
      <name val="Times New Roman"/>
      <family val="1"/>
    </font>
    <font>
      <b/>
      <sz val="8"/>
      <color theme="1"/>
      <name val="Times New Roman"/>
      <family val="1"/>
    </font>
  </fonts>
  <fills count="5">
    <fill>
      <patternFill patternType="none"/>
    </fill>
    <fill>
      <patternFill patternType="gray125"/>
    </fill>
    <fill>
      <patternFill patternType="solid">
        <fgColor theme="0"/>
        <bgColor theme="0"/>
      </patternFill>
    </fill>
    <fill>
      <patternFill patternType="solid">
        <fgColor indexed="65"/>
        <bgColor indexed="64"/>
      </patternFill>
    </fill>
    <fill>
      <patternFill patternType="solid">
        <fgColor theme="0"/>
        <bgColor indexed="64"/>
      </patternFill>
    </fill>
  </fills>
  <borders count="17">
    <border>
      <left/>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81">
    <xf numFmtId="0" fontId="0" fillId="0" borderId="0" xfId="0"/>
    <xf numFmtId="0" fontId="1" fillId="3" borderId="0" xfId="0" applyFont="1" applyFill="1"/>
    <xf numFmtId="0" fontId="4" fillId="3" borderId="0" xfId="0" applyFont="1" applyFill="1" applyAlignment="1">
      <alignment vertical="center"/>
    </xf>
    <xf numFmtId="0" fontId="6" fillId="3" borderId="0" xfId="0" applyFont="1" applyFill="1" applyAlignment="1">
      <alignment vertical="center"/>
    </xf>
    <xf numFmtId="0" fontId="7" fillId="3" borderId="0" xfId="0" applyFont="1" applyFill="1" applyAlignment="1">
      <alignment vertical="center"/>
    </xf>
    <xf numFmtId="0" fontId="5" fillId="3" borderId="0" xfId="0" applyFont="1" applyFill="1"/>
    <xf numFmtId="0" fontId="4" fillId="3" borderId="0" xfId="0" applyFont="1" applyFill="1" applyAlignment="1">
      <alignment horizontal="left"/>
    </xf>
    <xf numFmtId="0" fontId="4" fillId="0" borderId="0" xfId="0" applyFont="1"/>
    <xf numFmtId="0" fontId="5" fillId="2" borderId="0" xfId="0" applyFont="1" applyFill="1"/>
    <xf numFmtId="49" fontId="9" fillId="2" borderId="0" xfId="0" applyNumberFormat="1" applyFont="1" applyFill="1"/>
    <xf numFmtId="0" fontId="4" fillId="3" borderId="0" xfId="0" applyFont="1" applyFill="1"/>
    <xf numFmtId="0" fontId="10" fillId="3" borderId="0" xfId="0" applyFont="1" applyFill="1" applyAlignment="1">
      <alignment vertical="top"/>
    </xf>
    <xf numFmtId="0" fontId="4" fillId="3" borderId="0" xfId="0" applyFont="1" applyFill="1" applyAlignment="1">
      <alignment vertical="top"/>
    </xf>
    <xf numFmtId="0" fontId="10" fillId="3" borderId="0" xfId="0" applyFont="1" applyFill="1"/>
    <xf numFmtId="0" fontId="4" fillId="3" borderId="2" xfId="0" applyFont="1" applyFill="1" applyBorder="1"/>
    <xf numFmtId="0" fontId="2" fillId="3" borderId="0" xfId="0" applyFont="1" applyFill="1"/>
    <xf numFmtId="0" fontId="2" fillId="3" borderId="0" xfId="0" applyFont="1" applyFill="1" applyAlignment="1">
      <alignment vertical="top"/>
    </xf>
    <xf numFmtId="0" fontId="2" fillId="3" borderId="0" xfId="0" applyFont="1" applyFill="1" applyAlignment="1">
      <alignment horizontal="left"/>
    </xf>
    <xf numFmtId="0" fontId="2" fillId="3" borderId="0" xfId="0" applyFont="1" applyFill="1" applyAlignment="1">
      <alignment horizontal="center"/>
    </xf>
    <xf numFmtId="0" fontId="2" fillId="3" borderId="4" xfId="0" applyFont="1" applyFill="1" applyBorder="1"/>
    <xf numFmtId="0" fontId="7" fillId="0" borderId="5" xfId="0" applyFont="1" applyBorder="1" applyAlignment="1">
      <alignment horizontal="center" vertical="center" wrapText="1"/>
    </xf>
    <xf numFmtId="0" fontId="4" fillId="0" borderId="5" xfId="0" applyFont="1" applyBorder="1" applyAlignment="1">
      <alignment horizontal="center" vertical="center"/>
    </xf>
    <xf numFmtId="0" fontId="7"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0" xfId="0" applyFont="1" applyFill="1" applyAlignment="1">
      <alignment horizontal="center"/>
    </xf>
    <xf numFmtId="0" fontId="13" fillId="0" borderId="0" xfId="0" applyFont="1"/>
    <xf numFmtId="0" fontId="4" fillId="4" borderId="0" xfId="0" applyFont="1" applyFill="1"/>
    <xf numFmtId="0" fontId="2" fillId="2" borderId="9" xfId="0" applyFont="1" applyFill="1" applyBorder="1" applyAlignment="1">
      <alignment vertical="top"/>
    </xf>
    <xf numFmtId="0" fontId="2" fillId="2" borderId="0" xfId="0" applyFont="1" applyFill="1" applyAlignment="1">
      <alignment vertical="top"/>
    </xf>
    <xf numFmtId="0" fontId="2" fillId="2" borderId="0" xfId="0" applyFont="1" applyFill="1"/>
    <xf numFmtId="0" fontId="2" fillId="2" borderId="3" xfId="0" applyFont="1" applyFill="1" applyBorder="1"/>
    <xf numFmtId="0" fontId="2" fillId="2" borderId="3" xfId="0" applyFont="1" applyFill="1" applyBorder="1" applyAlignment="1">
      <alignment vertical="center"/>
    </xf>
    <xf numFmtId="0" fontId="2" fillId="2" borderId="0" xfId="0" applyFont="1" applyFill="1" applyAlignment="1">
      <alignment vertical="center"/>
    </xf>
    <xf numFmtId="0" fontId="2" fillId="2" borderId="9" xfId="0" applyFont="1" applyFill="1" applyBorder="1" applyAlignment="1">
      <alignment vertical="center"/>
    </xf>
    <xf numFmtId="0" fontId="4" fillId="2" borderId="0" xfId="0" applyFont="1" applyFill="1" applyAlignment="1">
      <alignment vertical="center"/>
    </xf>
    <xf numFmtId="0" fontId="4" fillId="2" borderId="9" xfId="0" applyFont="1" applyFill="1" applyBorder="1" applyAlignment="1">
      <alignment vertical="top"/>
    </xf>
    <xf numFmtId="0" fontId="4" fillId="2" borderId="0" xfId="0" applyFont="1" applyFill="1" applyAlignment="1">
      <alignment vertical="top"/>
    </xf>
    <xf numFmtId="0" fontId="8" fillId="4" borderId="0" xfId="0" applyFont="1" applyFill="1" applyAlignment="1">
      <alignment vertical="top"/>
    </xf>
    <xf numFmtId="0" fontId="8" fillId="4" borderId="0" xfId="0" applyFont="1" applyFill="1" applyAlignment="1">
      <alignment horizontal="center" vertical="top"/>
    </xf>
    <xf numFmtId="0" fontId="4" fillId="4" borderId="10" xfId="0" applyFont="1" applyFill="1" applyBorder="1"/>
    <xf numFmtId="0" fontId="4" fillId="4" borderId="4" xfId="0" applyFont="1" applyFill="1" applyBorder="1"/>
    <xf numFmtId="0" fontId="4" fillId="4" borderId="11" xfId="0" applyFont="1" applyFill="1" applyBorder="1"/>
    <xf numFmtId="49" fontId="2" fillId="3" borderId="0" xfId="0" applyNumberFormat="1" applyFont="1" applyFill="1" applyAlignment="1">
      <alignment horizontal="left"/>
    </xf>
    <xf numFmtId="49" fontId="4" fillId="2" borderId="3" xfId="0" applyNumberFormat="1" applyFont="1" applyFill="1" applyBorder="1" applyAlignment="1">
      <alignment vertical="center"/>
    </xf>
    <xf numFmtId="2" fontId="4" fillId="0" borderId="5" xfId="0" applyNumberFormat="1" applyFont="1" applyBorder="1" applyAlignment="1">
      <alignment vertical="center"/>
    </xf>
    <xf numFmtId="165" fontId="4" fillId="0" borderId="5" xfId="0" applyNumberFormat="1" applyFont="1" applyBorder="1" applyAlignment="1">
      <alignment vertical="center"/>
    </xf>
    <xf numFmtId="2" fontId="4" fillId="0" borderId="12" xfId="0" applyNumberFormat="1" applyFont="1" applyBorder="1" applyAlignment="1">
      <alignment vertical="center"/>
    </xf>
    <xf numFmtId="2" fontId="4" fillId="0" borderId="13" xfId="0" applyNumberFormat="1" applyFont="1" applyBorder="1" applyAlignment="1">
      <alignment vertical="center"/>
    </xf>
    <xf numFmtId="164" fontId="4" fillId="0" borderId="5" xfId="0" applyNumberFormat="1" applyFont="1" applyBorder="1" applyAlignment="1">
      <alignment vertical="center"/>
    </xf>
    <xf numFmtId="0" fontId="7" fillId="0" borderId="12" xfId="0" applyFont="1" applyBorder="1" applyAlignment="1">
      <alignment vertical="center" wrapText="1"/>
    </xf>
    <xf numFmtId="0" fontId="7" fillId="0" borderId="13"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8" xfId="0" applyFont="1" applyBorder="1" applyAlignment="1">
      <alignment vertical="center" wrapText="1"/>
    </xf>
    <xf numFmtId="0" fontId="7" fillId="3" borderId="5" xfId="0" applyFont="1" applyFill="1" applyBorder="1" applyAlignment="1">
      <alignment vertical="center" wrapText="1"/>
    </xf>
    <xf numFmtId="164" fontId="4" fillId="3" borderId="5" xfId="0" applyNumberFormat="1" applyFont="1" applyFill="1" applyBorder="1" applyAlignment="1">
      <alignment vertical="center"/>
    </xf>
    <xf numFmtId="2" fontId="4" fillId="3" borderId="5" xfId="0" applyNumberFormat="1" applyFont="1" applyFill="1" applyBorder="1" applyAlignment="1">
      <alignment vertical="center"/>
    </xf>
    <xf numFmtId="165" fontId="4" fillId="3" borderId="5" xfId="0" applyNumberFormat="1" applyFont="1" applyFill="1" applyBorder="1" applyAlignment="1">
      <alignment vertical="center"/>
    </xf>
    <xf numFmtId="168" fontId="4" fillId="3" borderId="5" xfId="0" applyNumberFormat="1" applyFont="1" applyFill="1" applyBorder="1" applyAlignment="1">
      <alignment vertical="center"/>
    </xf>
    <xf numFmtId="165" fontId="4" fillId="3" borderId="12" xfId="0" applyNumberFormat="1" applyFont="1" applyFill="1" applyBorder="1" applyAlignment="1">
      <alignment vertical="center"/>
    </xf>
    <xf numFmtId="165" fontId="4" fillId="3" borderId="14" xfId="0" applyNumberFormat="1" applyFont="1" applyFill="1" applyBorder="1" applyAlignment="1">
      <alignment vertical="center"/>
    </xf>
    <xf numFmtId="165" fontId="4" fillId="3" borderId="13" xfId="0" applyNumberFormat="1" applyFont="1" applyFill="1" applyBorder="1" applyAlignment="1">
      <alignment vertical="center"/>
    </xf>
    <xf numFmtId="167" fontId="4" fillId="3" borderId="5" xfId="0" applyNumberFormat="1" applyFont="1" applyFill="1" applyBorder="1" applyAlignment="1">
      <alignment vertical="center"/>
    </xf>
    <xf numFmtId="0" fontId="4" fillId="3" borderId="5" xfId="0" applyFont="1" applyFill="1" applyBorder="1" applyAlignment="1">
      <alignment vertical="center"/>
    </xf>
    <xf numFmtId="0" fontId="4" fillId="4" borderId="0" xfId="0" applyFont="1" applyFill="1" applyAlignment="1">
      <alignment horizontal="center"/>
    </xf>
    <xf numFmtId="0" fontId="4" fillId="4" borderId="9" xfId="0" applyFont="1" applyFill="1" applyBorder="1"/>
    <xf numFmtId="0" fontId="4" fillId="4" borderId="3" xfId="0" applyFont="1" applyFill="1" applyBorder="1"/>
    <xf numFmtId="0" fontId="9" fillId="3" borderId="0" xfId="0" applyFont="1" applyFill="1" applyAlignment="1">
      <alignment horizontal="center"/>
    </xf>
    <xf numFmtId="0" fontId="9" fillId="3" borderId="0" xfId="0" applyFont="1" applyFill="1"/>
    <xf numFmtId="0" fontId="4" fillId="3" borderId="0" xfId="0" applyFont="1" applyFill="1" applyAlignment="1">
      <alignment wrapText="1"/>
    </xf>
    <xf numFmtId="0" fontId="4" fillId="3" borderId="0" xfId="0" applyFont="1" applyFill="1" applyAlignment="1">
      <alignment vertical="center" wrapText="1"/>
    </xf>
    <xf numFmtId="0" fontId="2" fillId="3" borderId="0" xfId="0" applyFont="1" applyFill="1" applyAlignment="1">
      <alignment horizontal="left" vertical="center" wrapText="1"/>
    </xf>
    <xf numFmtId="0" fontId="2" fillId="3" borderId="0" xfId="0" applyFont="1" applyFill="1" applyAlignment="1">
      <alignment vertical="center" wrapText="1"/>
    </xf>
    <xf numFmtId="0" fontId="7" fillId="3" borderId="0" xfId="0" applyFont="1" applyFill="1" applyAlignment="1">
      <alignment horizontal="center"/>
    </xf>
    <xf numFmtId="0" fontId="4" fillId="3" borderId="0" xfId="0" applyFont="1" applyFill="1" applyAlignment="1">
      <alignment horizontal="left" vertical="center"/>
    </xf>
    <xf numFmtId="164" fontId="4" fillId="3" borderId="6" xfId="0" applyNumberFormat="1" applyFont="1" applyFill="1" applyBorder="1" applyAlignment="1">
      <alignment vertical="center"/>
    </xf>
    <xf numFmtId="164" fontId="4" fillId="3" borderId="8" xfId="0" applyNumberFormat="1" applyFont="1" applyFill="1" applyBorder="1" applyAlignment="1">
      <alignment horizontal="left" vertical="center"/>
    </xf>
    <xf numFmtId="164" fontId="4" fillId="3" borderId="12" xfId="0" applyNumberFormat="1" applyFont="1" applyFill="1" applyBorder="1" applyAlignment="1">
      <alignment horizontal="right" vertical="center"/>
    </xf>
    <xf numFmtId="164" fontId="4" fillId="3" borderId="13" xfId="0" applyNumberFormat="1" applyFont="1" applyFill="1" applyBorder="1" applyAlignment="1">
      <alignment horizontal="left" vertical="center"/>
    </xf>
    <xf numFmtId="0" fontId="7" fillId="0" borderId="5" xfId="0" applyFont="1" applyBorder="1"/>
    <xf numFmtId="0" fontId="4" fillId="0" borderId="5" xfId="0" applyFont="1" applyBorder="1" applyAlignment="1">
      <alignment horizontal="center"/>
    </xf>
    <xf numFmtId="0" fontId="4" fillId="0" borderId="5" xfId="0" applyFont="1" applyBorder="1"/>
    <xf numFmtId="164" fontId="4" fillId="3" borderId="5" xfId="0" applyNumberFormat="1" applyFont="1" applyFill="1" applyBorder="1" applyAlignment="1">
      <alignment horizontal="center" vertical="center"/>
    </xf>
    <xf numFmtId="2" fontId="4" fillId="3" borderId="5" xfId="0" applyNumberFormat="1" applyFont="1" applyFill="1" applyBorder="1" applyAlignment="1">
      <alignment horizontal="center" vertical="center"/>
    </xf>
    <xf numFmtId="2" fontId="4" fillId="0" borderId="5" xfId="0" applyNumberFormat="1" applyFont="1" applyBorder="1" applyAlignment="1">
      <alignment horizontal="center" vertical="center"/>
    </xf>
    <xf numFmtId="2" fontId="4" fillId="0" borderId="5" xfId="0" applyNumberFormat="1" applyFont="1" applyBorder="1" applyAlignment="1">
      <alignment horizontal="center"/>
    </xf>
    <xf numFmtId="164" fontId="4" fillId="0" borderId="5" xfId="0" applyNumberFormat="1" applyFont="1" applyBorder="1" applyAlignment="1">
      <alignment horizontal="center" vertical="center"/>
    </xf>
    <xf numFmtId="164" fontId="4" fillId="0" borderId="5" xfId="0" applyNumberFormat="1" applyFont="1" applyBorder="1" applyAlignment="1">
      <alignment horizontal="center"/>
    </xf>
    <xf numFmtId="165" fontId="4" fillId="3" borderId="5" xfId="0" applyNumberFormat="1" applyFont="1" applyFill="1" applyBorder="1" applyAlignment="1">
      <alignment horizontal="center" vertical="center"/>
    </xf>
    <xf numFmtId="165" fontId="4" fillId="0" borderId="5" xfId="0" applyNumberFormat="1" applyFont="1" applyBorder="1" applyAlignment="1">
      <alignment horizontal="center"/>
    </xf>
    <xf numFmtId="10" fontId="4" fillId="0" borderId="0" xfId="0" applyNumberFormat="1" applyFont="1"/>
    <xf numFmtId="171" fontId="4" fillId="0" borderId="0" xfId="0" applyNumberFormat="1" applyFont="1"/>
    <xf numFmtId="2" fontId="4" fillId="0" borderId="0" xfId="0" applyNumberFormat="1" applyFont="1"/>
    <xf numFmtId="170" fontId="4" fillId="3" borderId="5" xfId="0" applyNumberFormat="1" applyFont="1" applyFill="1" applyBorder="1" applyAlignment="1">
      <alignment horizontal="center" vertical="center"/>
    </xf>
    <xf numFmtId="169" fontId="4" fillId="3" borderId="5" xfId="0" applyNumberFormat="1" applyFont="1" applyFill="1" applyBorder="1" applyAlignment="1">
      <alignment horizontal="center" vertical="center"/>
    </xf>
    <xf numFmtId="165" fontId="4" fillId="0" borderId="0" xfId="0" applyNumberFormat="1" applyFont="1"/>
    <xf numFmtId="165" fontId="4" fillId="0" borderId="5" xfId="0" applyNumberFormat="1" applyFont="1" applyBorder="1" applyAlignment="1">
      <alignment horizontal="center" vertical="center"/>
    </xf>
    <xf numFmtId="170" fontId="4" fillId="0" borderId="0" xfId="0" applyNumberFormat="1" applyFont="1"/>
    <xf numFmtId="169" fontId="4" fillId="0" borderId="5" xfId="0" applyNumberFormat="1" applyFont="1" applyBorder="1" applyAlignment="1">
      <alignment horizontal="center"/>
    </xf>
    <xf numFmtId="0" fontId="15" fillId="0" borderId="15" xfId="0" applyFont="1" applyBorder="1" applyAlignment="1">
      <alignment horizontal="center" vertical="center" wrapText="1"/>
    </xf>
    <xf numFmtId="0" fontId="15" fillId="0" borderId="5" xfId="0" applyFont="1" applyBorder="1" applyAlignment="1">
      <alignment horizontal="center" vertical="center" wrapText="1"/>
    </xf>
    <xf numFmtId="0" fontId="7" fillId="3" borderId="5" xfId="0" applyFont="1" applyFill="1" applyBorder="1" applyAlignment="1">
      <alignment horizontal="center" vertical="center"/>
    </xf>
    <xf numFmtId="0" fontId="7" fillId="3" borderId="5" xfId="0" applyFont="1" applyFill="1" applyBorder="1" applyAlignment="1">
      <alignment horizontal="center"/>
    </xf>
    <xf numFmtId="0" fontId="4" fillId="3" borderId="5" xfId="0" applyFont="1" applyFill="1" applyBorder="1" applyAlignment="1">
      <alignment horizont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2" fontId="4" fillId="3" borderId="5" xfId="0" applyNumberFormat="1" applyFont="1" applyFill="1" applyBorder="1" applyAlignment="1">
      <alignment horizontal="center"/>
    </xf>
    <xf numFmtId="0" fontId="2" fillId="4" borderId="0" xfId="0" applyFont="1" applyFill="1" applyAlignment="1">
      <alignment horizontal="center" vertical="top"/>
    </xf>
    <xf numFmtId="164" fontId="4" fillId="0" borderId="0" xfId="0" applyNumberFormat="1" applyFont="1"/>
    <xf numFmtId="164" fontId="4" fillId="3" borderId="13" xfId="0" applyNumberFormat="1" applyFont="1" applyFill="1" applyBorder="1" applyAlignment="1">
      <alignment horizontal="center" vertical="center"/>
    </xf>
    <xf numFmtId="0" fontId="4" fillId="3" borderId="0" xfId="0" applyFont="1" applyFill="1" applyAlignment="1">
      <alignment horizontal="center" vertical="center"/>
    </xf>
    <xf numFmtId="164" fontId="4" fillId="3" borderId="0" xfId="0" applyNumberFormat="1" applyFont="1" applyFill="1" applyAlignment="1">
      <alignment horizontal="center" vertical="center"/>
    </xf>
    <xf numFmtId="0" fontId="4" fillId="3" borderId="5" xfId="0" applyFont="1" applyFill="1" applyBorder="1"/>
    <xf numFmtId="165" fontId="4" fillId="3" borderId="13" xfId="0" applyNumberFormat="1" applyFont="1" applyFill="1" applyBorder="1" applyAlignment="1">
      <alignment horizontal="center" vertical="center"/>
    </xf>
    <xf numFmtId="49" fontId="7" fillId="0" borderId="0" xfId="0" applyNumberFormat="1" applyFont="1" applyAlignment="1">
      <alignment horizontal="center" vertical="center"/>
    </xf>
    <xf numFmtId="2" fontId="4" fillId="3" borderId="0" xfId="0" applyNumberFormat="1" applyFont="1" applyFill="1" applyAlignment="1">
      <alignment horizontal="center" vertical="center"/>
    </xf>
    <xf numFmtId="166" fontId="4" fillId="3" borderId="0" xfId="0" applyNumberFormat="1" applyFont="1" applyFill="1"/>
    <xf numFmtId="0" fontId="2" fillId="3" borderId="0" xfId="0" applyFont="1" applyFill="1" applyAlignment="1">
      <alignment horizontal="left"/>
    </xf>
    <xf numFmtId="0" fontId="12" fillId="4" borderId="6" xfId="0" applyFont="1" applyFill="1" applyBorder="1" applyAlignment="1">
      <alignment horizontal="center" vertical="top"/>
    </xf>
    <xf numFmtId="0" fontId="12" fillId="4" borderId="7" xfId="0" applyFont="1" applyFill="1" applyBorder="1" applyAlignment="1">
      <alignment horizontal="center" vertical="top"/>
    </xf>
    <xf numFmtId="0" fontId="12" fillId="4" borderId="8" xfId="0" applyFont="1" applyFill="1" applyBorder="1" applyAlignment="1">
      <alignment horizontal="center" vertical="top"/>
    </xf>
    <xf numFmtId="0" fontId="12" fillId="4" borderId="9" xfId="0" applyFont="1" applyFill="1" applyBorder="1" applyAlignment="1">
      <alignment horizontal="center" vertical="top"/>
    </xf>
    <xf numFmtId="0" fontId="12" fillId="4" borderId="0" xfId="0" applyFont="1" applyFill="1" applyAlignment="1">
      <alignment horizontal="center" vertical="top"/>
    </xf>
    <xf numFmtId="0" fontId="12" fillId="4" borderId="3" xfId="0" applyFont="1" applyFill="1" applyBorder="1" applyAlignment="1">
      <alignment horizontal="center" vertical="top"/>
    </xf>
    <xf numFmtId="0" fontId="4" fillId="3" borderId="0" xfId="0" applyFont="1" applyFill="1" applyAlignment="1">
      <alignment horizontal="left" vertical="center" wrapText="1"/>
    </xf>
    <xf numFmtId="0" fontId="4" fillId="3" borderId="0" xfId="0" applyFont="1" applyFill="1" applyAlignment="1">
      <alignment horizontal="left"/>
    </xf>
    <xf numFmtId="0" fontId="2" fillId="4" borderId="9" xfId="0" applyFont="1" applyFill="1" applyBorder="1" applyAlignment="1">
      <alignment horizontal="left" vertical="top"/>
    </xf>
    <xf numFmtId="0" fontId="2" fillId="4" borderId="0" xfId="0" applyFont="1" applyFill="1" applyAlignment="1">
      <alignment horizontal="left" vertical="top"/>
    </xf>
    <xf numFmtId="0" fontId="2" fillId="4" borderId="3" xfId="0" applyFont="1" applyFill="1" applyBorder="1" applyAlignment="1">
      <alignment horizontal="left" vertical="top"/>
    </xf>
    <xf numFmtId="0" fontId="12" fillId="4" borderId="10" xfId="0" applyFont="1" applyFill="1" applyBorder="1" applyAlignment="1">
      <alignment horizontal="center" vertical="top"/>
    </xf>
    <xf numFmtId="0" fontId="12" fillId="4" borderId="4" xfId="0" applyFont="1" applyFill="1" applyBorder="1" applyAlignment="1">
      <alignment horizontal="center" vertical="top"/>
    </xf>
    <xf numFmtId="0" fontId="12" fillId="4" borderId="11" xfId="0" applyFont="1" applyFill="1" applyBorder="1" applyAlignment="1">
      <alignment horizontal="center" vertical="top"/>
    </xf>
    <xf numFmtId="166" fontId="4" fillId="2" borderId="0" xfId="0" applyNumberFormat="1" applyFont="1" applyFill="1" applyAlignment="1">
      <alignment horizontal="left" vertical="center"/>
    </xf>
    <xf numFmtId="166" fontId="2" fillId="3" borderId="0" xfId="0" applyNumberFormat="1" applyFont="1" applyFill="1" applyAlignment="1">
      <alignment horizontal="left" vertical="center"/>
    </xf>
    <xf numFmtId="0" fontId="9" fillId="3" borderId="0" xfId="0" applyFont="1" applyFill="1" applyAlignment="1">
      <alignment horizontal="center"/>
    </xf>
    <xf numFmtId="0" fontId="7" fillId="3" borderId="0" xfId="0" applyFont="1" applyFill="1" applyAlignment="1">
      <alignment horizontal="left"/>
    </xf>
    <xf numFmtId="0" fontId="10" fillId="3" borderId="6" xfId="0" applyFont="1" applyFill="1" applyBorder="1" applyAlignment="1">
      <alignment horizontal="left" wrapText="1"/>
    </xf>
    <xf numFmtId="0" fontId="10" fillId="3" borderId="10" xfId="0" applyFont="1" applyFill="1" applyBorder="1" applyAlignment="1">
      <alignment horizontal="left" wrapText="1"/>
    </xf>
    <xf numFmtId="0" fontId="4" fillId="2" borderId="0" xfId="0" applyFont="1" applyFill="1" applyAlignment="1">
      <alignment horizontal="center" vertical="center"/>
    </xf>
    <xf numFmtId="0" fontId="14" fillId="3" borderId="0" xfId="0" applyFont="1" applyFill="1" applyAlignment="1">
      <alignment horizontal="left" wrapText="1"/>
    </xf>
    <xf numFmtId="0" fontId="14" fillId="3" borderId="4" xfId="0" applyFont="1" applyFill="1" applyBorder="1" applyAlignment="1">
      <alignment horizontal="left" wrapText="1"/>
    </xf>
    <xf numFmtId="0" fontId="4" fillId="3" borderId="4" xfId="0" applyFont="1" applyFill="1" applyBorder="1" applyAlignment="1">
      <alignment horizontal="center"/>
    </xf>
    <xf numFmtId="0" fontId="4" fillId="3" borderId="0" xfId="0" applyFont="1" applyFill="1" applyAlignment="1">
      <alignment horizontal="center"/>
    </xf>
    <xf numFmtId="0" fontId="4" fillId="3" borderId="0" xfId="0" applyFont="1" applyFill="1" applyAlignment="1">
      <alignment horizontal="left" wrapText="1"/>
    </xf>
    <xf numFmtId="0" fontId="2" fillId="3" borderId="0" xfId="0" applyFont="1" applyFill="1" applyAlignment="1">
      <alignment horizontal="left"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11" xfId="0" applyFont="1" applyBorder="1" applyAlignment="1">
      <alignment horizontal="center" vertical="center"/>
    </xf>
    <xf numFmtId="165" fontId="7" fillId="3" borderId="7" xfId="0" applyNumberFormat="1" applyFont="1" applyFill="1" applyBorder="1" applyAlignment="1">
      <alignment horizontal="center" vertical="center"/>
    </xf>
    <xf numFmtId="0" fontId="7" fillId="3" borderId="8"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11" xfId="0" applyFont="1" applyFill="1" applyBorder="1" applyAlignment="1">
      <alignment horizontal="center" vertical="center"/>
    </xf>
    <xf numFmtId="0" fontId="4" fillId="3" borderId="1" xfId="0" applyFont="1" applyFill="1" applyBorder="1" applyAlignment="1">
      <alignment horizont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5" xfId="0" applyFont="1" applyFill="1" applyBorder="1" applyAlignment="1">
      <alignment horizontal="center" vertical="center"/>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2" fillId="4" borderId="9" xfId="0" applyFont="1" applyFill="1" applyBorder="1" applyAlignment="1">
      <alignment horizontal="center" vertical="top"/>
    </xf>
    <xf numFmtId="0" fontId="2" fillId="4" borderId="0" xfId="0" applyFont="1" applyFill="1" applyAlignment="1">
      <alignment horizontal="center" vertical="top"/>
    </xf>
    <xf numFmtId="0" fontId="2" fillId="4" borderId="3" xfId="0" applyFont="1" applyFill="1" applyBorder="1" applyAlignment="1">
      <alignment horizontal="center" vertical="top"/>
    </xf>
    <xf numFmtId="0" fontId="2" fillId="4" borderId="10" xfId="0" applyFont="1" applyFill="1" applyBorder="1" applyAlignment="1">
      <alignment horizontal="center" vertical="top"/>
    </xf>
    <xf numFmtId="0" fontId="2" fillId="4" borderId="4" xfId="0" applyFont="1" applyFill="1" applyBorder="1" applyAlignment="1">
      <alignment horizontal="center" vertical="top"/>
    </xf>
    <xf numFmtId="0" fontId="2" fillId="4" borderId="11" xfId="0" applyFont="1" applyFill="1" applyBorder="1" applyAlignment="1">
      <alignment horizontal="center" vertical="top"/>
    </xf>
    <xf numFmtId="0" fontId="9" fillId="3" borderId="0" xfId="0" applyFont="1" applyFill="1" applyAlignment="1">
      <alignment horizontal="left"/>
    </xf>
    <xf numFmtId="0" fontId="2" fillId="3" borderId="0" xfId="0" applyFont="1" applyFill="1" applyAlignment="1">
      <alignment horizontal="left" vertical="center" wrapText="1"/>
    </xf>
    <xf numFmtId="49" fontId="7" fillId="0" borderId="7" xfId="0" applyNumberFormat="1"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11" xfId="0" applyFont="1" applyBorder="1" applyAlignment="1">
      <alignment horizontal="center" vertical="center"/>
    </xf>
    <xf numFmtId="49" fontId="2" fillId="3" borderId="0" xfId="0" applyNumberFormat="1" applyFont="1" applyFill="1" applyAlignment="1">
      <alignment horizontal="left"/>
    </xf>
    <xf numFmtId="0" fontId="4" fillId="0" borderId="0" xfId="0" applyFont="1" applyAlignment="1">
      <alignment horizontal="center"/>
    </xf>
    <xf numFmtId="0" fontId="3" fillId="3" borderId="0" xfId="0" applyFont="1" applyFill="1" applyAlignment="1">
      <alignment horizontal="left"/>
    </xf>
    <xf numFmtId="166" fontId="2" fillId="3" borderId="0" xfId="0" applyNumberFormat="1" applyFont="1" applyFill="1" applyAlignment="1">
      <alignment horizontal="left"/>
    </xf>
    <xf numFmtId="0" fontId="3" fillId="3" borderId="0" xfId="0" applyFont="1" applyFill="1" applyAlignment="1">
      <alignment horizontal="right"/>
    </xf>
    <xf numFmtId="0" fontId="4" fillId="4" borderId="0" xfId="0" applyFont="1" applyFill="1" applyAlignment="1">
      <alignment horizontal="center"/>
    </xf>
    <xf numFmtId="0" fontId="4" fillId="4" borderId="3" xfId="0" applyFont="1" applyFill="1" applyBorder="1" applyAlignment="1">
      <alignment horizontal="center"/>
    </xf>
    <xf numFmtId="0" fontId="4" fillId="0" borderId="9" xfId="0" applyFont="1" applyBorder="1" applyAlignment="1">
      <alignment horizontal="center"/>
    </xf>
    <xf numFmtId="0" fontId="4" fillId="0" borderId="3" xfId="0" applyFont="1" applyBorder="1" applyAlignment="1">
      <alignment horizontal="center"/>
    </xf>
    <xf numFmtId="166" fontId="4" fillId="4" borderId="0" xfId="0" applyNumberFormat="1" applyFont="1" applyFill="1" applyAlignment="1">
      <alignment horizontal="left" vertical="center"/>
    </xf>
    <xf numFmtId="166" fontId="4" fillId="4" borderId="3" xfId="0" applyNumberFormat="1" applyFont="1" applyFill="1" applyBorder="1" applyAlignment="1">
      <alignment horizontal="left" vertical="center"/>
    </xf>
    <xf numFmtId="166" fontId="4" fillId="4" borderId="0" xfId="0" applyNumberFormat="1" applyFont="1" applyFill="1" applyAlignment="1">
      <alignment horizontal="center" vertical="center"/>
    </xf>
    <xf numFmtId="166" fontId="4" fillId="4" borderId="3" xfId="0" applyNumberFormat="1" applyFont="1" applyFill="1" applyBorder="1" applyAlignment="1">
      <alignment horizontal="center" vertical="center"/>
    </xf>
    <xf numFmtId="0" fontId="4" fillId="4" borderId="0" xfId="0" applyFont="1" applyFill="1"/>
    <xf numFmtId="0" fontId="11" fillId="4" borderId="9" xfId="0" applyFont="1" applyFill="1" applyBorder="1" applyAlignment="1">
      <alignment horizontal="left"/>
    </xf>
    <xf numFmtId="0" fontId="11" fillId="4" borderId="0" xfId="0" applyFont="1" applyFill="1" applyAlignment="1">
      <alignment horizontal="left"/>
    </xf>
    <xf numFmtId="49" fontId="11" fillId="4" borderId="0" xfId="0" applyNumberFormat="1" applyFont="1" applyFill="1" applyAlignment="1">
      <alignment horizontal="center" vertical="center"/>
    </xf>
    <xf numFmtId="49" fontId="11" fillId="4" borderId="3" xfId="0" applyNumberFormat="1" applyFont="1" applyFill="1" applyBorder="1" applyAlignment="1">
      <alignment horizontal="center" vertical="center"/>
    </xf>
    <xf numFmtId="0" fontId="4" fillId="4" borderId="0" xfId="0" applyFont="1" applyFill="1" applyAlignment="1">
      <alignment horizontal="left"/>
    </xf>
    <xf numFmtId="0" fontId="7" fillId="4" borderId="9" xfId="0" applyFont="1" applyFill="1" applyBorder="1" applyAlignment="1">
      <alignment horizontal="left"/>
    </xf>
    <xf numFmtId="0" fontId="7" fillId="4" borderId="0" xfId="0" applyFont="1" applyFill="1" applyAlignment="1">
      <alignment horizontal="left"/>
    </xf>
    <xf numFmtId="0" fontId="4" fillId="3" borderId="0" xfId="0" applyFont="1" applyFill="1" applyAlignment="1">
      <alignment horizontal="left" vertical="center"/>
    </xf>
    <xf numFmtId="0" fontId="15" fillId="0" borderId="15" xfId="0" applyFont="1" applyBorder="1" applyAlignment="1">
      <alignment horizontal="center" vertical="center" wrapText="1"/>
    </xf>
    <xf numFmtId="0" fontId="15" fillId="0" borderId="5" xfId="0" applyFont="1" applyBorder="1" applyAlignment="1">
      <alignment horizontal="center" vertical="center" wrapText="1"/>
    </xf>
    <xf numFmtId="0" fontId="7" fillId="3" borderId="5" xfId="0" applyFont="1" applyFill="1" applyBorder="1" applyAlignment="1">
      <alignment horizontal="center" vertical="center"/>
    </xf>
    <xf numFmtId="0" fontId="7" fillId="3" borderId="5" xfId="0" applyFont="1" applyFill="1" applyBorder="1" applyAlignment="1">
      <alignment horizontal="center"/>
    </xf>
    <xf numFmtId="0" fontId="4" fillId="3" borderId="9" xfId="0" applyFont="1" applyFill="1" applyBorder="1" applyAlignment="1">
      <alignment horizontal="center"/>
    </xf>
    <xf numFmtId="166" fontId="4" fillId="3" borderId="0" xfId="0" applyNumberFormat="1" applyFont="1" applyFill="1" applyAlignment="1">
      <alignment horizontal="left"/>
    </xf>
    <xf numFmtId="0" fontId="11" fillId="3" borderId="0" xfId="0" applyFont="1" applyFill="1" applyAlignment="1">
      <alignment horizontal="center"/>
    </xf>
    <xf numFmtId="0" fontId="18" fillId="3" borderId="7" xfId="0" applyFont="1" applyFill="1" applyBorder="1" applyAlignment="1">
      <alignment horizontal="center" wrapText="1"/>
    </xf>
    <xf numFmtId="0" fontId="18" fillId="3" borderId="0" xfId="0" applyFont="1" applyFill="1" applyAlignment="1">
      <alignment horizontal="center" wrapText="1"/>
    </xf>
    <xf numFmtId="0" fontId="18" fillId="3" borderId="4" xfId="0" applyFont="1" applyFill="1" applyBorder="1" applyAlignment="1">
      <alignment horizontal="center" wrapText="1"/>
    </xf>
    <xf numFmtId="0" fontId="7" fillId="3" borderId="0" xfId="0" applyFont="1" applyFill="1" applyAlignment="1">
      <alignment horizontal="center"/>
    </xf>
    <xf numFmtId="0" fontId="2" fillId="3" borderId="0" xfId="0" applyFont="1" applyFill="1" applyAlignment="1">
      <alignment horizontal="left" vertical="top" wrapText="1"/>
    </xf>
    <xf numFmtId="0" fontId="4" fillId="3" borderId="0" xfId="0" applyFont="1" applyFill="1" applyAlignment="1">
      <alignment horizontal="left" vertical="top" wrapText="1"/>
    </xf>
    <xf numFmtId="0" fontId="7" fillId="3" borderId="12"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13" xfId="0" applyFont="1" applyFill="1" applyBorder="1" applyAlignment="1">
      <alignment horizontal="center" vertical="center"/>
    </xf>
    <xf numFmtId="169" fontId="4" fillId="3" borderId="13" xfId="0" applyNumberFormat="1" applyFont="1" applyFill="1" applyBorder="1" applyAlignment="1">
      <alignment horizontal="center"/>
    </xf>
    <xf numFmtId="169" fontId="4" fillId="3" borderId="5" xfId="0" applyNumberFormat="1" applyFont="1" applyFill="1" applyBorder="1" applyAlignment="1">
      <alignment horizontal="center"/>
    </xf>
    <xf numFmtId="165" fontId="4" fillId="3" borderId="5" xfId="0" applyNumberFormat="1" applyFont="1" applyFill="1" applyBorder="1" applyAlignment="1">
      <alignment horizontal="center"/>
    </xf>
    <xf numFmtId="0" fontId="4" fillId="3" borderId="5" xfId="0" applyFont="1" applyFill="1" applyBorder="1" applyAlignment="1">
      <alignment horizontal="center"/>
    </xf>
    <xf numFmtId="0" fontId="4" fillId="3" borderId="13" xfId="0" applyFont="1" applyFill="1" applyBorder="1" applyAlignment="1">
      <alignment horizont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165" fontId="4" fillId="3" borderId="13" xfId="0" applyNumberFormat="1" applyFont="1" applyFill="1" applyBorder="1" applyAlignment="1">
      <alignment horizontal="center"/>
    </xf>
    <xf numFmtId="164" fontId="4" fillId="3" borderId="13" xfId="0" applyNumberFormat="1" applyFont="1" applyFill="1" applyBorder="1" applyAlignment="1">
      <alignment horizontal="center"/>
    </xf>
    <xf numFmtId="164" fontId="4" fillId="3" borderId="5" xfId="0" applyNumberFormat="1" applyFont="1" applyFill="1" applyBorder="1" applyAlignment="1">
      <alignment horizontal="center"/>
    </xf>
    <xf numFmtId="164" fontId="4" fillId="3" borderId="12" xfId="0" applyNumberFormat="1" applyFont="1" applyFill="1" applyBorder="1" applyAlignment="1">
      <alignment horizontal="center"/>
    </xf>
    <xf numFmtId="0" fontId="4" fillId="3" borderId="12" xfId="0" applyFont="1" applyFill="1" applyBorder="1" applyAlignment="1">
      <alignment horizontal="center"/>
    </xf>
    <xf numFmtId="170" fontId="4" fillId="3" borderId="5" xfId="0" applyNumberFormat="1" applyFont="1" applyFill="1" applyBorder="1" applyAlignment="1">
      <alignment horizontal="center"/>
    </xf>
    <xf numFmtId="0" fontId="15" fillId="0" borderId="13" xfId="0" applyFont="1" applyBorder="1" applyAlignment="1">
      <alignment horizontal="center" vertical="center" wrapText="1"/>
    </xf>
    <xf numFmtId="169" fontId="4" fillId="3" borderId="13" xfId="0" applyNumberFormat="1" applyFont="1" applyFill="1" applyBorder="1" applyAlignment="1">
      <alignment horizontal="center" vertical="center"/>
    </xf>
    <xf numFmtId="169" fontId="4" fillId="3" borderId="5" xfId="0" applyNumberFormat="1" applyFont="1" applyFill="1" applyBorder="1" applyAlignment="1">
      <alignment horizontal="center" vertical="center"/>
    </xf>
    <xf numFmtId="0" fontId="7" fillId="3" borderId="6" xfId="0" applyFont="1" applyFill="1" applyBorder="1" applyAlignment="1">
      <alignment horizontal="center" vertical="center" wrapText="1"/>
    </xf>
    <xf numFmtId="0" fontId="7" fillId="3" borderId="10" xfId="0" applyFont="1" applyFill="1" applyBorder="1" applyAlignment="1">
      <alignment horizontal="center" vertical="center" wrapText="1"/>
    </xf>
    <xf numFmtId="49" fontId="7" fillId="0" borderId="6" xfId="0" applyNumberFormat="1" applyFont="1" applyBorder="1" applyAlignment="1">
      <alignment horizontal="center" vertical="center"/>
    </xf>
    <xf numFmtId="49" fontId="7" fillId="0" borderId="8" xfId="0" applyNumberFormat="1" applyFont="1" applyBorder="1" applyAlignment="1">
      <alignment horizontal="center" vertical="center"/>
    </xf>
    <xf numFmtId="49" fontId="7" fillId="0" borderId="10" xfId="0" applyNumberFormat="1" applyFont="1" applyBorder="1" applyAlignment="1">
      <alignment horizontal="center" vertical="center"/>
    </xf>
    <xf numFmtId="49" fontId="7" fillId="0" borderId="11" xfId="0" applyNumberFormat="1" applyFont="1" applyBorder="1" applyAlignment="1">
      <alignment horizontal="center" vertical="center"/>
    </xf>
    <xf numFmtId="169" fontId="4" fillId="3" borderId="12" xfId="0" applyNumberFormat="1" applyFont="1" applyFill="1" applyBorder="1" applyAlignment="1">
      <alignment horizontal="center"/>
    </xf>
    <xf numFmtId="170" fontId="4" fillId="3" borderId="12" xfId="0" applyNumberFormat="1" applyFont="1" applyFill="1" applyBorder="1" applyAlignment="1">
      <alignment horizontal="center"/>
    </xf>
    <xf numFmtId="170" fontId="4" fillId="3" borderId="13" xfId="0" applyNumberFormat="1" applyFont="1" applyFill="1" applyBorder="1" applyAlignment="1">
      <alignment horizontal="center"/>
    </xf>
    <xf numFmtId="170" fontId="4" fillId="3" borderId="5" xfId="0" applyNumberFormat="1" applyFont="1" applyFill="1" applyBorder="1" applyAlignment="1">
      <alignment horizontal="center" vertical="center"/>
    </xf>
    <xf numFmtId="2" fontId="4" fillId="3" borderId="5" xfId="0" applyNumberFormat="1" applyFont="1" applyFill="1" applyBorder="1" applyAlignment="1">
      <alignment horizontal="center"/>
    </xf>
    <xf numFmtId="2" fontId="4" fillId="3" borderId="13" xfId="0" applyNumberFormat="1" applyFont="1" applyFill="1" applyBorder="1" applyAlignment="1">
      <alignment horizontal="center"/>
    </xf>
    <xf numFmtId="0" fontId="4" fillId="0" borderId="5" xfId="0" applyFont="1" applyBorder="1" applyAlignment="1">
      <alignment horizontal="center" wrapText="1"/>
    </xf>
    <xf numFmtId="0" fontId="15" fillId="0" borderId="6"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11" xfId="0" applyFont="1" applyBorder="1" applyAlignment="1">
      <alignment horizontal="center" vertical="center" wrapText="1"/>
    </xf>
    <xf numFmtId="0" fontId="7" fillId="3" borderId="6"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6" xfId="0" applyFont="1" applyFill="1" applyBorder="1" applyAlignment="1">
      <alignment horizontal="center"/>
    </xf>
    <xf numFmtId="0" fontId="7" fillId="3" borderId="8" xfId="0" applyFont="1" applyFill="1" applyBorder="1" applyAlignment="1">
      <alignment horizontal="center"/>
    </xf>
    <xf numFmtId="0" fontId="7" fillId="3" borderId="10" xfId="0" applyFont="1" applyFill="1" applyBorder="1" applyAlignment="1">
      <alignment horizontal="center"/>
    </xf>
    <xf numFmtId="0" fontId="7" fillId="3" borderId="11" xfId="0" applyFont="1" applyFill="1" applyBorder="1" applyAlignment="1">
      <alignment horizontal="center"/>
    </xf>
    <xf numFmtId="2" fontId="4" fillId="3" borderId="13" xfId="0" applyNumberFormat="1" applyFont="1" applyFill="1" applyBorder="1" applyAlignment="1">
      <alignment horizontal="center" vertical="center"/>
    </xf>
    <xf numFmtId="2" fontId="4" fillId="3" borderId="5" xfId="0" applyNumberFormat="1" applyFont="1" applyFill="1" applyBorder="1" applyAlignment="1">
      <alignment horizontal="center" vertical="center"/>
    </xf>
    <xf numFmtId="165" fontId="4" fillId="3" borderId="12" xfId="0" applyNumberFormat="1" applyFont="1" applyFill="1" applyBorder="1" applyAlignment="1">
      <alignment horizontal="center"/>
    </xf>
    <xf numFmtId="2" fontId="4" fillId="3" borderId="12" xfId="0" applyNumberFormat="1" applyFont="1" applyFill="1" applyBorder="1" applyAlignment="1">
      <alignment horizontal="center"/>
    </xf>
    <xf numFmtId="0" fontId="7" fillId="0" borderId="5" xfId="0" applyFont="1" applyBorder="1" applyAlignment="1">
      <alignment horizontal="center" vertical="center" wrapText="1"/>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165" fontId="4" fillId="3" borderId="5" xfId="0" applyNumberFormat="1" applyFont="1" applyFill="1" applyBorder="1" applyAlignment="1">
      <alignment horizontal="center" vertical="center"/>
    </xf>
    <xf numFmtId="0" fontId="4" fillId="0" borderId="5" xfId="0" applyFont="1" applyBorder="1" applyAlignment="1">
      <alignment horizontal="center" vertical="center" wrapText="1"/>
    </xf>
    <xf numFmtId="0" fontId="4" fillId="3" borderId="5" xfId="0" applyFont="1" applyFill="1" applyBorder="1" applyAlignment="1">
      <alignment horizontal="center" vertical="center" wrapText="1"/>
    </xf>
    <xf numFmtId="164" fontId="4" fillId="3" borderId="5" xfId="0" applyNumberFormat="1" applyFont="1" applyFill="1" applyBorder="1" applyAlignment="1">
      <alignment horizontal="center" vertical="center"/>
    </xf>
    <xf numFmtId="0" fontId="4" fillId="0" borderId="4" xfId="0" applyFont="1" applyBorder="1" applyAlignment="1">
      <alignment horizontal="center"/>
    </xf>
    <xf numFmtId="0" fontId="7" fillId="4" borderId="10" xfId="0" applyFont="1" applyFill="1" applyBorder="1" applyAlignment="1">
      <alignment horizontal="left"/>
    </xf>
    <xf numFmtId="0" fontId="7" fillId="4" borderId="4" xfId="0" applyFont="1" applyFill="1" applyBorder="1" applyAlignment="1">
      <alignment horizontal="left"/>
    </xf>
    <xf numFmtId="166" fontId="4" fillId="4" borderId="4" xfId="0" applyNumberFormat="1" applyFont="1" applyFill="1" applyBorder="1" applyAlignment="1">
      <alignment horizontal="left" vertical="center"/>
    </xf>
    <xf numFmtId="0" fontId="14" fillId="3" borderId="7" xfId="0" applyFont="1" applyFill="1" applyBorder="1" applyAlignment="1">
      <alignment horizontal="center" wrapText="1"/>
    </xf>
    <xf numFmtId="0" fontId="14" fillId="3" borderId="0" xfId="0" applyFont="1" applyFill="1" applyAlignment="1">
      <alignment horizontal="center" wrapText="1"/>
    </xf>
    <xf numFmtId="0" fontId="14" fillId="3" borderId="4" xfId="0" applyFont="1" applyFill="1" applyBorder="1" applyAlignment="1">
      <alignment horizontal="center" wrapText="1"/>
    </xf>
    <xf numFmtId="165" fontId="7" fillId="3" borderId="8" xfId="0" applyNumberFormat="1" applyFont="1" applyFill="1" applyBorder="1" applyAlignment="1">
      <alignment horizontal="center" vertical="center"/>
    </xf>
    <xf numFmtId="0" fontId="15" fillId="0" borderId="12" xfId="0" applyFont="1" applyBorder="1" applyAlignment="1">
      <alignment horizontal="center" vertical="center" wrapText="1"/>
    </xf>
    <xf numFmtId="2" fontId="4" fillId="3" borderId="12" xfId="0" applyNumberFormat="1" applyFont="1" applyFill="1" applyBorder="1" applyAlignment="1">
      <alignment horizontal="center" vertical="center"/>
    </xf>
    <xf numFmtId="165" fontId="4" fillId="3" borderId="12" xfId="0" applyNumberFormat="1" applyFont="1" applyFill="1" applyBorder="1" applyAlignment="1">
      <alignment horizontal="center" vertical="center"/>
    </xf>
    <xf numFmtId="165" fontId="4" fillId="3" borderId="13" xfId="0" applyNumberFormat="1" applyFont="1" applyFill="1" applyBorder="1" applyAlignment="1">
      <alignment horizontal="center" vertical="center"/>
    </xf>
    <xf numFmtId="0" fontId="12" fillId="4" borderId="0" xfId="0" applyFont="1" applyFill="1" applyBorder="1" applyAlignment="1">
      <alignment horizontal="center" vertical="top"/>
    </xf>
  </cellXfs>
  <cellStyles count="1">
    <cellStyle name="Normal" xfId="0" builtinId="0"/>
  </cellStyles>
  <dxfs count="6">
    <dxf>
      <numFmt numFmtId="165" formatCode="0.000"/>
    </dxf>
    <dxf>
      <numFmt numFmtId="165" formatCode="0.000"/>
    </dxf>
    <dxf>
      <numFmt numFmtId="165" formatCode="0.000"/>
    </dxf>
    <dxf>
      <numFmt numFmtId="165" formatCode="0.000"/>
    </dxf>
    <dxf>
      <numFmt numFmtId="165" formatCode="0.00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20375</xdr:colOff>
      <xdr:row>10</xdr:row>
      <xdr:rowOff>59718</xdr:rowOff>
    </xdr:from>
    <xdr:to>
      <xdr:col>4</xdr:col>
      <xdr:colOff>405848</xdr:colOff>
      <xdr:row>15</xdr:row>
      <xdr:rowOff>153559</xdr:rowOff>
    </xdr:to>
    <xdr:pic>
      <xdr:nvPicPr>
        <xdr:cNvPr id="4" name="Picture 3">
          <a:extLst>
            <a:ext uri="{FF2B5EF4-FFF2-40B4-BE49-F238E27FC236}">
              <a16:creationId xmlns:a16="http://schemas.microsoft.com/office/drawing/2014/main" id="{0C4AECBF-A4E7-4915-B5F7-DF3A182674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5" y="1393218"/>
          <a:ext cx="2747673" cy="10463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41413</xdr:colOff>
      <xdr:row>0</xdr:row>
      <xdr:rowOff>8283</xdr:rowOff>
    </xdr:from>
    <xdr:to>
      <xdr:col>10</xdr:col>
      <xdr:colOff>563217</xdr:colOff>
      <xdr:row>8</xdr:row>
      <xdr:rowOff>84483</xdr:rowOff>
    </xdr:to>
    <xdr:pic>
      <xdr:nvPicPr>
        <xdr:cNvPr id="5" name="Picture 4">
          <a:extLst>
            <a:ext uri="{FF2B5EF4-FFF2-40B4-BE49-F238E27FC236}">
              <a16:creationId xmlns:a16="http://schemas.microsoft.com/office/drawing/2014/main" id="{13ACD924-1986-49CA-B8B3-F9F4EA8B5B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75263" y="8283"/>
          <a:ext cx="2293454"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306457</xdr:colOff>
      <xdr:row>0</xdr:row>
      <xdr:rowOff>33130</xdr:rowOff>
    </xdr:from>
    <xdr:to>
      <xdr:col>9</xdr:col>
      <xdr:colOff>505239</xdr:colOff>
      <xdr:row>6</xdr:row>
      <xdr:rowOff>167309</xdr:rowOff>
    </xdr:to>
    <xdr:pic>
      <xdr:nvPicPr>
        <xdr:cNvPr id="5" name="Picture 4">
          <a:extLst>
            <a:ext uri="{FF2B5EF4-FFF2-40B4-BE49-F238E27FC236}">
              <a16:creationId xmlns:a16="http://schemas.microsoft.com/office/drawing/2014/main" id="{96E31CAD-CC52-4AFE-838B-C998D07772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0892" y="33130"/>
          <a:ext cx="2285999" cy="12274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9</xdr:row>
      <xdr:rowOff>1</xdr:rowOff>
    </xdr:from>
    <xdr:to>
      <xdr:col>4</xdr:col>
      <xdr:colOff>11788</xdr:colOff>
      <xdr:row>14</xdr:row>
      <xdr:rowOff>74543</xdr:rowOff>
    </xdr:to>
    <xdr:pic>
      <xdr:nvPicPr>
        <xdr:cNvPr id="6" name="Picture 5">
          <a:extLst>
            <a:ext uri="{FF2B5EF4-FFF2-40B4-BE49-F238E27FC236}">
              <a16:creationId xmlns:a16="http://schemas.microsoft.com/office/drawing/2014/main" id="{095E96B5-1501-4AA5-BDEF-E86A1A933BC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457740"/>
          <a:ext cx="2794745" cy="10104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179294</xdr:colOff>
      <xdr:row>117</xdr:row>
      <xdr:rowOff>27771</xdr:rowOff>
    </xdr:from>
    <xdr:to>
      <xdr:col>9</xdr:col>
      <xdr:colOff>470647</xdr:colOff>
      <xdr:row>136</xdr:row>
      <xdr:rowOff>90383</xdr:rowOff>
    </xdr:to>
    <xdr:pic>
      <xdr:nvPicPr>
        <xdr:cNvPr id="3" name="Picture 2">
          <a:extLst>
            <a:ext uri="{FF2B5EF4-FFF2-40B4-BE49-F238E27FC236}">
              <a16:creationId xmlns:a16="http://schemas.microsoft.com/office/drawing/2014/main" id="{571A1CBC-D8CA-4293-8C8B-4B16BEF2E211}"/>
            </a:ext>
          </a:extLst>
        </xdr:cNvPr>
        <xdr:cNvPicPr>
          <a:picLocks noChangeAspect="1"/>
        </xdr:cNvPicPr>
      </xdr:nvPicPr>
      <xdr:blipFill>
        <a:blip xmlns:r="http://schemas.openxmlformats.org/officeDocument/2006/relationships" r:embed="rId3"/>
        <a:stretch>
          <a:fillRect/>
        </a:stretch>
      </xdr:blipFill>
      <xdr:spPr>
        <a:xfrm>
          <a:off x="179294" y="21061212"/>
          <a:ext cx="6544235" cy="3469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1</xdr:rowOff>
    </xdr:from>
    <xdr:to>
      <xdr:col>4</xdr:col>
      <xdr:colOff>11788</xdr:colOff>
      <xdr:row>14</xdr:row>
      <xdr:rowOff>74543</xdr:rowOff>
    </xdr:to>
    <xdr:pic>
      <xdr:nvPicPr>
        <xdr:cNvPr id="3" name="Picture 2">
          <a:extLst>
            <a:ext uri="{FF2B5EF4-FFF2-40B4-BE49-F238E27FC236}">
              <a16:creationId xmlns:a16="http://schemas.microsoft.com/office/drawing/2014/main" id="{10C72CC3-F82C-4CF3-B157-985E7AC0A6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28776"/>
          <a:ext cx="2793088" cy="10079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xdr:row>
      <xdr:rowOff>1</xdr:rowOff>
    </xdr:from>
    <xdr:to>
      <xdr:col>4</xdr:col>
      <xdr:colOff>11788</xdr:colOff>
      <xdr:row>15</xdr:row>
      <xdr:rowOff>74543</xdr:rowOff>
    </xdr:to>
    <xdr:pic>
      <xdr:nvPicPr>
        <xdr:cNvPr id="3" name="Picture 2">
          <a:extLst>
            <a:ext uri="{FF2B5EF4-FFF2-40B4-BE49-F238E27FC236}">
              <a16:creationId xmlns:a16="http://schemas.microsoft.com/office/drawing/2014/main" id="{042DD953-979E-4C20-9589-6EEF8638EA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28776"/>
          <a:ext cx="2793088" cy="10079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179294</xdr:colOff>
      <xdr:row>117</xdr:row>
      <xdr:rowOff>27771</xdr:rowOff>
    </xdr:from>
    <xdr:to>
      <xdr:col>9</xdr:col>
      <xdr:colOff>470647</xdr:colOff>
      <xdr:row>136</xdr:row>
      <xdr:rowOff>90383</xdr:rowOff>
    </xdr:to>
    <xdr:pic>
      <xdr:nvPicPr>
        <xdr:cNvPr id="4" name="Picture 3">
          <a:extLst>
            <a:ext uri="{FF2B5EF4-FFF2-40B4-BE49-F238E27FC236}">
              <a16:creationId xmlns:a16="http://schemas.microsoft.com/office/drawing/2014/main" id="{213714C1-D471-4DB7-865F-7882D70DCB63}"/>
            </a:ext>
          </a:extLst>
        </xdr:cNvPr>
        <xdr:cNvPicPr>
          <a:picLocks noChangeAspect="1"/>
        </xdr:cNvPicPr>
      </xdr:nvPicPr>
      <xdr:blipFill>
        <a:blip xmlns:r="http://schemas.openxmlformats.org/officeDocument/2006/relationships" r:embed="rId2"/>
        <a:stretch>
          <a:fillRect/>
        </a:stretch>
      </xdr:blipFill>
      <xdr:spPr>
        <a:xfrm>
          <a:off x="179294" y="21249471"/>
          <a:ext cx="6549278" cy="3501137"/>
        </a:xfrm>
        <a:prstGeom prst="rect">
          <a:avLst/>
        </a:prstGeom>
      </xdr:spPr>
    </xdr:pic>
    <xdr:clientData/>
  </xdr:twoCellAnchor>
  <xdr:twoCellAnchor>
    <xdr:from>
      <xdr:col>6</xdr:col>
      <xdr:colOff>300404</xdr:colOff>
      <xdr:row>0</xdr:row>
      <xdr:rowOff>161193</xdr:rowOff>
    </xdr:from>
    <xdr:to>
      <xdr:col>9</xdr:col>
      <xdr:colOff>499186</xdr:colOff>
      <xdr:row>7</xdr:row>
      <xdr:rowOff>112198</xdr:rowOff>
    </xdr:to>
    <xdr:pic>
      <xdr:nvPicPr>
        <xdr:cNvPr id="5" name="Picture 4">
          <a:extLst>
            <a:ext uri="{FF2B5EF4-FFF2-40B4-BE49-F238E27FC236}">
              <a16:creationId xmlns:a16="http://schemas.microsoft.com/office/drawing/2014/main" id="{23AFBE72-8584-415D-9F2C-0481E14F70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76750" y="161193"/>
          <a:ext cx="2286955" cy="1233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X:\Quality\Labdocs\Labdoc2%20Equipment%20Records%20and%20Recall%20list%20v2.xlsx" TargetMode="External"/><Relationship Id="rId1" Type="http://schemas.openxmlformats.org/officeDocument/2006/relationships/externalLinkPath" Target="file:///X:\Quality\Labdocs\Labdoc2%20Equipment%20Records%20and%20Recall%20list%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abdoc2"/>
      <sheetName val="Changes"/>
      <sheetName val="Equipment"/>
      <sheetName val="Demo"/>
      <sheetName val="Equipment GmbH"/>
      <sheetName val="Inactive"/>
      <sheetName val="Removed"/>
    </sheetNames>
    <sheetDataSet>
      <sheetData sheetId="0"/>
      <sheetData sheetId="1"/>
      <sheetData sheetId="2">
        <row r="1">
          <cell r="A1" t="str">
            <v xml:space="preserve">Technical Manager responsible for updating the list </v>
          </cell>
          <cell r="B1"/>
          <cell r="C1"/>
          <cell r="D1"/>
          <cell r="E1"/>
          <cell r="F1"/>
          <cell r="G1"/>
          <cell r="H1"/>
          <cell r="I1"/>
          <cell r="J1"/>
        </row>
        <row r="2">
          <cell r="A2" t="str">
            <v>Technical Manager responsible for all Calibrations and recalibration functions</v>
          </cell>
          <cell r="B2"/>
          <cell r="C2"/>
          <cell r="D2"/>
          <cell r="E2"/>
          <cell r="F2"/>
          <cell r="G2"/>
          <cell r="H2"/>
          <cell r="I2"/>
          <cell r="J2"/>
        </row>
        <row r="3">
          <cell r="A3" t="str">
            <v>Technical Manager responsible for review and maintenance of appropriate equipment</v>
          </cell>
          <cell r="B3"/>
          <cell r="C3"/>
          <cell r="D3"/>
          <cell r="E3"/>
          <cell r="F3"/>
          <cell r="G3"/>
          <cell r="H3"/>
          <cell r="I3"/>
          <cell r="J3"/>
        </row>
        <row r="4">
          <cell r="A4" t="str">
            <v>Caltest</v>
          </cell>
          <cell r="B4" t="str">
            <v>Mfr</v>
          </cell>
          <cell r="C4" t="str">
            <v>Model No.</v>
          </cell>
          <cell r="D4" t="str">
            <v>Description</v>
          </cell>
          <cell r="E4" t="str">
            <v xml:space="preserve">Ser No. </v>
          </cell>
          <cell r="F4" t="str">
            <v>Cal Period</v>
          </cell>
          <cell r="G4" t="str">
            <v>Cal Requirements</v>
          </cell>
          <cell r="H4" t="str">
            <v>Last Cal</v>
          </cell>
          <cell r="I4" t="str">
            <v>Cert</v>
          </cell>
          <cell r="J4" t="str">
            <v>Cal Due</v>
          </cell>
        </row>
        <row r="5">
          <cell r="A5"/>
          <cell r="B5"/>
          <cell r="C5"/>
          <cell r="D5"/>
          <cell r="E5"/>
          <cell r="F5" t="str">
            <v>Months</v>
          </cell>
          <cell r="G5"/>
          <cell r="H5"/>
          <cell r="I5"/>
          <cell r="J5"/>
        </row>
        <row r="6">
          <cell r="A6" t="str">
            <v>CT174</v>
          </cell>
          <cell r="B6" t="str">
            <v>Vitrek</v>
          </cell>
          <cell r="C6">
            <v>4700</v>
          </cell>
          <cell r="D6" t="str">
            <v>Precision High Voltage Meter</v>
          </cell>
          <cell r="E6" t="str">
            <v>36002</v>
          </cell>
          <cell r="F6">
            <v>12</v>
          </cell>
          <cell r="G6" t="str">
            <v>ISO 17025</v>
          </cell>
          <cell r="H6">
            <v>45565</v>
          </cell>
          <cell r="I6" t="str">
            <v>4444010001</v>
          </cell>
          <cell r="J6">
            <v>45930</v>
          </cell>
          <cell r="K6" t="str">
            <v>A001-2</v>
          </cell>
          <cell r="L6" t="str">
            <v>Trescal</v>
          </cell>
          <cell r="M6" t="str">
            <v>calibration.yateley@trescal.com</v>
          </cell>
          <cell r="N6">
            <v>297</v>
          </cell>
          <cell r="O6">
            <v>297</v>
          </cell>
          <cell r="P6" t="str">
            <v>Lab</v>
          </cell>
          <cell r="Q6"/>
          <cell r="R6" t="str">
            <v>Vitrek 4700 Precision High Voltage Meter s/n 36002, ISO 17025 Calibration Certificate No. 4444010001 dated 30/09/2024, Calibration due 30/09/2025.</v>
          </cell>
          <cell r="S6" t="str">
            <v>Vitrek 4700 Precision High Voltage Meter</v>
          </cell>
        </row>
        <row r="7">
          <cell r="A7" t="str">
            <v>CT137</v>
          </cell>
          <cell r="B7" t="str">
            <v>Time</v>
          </cell>
          <cell r="C7">
            <v>1051</v>
          </cell>
          <cell r="D7" t="str">
            <v>Decade Resistance Box</v>
          </cell>
          <cell r="E7" t="str">
            <v>5482A13</v>
          </cell>
          <cell r="F7">
            <v>12</v>
          </cell>
          <cell r="G7" t="str">
            <v>UKAS</v>
          </cell>
          <cell r="H7">
            <v>45574</v>
          </cell>
          <cell r="I7" t="str">
            <v>07203</v>
          </cell>
          <cell r="J7">
            <v>45939</v>
          </cell>
          <cell r="K7"/>
          <cell r="L7" t="str">
            <v>Int</v>
          </cell>
          <cell r="M7"/>
          <cell r="N7"/>
          <cell r="O7"/>
          <cell r="P7"/>
          <cell r="Q7"/>
          <cell r="R7" t="str">
            <v>Time 1051 Decade Resistance Box s/n 5482A13, UKAS Calibration Certificate No. 07203 dated 09/10/2024, Calibration due 09/10/2025.</v>
          </cell>
          <cell r="S7" t="str">
            <v>Time 1051 Decade Resistance Box</v>
          </cell>
        </row>
        <row r="8">
          <cell r="A8" t="str">
            <v>CT136-1</v>
          </cell>
          <cell r="B8" t="str">
            <v>Time</v>
          </cell>
          <cell r="C8">
            <v>1040</v>
          </cell>
          <cell r="D8" t="str">
            <v>Decade Resistance Box</v>
          </cell>
          <cell r="E8" t="str">
            <v>3072H19</v>
          </cell>
          <cell r="F8">
            <v>12</v>
          </cell>
          <cell r="G8" t="str">
            <v>UKAS</v>
          </cell>
          <cell r="H8">
            <v>45225</v>
          </cell>
          <cell r="I8" t="str">
            <v>06637</v>
          </cell>
          <cell r="J8">
            <v>45591</v>
          </cell>
          <cell r="K8"/>
          <cell r="L8" t="str">
            <v>Int</v>
          </cell>
          <cell r="M8"/>
          <cell r="N8"/>
          <cell r="O8"/>
          <cell r="P8"/>
          <cell r="Q8"/>
          <cell r="R8" t="str">
            <v>Time 1040 Decade Resistance Box s/n 3072H19, UKAS Calibration Certificate No. 06637 dated 26/10/2023, Calibration due 26/10/2024.</v>
          </cell>
          <cell r="S8" t="str">
            <v>Time 1040 Decade Resistance Box</v>
          </cell>
        </row>
        <row r="9">
          <cell r="A9" t="str">
            <v>CT147</v>
          </cell>
          <cell r="B9" t="str">
            <v>Rotronic</v>
          </cell>
          <cell r="C9" t="str">
            <v>HL-20D</v>
          </cell>
          <cell r="D9" t="str">
            <v>Thermo Hygrometer</v>
          </cell>
          <cell r="E9" t="str">
            <v>20334732</v>
          </cell>
          <cell r="F9">
            <v>12</v>
          </cell>
          <cell r="G9" t="str">
            <v>UKAS</v>
          </cell>
          <cell r="H9">
            <v>45302</v>
          </cell>
          <cell r="I9" t="str">
            <v>UK_55805</v>
          </cell>
          <cell r="J9">
            <v>45668</v>
          </cell>
          <cell r="K9" t="str">
            <v>A009-1</v>
          </cell>
          <cell r="L9" t="str">
            <v>BSRIA</v>
          </cell>
          <cell r="M9" t="str">
            <v>martin.trotter@bsria.co.uk</v>
          </cell>
          <cell r="N9">
            <v>430</v>
          </cell>
          <cell r="O9">
            <v>430</v>
          </cell>
          <cell r="P9"/>
          <cell r="Q9"/>
          <cell r="R9" t="str">
            <v>Rotronic HL-20D Thermo Hygrometer s/n 20334732, UKAS Calibration Certificate No. UK_55805 dated 11/01/2024, Calibration due 11/01/2025.</v>
          </cell>
          <cell r="S9" t="str">
            <v>Rotronic HL-20D Thermo Hygrometer</v>
          </cell>
        </row>
        <row r="10">
          <cell r="A10" t="str">
            <v>CT162</v>
          </cell>
          <cell r="B10" t="str">
            <v>Testo</v>
          </cell>
          <cell r="C10">
            <v>610</v>
          </cell>
          <cell r="D10" t="str">
            <v>Thermo Hygrometer</v>
          </cell>
          <cell r="E10" t="str">
            <v>39283868/0321</v>
          </cell>
          <cell r="F10">
            <v>12</v>
          </cell>
          <cell r="G10" t="str">
            <v>UKAS</v>
          </cell>
          <cell r="H10">
            <v>45302</v>
          </cell>
          <cell r="I10" t="str">
            <v>UK_55806</v>
          </cell>
          <cell r="J10">
            <v>45668</v>
          </cell>
          <cell r="K10" t="str">
            <v>D003</v>
          </cell>
          <cell r="L10" t="str">
            <v>BSRIA</v>
          </cell>
          <cell r="M10" t="str">
            <v>martin.trotter@bsria.co.uk</v>
          </cell>
          <cell r="N10">
            <v>430</v>
          </cell>
          <cell r="O10">
            <v>430</v>
          </cell>
          <cell r="P10"/>
          <cell r="Q10"/>
          <cell r="R10" t="str">
            <v>Testo 610 Thermo Hygrometer s/n 39283868/0321, UKAS Calibration Certificate No. UK_55806 dated 11/01/2024, Calibration due 11/01/2025.</v>
          </cell>
          <cell r="S10" t="str">
            <v>Testo 610 Thermo Hygrometer</v>
          </cell>
        </row>
        <row r="11">
          <cell r="A11" t="str">
            <v>CT158</v>
          </cell>
          <cell r="B11" t="str">
            <v>N4L</v>
          </cell>
          <cell r="C11" t="str">
            <v>PPA5530</v>
          </cell>
          <cell r="D11" t="str">
            <v>Power Analyzer</v>
          </cell>
          <cell r="E11" t="str">
            <v>165-00791</v>
          </cell>
          <cell r="F11">
            <v>12</v>
          </cell>
          <cell r="G11" t="str">
            <v>UKAS</v>
          </cell>
          <cell r="H11">
            <v>45315</v>
          </cell>
          <cell r="I11" t="str">
            <v>165-00791240124</v>
          </cell>
          <cell r="J11">
            <v>45681</v>
          </cell>
          <cell r="K11"/>
          <cell r="L11" t="str">
            <v>N4L</v>
          </cell>
          <cell r="M11"/>
          <cell r="N11">
            <v>495</v>
          </cell>
          <cell r="O11">
            <v>495</v>
          </cell>
          <cell r="P11"/>
          <cell r="Q11"/>
          <cell r="R11" t="str">
            <v>N4L PPA5530 Power Analyzer s/n 165-00791, UKAS Calibration Certificate No. 165-00791240124 dated 24/01/2024, Calibration due 24/01/2025.</v>
          </cell>
          <cell r="S11" t="str">
            <v>N4L PPA5530 Power Analyzer</v>
          </cell>
        </row>
        <row r="12">
          <cell r="A12" t="str">
            <v>CT167</v>
          </cell>
          <cell r="B12" t="str">
            <v>LEM</v>
          </cell>
          <cell r="C12" t="str">
            <v>IN 200-S</v>
          </cell>
          <cell r="D12" t="str">
            <v>Current Transducer</v>
          </cell>
          <cell r="E12" t="str">
            <v>1221930270</v>
          </cell>
          <cell r="F12">
            <v>12</v>
          </cell>
          <cell r="G12" t="str">
            <v>UKAS</v>
          </cell>
          <cell r="H12">
            <v>45320</v>
          </cell>
          <cell r="I12" t="str">
            <v>06759</v>
          </cell>
          <cell r="J12">
            <v>45686</v>
          </cell>
          <cell r="K12"/>
          <cell r="L12" t="str">
            <v>Int</v>
          </cell>
          <cell r="M12"/>
          <cell r="N12"/>
          <cell r="O12"/>
          <cell r="P12"/>
          <cell r="Q12"/>
          <cell r="R12" t="str">
            <v>LEM IN 200-S Current Transducer s/n 1221930270, UKAS Calibration Certificate No. 06759 dated 29/01/2024, Calibration due 29/01/2025.</v>
          </cell>
          <cell r="S12" t="str">
            <v>LEM IN 200-S Current Transducer</v>
          </cell>
        </row>
        <row r="13">
          <cell r="A13" t="str">
            <v>CT164</v>
          </cell>
          <cell r="B13" t="str">
            <v>LEM</v>
          </cell>
          <cell r="C13" t="str">
            <v>IT 600-S</v>
          </cell>
          <cell r="D13" t="str">
            <v>Current Transducer</v>
          </cell>
          <cell r="E13">
            <v>8173270001</v>
          </cell>
          <cell r="F13">
            <v>12</v>
          </cell>
          <cell r="G13" t="str">
            <v>UKAS</v>
          </cell>
          <cell r="H13">
            <v>45321</v>
          </cell>
          <cell r="I13" t="str">
            <v>06758</v>
          </cell>
          <cell r="J13">
            <v>45687</v>
          </cell>
          <cell r="K13"/>
          <cell r="L13"/>
          <cell r="M13"/>
          <cell r="N13"/>
          <cell r="O13"/>
          <cell r="P13"/>
          <cell r="Q13"/>
          <cell r="R13" t="str">
            <v>LEM IT 600-S Current Transducer s/n 8173270001, UKAS Calibration Certificate No. 06758 dated 30/01/2024, Calibration due 30/01/2025.</v>
          </cell>
          <cell r="S13" t="str">
            <v>LEM IT 600-S Current Transducer</v>
          </cell>
        </row>
        <row r="14">
          <cell r="A14" t="str">
            <v>CT016</v>
          </cell>
          <cell r="B14" t="str">
            <v xml:space="preserve">Valhalla </v>
          </cell>
          <cell r="C14" t="str">
            <v>2701C</v>
          </cell>
          <cell r="D14" t="str">
            <v>Precision DC Voltage Std</v>
          </cell>
          <cell r="E14" t="str">
            <v>26-1405</v>
          </cell>
          <cell r="F14">
            <v>12</v>
          </cell>
          <cell r="G14" t="str">
            <v>UKAS</v>
          </cell>
          <cell r="H14">
            <v>45322</v>
          </cell>
          <cell r="I14" t="str">
            <v>06761</v>
          </cell>
          <cell r="J14">
            <v>45688</v>
          </cell>
          <cell r="K14"/>
          <cell r="L14" t="str">
            <v>Int</v>
          </cell>
          <cell r="M14"/>
          <cell r="N14"/>
          <cell r="O14"/>
          <cell r="P14"/>
          <cell r="Q14"/>
          <cell r="R14" t="str">
            <v>Valhalla  2701C Precision DC Voltage Std s/n 26-1405, UKAS Calibration Certificate No. 06761 dated 31/01/2024, Calibration due 31/01/2025.</v>
          </cell>
          <cell r="S14" t="str">
            <v>Valhalla  2701C Precision DC Voltage Std</v>
          </cell>
        </row>
        <row r="15">
          <cell r="A15" t="str">
            <v>CT171</v>
          </cell>
          <cell r="B15" t="str">
            <v>Vitrek</v>
          </cell>
          <cell r="C15" t="str">
            <v>PA920</v>
          </cell>
          <cell r="D15" t="str">
            <v>Precision Harmonic Power Analyzer</v>
          </cell>
          <cell r="E15">
            <v>34693</v>
          </cell>
          <cell r="F15">
            <v>12</v>
          </cell>
          <cell r="G15" t="str">
            <v>UKAS</v>
          </cell>
          <cell r="H15">
            <v>45327</v>
          </cell>
          <cell r="I15" t="str">
            <v>06764</v>
          </cell>
          <cell r="J15">
            <v>45693</v>
          </cell>
          <cell r="K15"/>
          <cell r="L15"/>
          <cell r="M15"/>
          <cell r="N15"/>
          <cell r="O15"/>
          <cell r="P15"/>
          <cell r="Q15"/>
          <cell r="R15" t="str">
            <v>Vitrek PA920 Precision Harmonic Power Analyzer s/n 34693, UKAS Calibration Certificate No. 06764 dated 05/02/2024, Calibration due 05/02/2025.</v>
          </cell>
          <cell r="S15" t="str">
            <v>Vitrek PA920 Precision Harmonic Power Analyzer</v>
          </cell>
        </row>
        <row r="16">
          <cell r="A16" t="str">
            <v>CT168</v>
          </cell>
          <cell r="B16" t="str">
            <v>AOIP</v>
          </cell>
          <cell r="C16" t="str">
            <v>TC6621</v>
          </cell>
          <cell r="D16" t="str">
            <v>Thermocouple Calibrator</v>
          </cell>
          <cell r="E16" t="str">
            <v>202D G45 0053 A</v>
          </cell>
          <cell r="F16">
            <v>12</v>
          </cell>
          <cell r="G16" t="str">
            <v>UKAS</v>
          </cell>
          <cell r="H16">
            <v>45329</v>
          </cell>
          <cell r="I16" t="str">
            <v>1847799</v>
          </cell>
          <cell r="J16">
            <v>45695</v>
          </cell>
          <cell r="K16"/>
          <cell r="L16" t="str">
            <v>RS</v>
          </cell>
          <cell r="M16" t="str">
            <v>calibration.uk@rs-components.com</v>
          </cell>
          <cell r="N16">
            <v>136.5</v>
          </cell>
          <cell r="O16">
            <v>136.5</v>
          </cell>
          <cell r="P16"/>
          <cell r="Q16"/>
          <cell r="R16" t="str">
            <v>AOIP TC6621 Thermocouple Calibrator s/n 202D G45 0053 A, UKAS Calibration Certificate No. 1847799 dated 07/02/2024, Calibration due 07/02/2025.</v>
          </cell>
          <cell r="S16" t="str">
            <v>AOIP TC6621 Thermocouple Calibrator</v>
          </cell>
        </row>
        <row r="17">
          <cell r="A17" t="str">
            <v>CT175</v>
          </cell>
          <cell r="B17" t="str">
            <v>Caltest</v>
          </cell>
          <cell r="C17" t="str">
            <v>HVR2</v>
          </cell>
          <cell r="D17" t="str">
            <v>High Resistance Test Box</v>
          </cell>
          <cell r="E17" t="str">
            <v>17012033</v>
          </cell>
          <cell r="F17">
            <v>12</v>
          </cell>
          <cell r="G17" t="str">
            <v>UKAS</v>
          </cell>
          <cell r="H17">
            <v>45329</v>
          </cell>
          <cell r="I17" t="str">
            <v>06768</v>
          </cell>
          <cell r="J17">
            <v>45695</v>
          </cell>
          <cell r="K17"/>
          <cell r="L17" t="str">
            <v>Int</v>
          </cell>
          <cell r="M17"/>
          <cell r="N17"/>
          <cell r="O17"/>
          <cell r="P17"/>
          <cell r="Q17"/>
          <cell r="R17" t="str">
            <v>Caltest HVR2 High Resistance Test Box s/n 17012033, UKAS Calibration Certificate No. 06768 dated 07/02/2024, Calibration due 07/02/2025.</v>
          </cell>
          <cell r="S17" t="str">
            <v>Caltest HVR2 High Resistance Test Box</v>
          </cell>
        </row>
        <row r="18">
          <cell r="A18" t="str">
            <v>CT100</v>
          </cell>
          <cell r="B18" t="str">
            <v>Caltest</v>
          </cell>
          <cell r="C18" t="str">
            <v>HVR</v>
          </cell>
          <cell r="D18" t="str">
            <v>High Resistance Test Box</v>
          </cell>
          <cell r="E18" t="str">
            <v>CT100</v>
          </cell>
          <cell r="F18">
            <v>12</v>
          </cell>
          <cell r="G18" t="str">
            <v>UKAS</v>
          </cell>
          <cell r="H18">
            <v>45334</v>
          </cell>
          <cell r="I18" t="str">
            <v>06775</v>
          </cell>
          <cell r="J18">
            <v>45700</v>
          </cell>
          <cell r="K18"/>
          <cell r="L18" t="str">
            <v>Int</v>
          </cell>
          <cell r="M18"/>
          <cell r="N18"/>
          <cell r="O18"/>
          <cell r="P18"/>
          <cell r="Q18"/>
          <cell r="R18" t="str">
            <v>Caltest HVR High Resistance Test Box s/n CT100, UKAS Calibration Certificate No. 06775 dated 12/02/2024, Calibration due 12/02/2025.</v>
          </cell>
          <cell r="S18" t="str">
            <v>Caltest HVR High Resistance Test Box</v>
          </cell>
        </row>
        <row r="19">
          <cell r="A19" t="str">
            <v>CT161</v>
          </cell>
          <cell r="B19" t="str">
            <v>Rigol</v>
          </cell>
          <cell r="C19" t="str">
            <v>DS1054</v>
          </cell>
          <cell r="D19" t="str">
            <v>Oscilloscope</v>
          </cell>
          <cell r="E19" t="str">
            <v>DS1ZA181204683</v>
          </cell>
          <cell r="F19">
            <v>12</v>
          </cell>
          <cell r="G19" t="str">
            <v>Ext 17025</v>
          </cell>
          <cell r="H19">
            <v>45335</v>
          </cell>
          <cell r="I19" t="str">
            <v>126585/01/001</v>
          </cell>
          <cell r="J19">
            <v>45701</v>
          </cell>
          <cell r="K19"/>
          <cell r="L19" t="str">
            <v>RCL</v>
          </cell>
          <cell r="M19"/>
          <cell r="N19">
            <v>150</v>
          </cell>
          <cell r="O19">
            <v>150</v>
          </cell>
          <cell r="P19"/>
          <cell r="Q19"/>
          <cell r="R19" t="str">
            <v>Rigol DS1054 Oscilloscope s/n DS1ZA181204683, Ext 17025 Calibration Certificate No. 126585/01/001 dated 13/02/2024, Calibration due 13/02/2025.</v>
          </cell>
          <cell r="S19" t="str">
            <v>Rigol DS1054 Oscilloscope</v>
          </cell>
        </row>
        <row r="20">
          <cell r="A20" t="str">
            <v>CT076</v>
          </cell>
          <cell r="B20" t="str">
            <v>Cropico</v>
          </cell>
          <cell r="C20" t="str">
            <v>RS1 10 Ω</v>
          </cell>
          <cell r="D20" t="str">
            <v>Standard Resistor</v>
          </cell>
          <cell r="E20">
            <v>17310</v>
          </cell>
          <cell r="F20">
            <v>12</v>
          </cell>
          <cell r="G20" t="str">
            <v>UKAS</v>
          </cell>
          <cell r="H20">
            <v>45337</v>
          </cell>
          <cell r="I20" t="str">
            <v>06788</v>
          </cell>
          <cell r="J20">
            <v>45703</v>
          </cell>
          <cell r="K20" t="str">
            <v>N/A</v>
          </cell>
          <cell r="L20" t="str">
            <v>Internal</v>
          </cell>
          <cell r="M20" t="str">
            <v>n/a</v>
          </cell>
          <cell r="N20">
            <v>0</v>
          </cell>
          <cell r="O20">
            <v>0</v>
          </cell>
          <cell r="P20"/>
          <cell r="Q20"/>
          <cell r="R20" t="str">
            <v>Cropico RS1 10 Ω Standard Resistor s/n 17310, UKAS Calibration Certificate No. 06788 dated 15/02/2024, Calibration due 15/02/2025.</v>
          </cell>
          <cell r="S20" t="str">
            <v>Cropico RS1 10 Ω Standard Resistor</v>
          </cell>
        </row>
        <row r="21">
          <cell r="A21" t="str">
            <v>CT077</v>
          </cell>
          <cell r="B21" t="str">
            <v>Cropico</v>
          </cell>
          <cell r="C21" t="str">
            <v>RS1 100 Ω</v>
          </cell>
          <cell r="D21" t="str">
            <v>Standard Resistor</v>
          </cell>
          <cell r="E21">
            <v>17356</v>
          </cell>
          <cell r="F21">
            <v>12</v>
          </cell>
          <cell r="G21" t="str">
            <v>UKAS</v>
          </cell>
          <cell r="H21">
            <v>45337</v>
          </cell>
          <cell r="I21" t="str">
            <v>06790</v>
          </cell>
          <cell r="J21">
            <v>45703</v>
          </cell>
          <cell r="K21"/>
          <cell r="L21" t="str">
            <v>Internal</v>
          </cell>
          <cell r="M21" t="str">
            <v>n/a</v>
          </cell>
          <cell r="N21">
            <v>0</v>
          </cell>
          <cell r="O21">
            <v>0</v>
          </cell>
          <cell r="P21"/>
          <cell r="Q21"/>
          <cell r="R21" t="str">
            <v>Cropico RS1 100 Ω Standard Resistor s/n 17356, UKAS Calibration Certificate No. 06790 dated 15/02/2024, Calibration due 15/02/2025.</v>
          </cell>
          <cell r="S21" t="str">
            <v>Cropico RS1 100 Ω Standard Resistor</v>
          </cell>
        </row>
        <row r="22">
          <cell r="A22" t="str">
            <v>CT079</v>
          </cell>
          <cell r="B22" t="str">
            <v>Tinsley</v>
          </cell>
          <cell r="C22" t="str">
            <v>5684A 1 Ω</v>
          </cell>
          <cell r="D22" t="str">
            <v>Standard Resistor</v>
          </cell>
          <cell r="E22">
            <v>221918</v>
          </cell>
          <cell r="F22">
            <v>12</v>
          </cell>
          <cell r="G22" t="str">
            <v>UKAS</v>
          </cell>
          <cell r="H22">
            <v>45337</v>
          </cell>
          <cell r="I22" t="str">
            <v>06795</v>
          </cell>
          <cell r="J22">
            <v>45703</v>
          </cell>
          <cell r="K22" t="str">
            <v>A003-1</v>
          </cell>
          <cell r="L22" t="str">
            <v>Internal</v>
          </cell>
          <cell r="M22" t="str">
            <v>n/a</v>
          </cell>
          <cell r="N22">
            <v>0</v>
          </cell>
          <cell r="O22">
            <v>0</v>
          </cell>
          <cell r="P22"/>
          <cell r="Q22"/>
          <cell r="R22" t="str">
            <v>Tinsley 5684A 1 Ω Standard Resistor s/n 221918, UKAS Calibration Certificate No. 06795 dated 15/02/2024, Calibration due 15/02/2025.</v>
          </cell>
          <cell r="S22" t="str">
            <v>Tinsley 5684A 1 Ω Standard Resistor</v>
          </cell>
        </row>
        <row r="23">
          <cell r="A23" t="str">
            <v>CT080</v>
          </cell>
          <cell r="B23" t="str">
            <v>Tinsley</v>
          </cell>
          <cell r="C23" t="str">
            <v>5684B 10 Ω</v>
          </cell>
          <cell r="D23" t="str">
            <v>Standard Resistor</v>
          </cell>
          <cell r="E23">
            <v>221971</v>
          </cell>
          <cell r="F23">
            <v>12</v>
          </cell>
          <cell r="G23" t="str">
            <v>UKAS</v>
          </cell>
          <cell r="H23">
            <v>45337</v>
          </cell>
          <cell r="I23" t="str">
            <v>06787</v>
          </cell>
          <cell r="J23">
            <v>45703</v>
          </cell>
          <cell r="K23" t="str">
            <v>A003-1</v>
          </cell>
          <cell r="L23" t="str">
            <v>Internal</v>
          </cell>
          <cell r="M23" t="str">
            <v>n/a</v>
          </cell>
          <cell r="N23">
            <v>0</v>
          </cell>
          <cell r="O23">
            <v>0</v>
          </cell>
          <cell r="P23"/>
          <cell r="Q23"/>
          <cell r="R23" t="str">
            <v>Tinsley 5684B 10 Ω Standard Resistor s/n 221971, UKAS Calibration Certificate No. 06787 dated 15/02/2024, Calibration due 15/02/2025.</v>
          </cell>
          <cell r="S23" t="str">
            <v>Tinsley 5684B 10 Ω Standard Resistor</v>
          </cell>
        </row>
        <row r="24">
          <cell r="A24" t="str">
            <v>CT081</v>
          </cell>
          <cell r="B24" t="str">
            <v>Tinsley</v>
          </cell>
          <cell r="C24" t="str">
            <v>5684C 100 Ω</v>
          </cell>
          <cell r="D24" t="str">
            <v>Standard Resistor</v>
          </cell>
          <cell r="E24">
            <v>222032</v>
          </cell>
          <cell r="F24">
            <v>12</v>
          </cell>
          <cell r="G24" t="str">
            <v>UKAS</v>
          </cell>
          <cell r="H24">
            <v>45337</v>
          </cell>
          <cell r="I24" t="str">
            <v>06789</v>
          </cell>
          <cell r="J24">
            <v>45703</v>
          </cell>
          <cell r="K24" t="str">
            <v>A003-1</v>
          </cell>
          <cell r="L24" t="str">
            <v>Internal</v>
          </cell>
          <cell r="M24" t="str">
            <v>n/a</v>
          </cell>
          <cell r="N24">
            <v>0</v>
          </cell>
          <cell r="O24">
            <v>0</v>
          </cell>
          <cell r="P24"/>
          <cell r="Q24"/>
          <cell r="R24" t="str">
            <v>Tinsley 5684C 100 Ω Standard Resistor s/n 222032, UKAS Calibration Certificate No. 06789 dated 15/02/2024, Calibration due 15/02/2025.</v>
          </cell>
          <cell r="S24" t="str">
            <v>Tinsley 5684C 100 Ω Standard Resistor</v>
          </cell>
        </row>
        <row r="25">
          <cell r="A25" t="str">
            <v>CT082</v>
          </cell>
          <cell r="B25" t="str">
            <v>Tinsley</v>
          </cell>
          <cell r="C25" t="str">
            <v>5684D 1 000 Ω</v>
          </cell>
          <cell r="D25" t="str">
            <v>Standard Resistor</v>
          </cell>
          <cell r="E25">
            <v>221984</v>
          </cell>
          <cell r="F25">
            <v>12</v>
          </cell>
          <cell r="G25" t="str">
            <v>UKAS</v>
          </cell>
          <cell r="H25">
            <v>45337</v>
          </cell>
          <cell r="I25" t="str">
            <v>06791</v>
          </cell>
          <cell r="J25">
            <v>45703</v>
          </cell>
          <cell r="K25" t="str">
            <v>A003-1</v>
          </cell>
          <cell r="L25" t="str">
            <v>Internal</v>
          </cell>
          <cell r="M25" t="str">
            <v>n/a</v>
          </cell>
          <cell r="N25">
            <v>0</v>
          </cell>
          <cell r="O25">
            <v>0</v>
          </cell>
          <cell r="P25"/>
          <cell r="Q25"/>
          <cell r="R25" t="str">
            <v>Tinsley 5684D 1 000 Ω Standard Resistor s/n 221984, UKAS Calibration Certificate No. 06791 dated 15/02/2024, Calibration due 15/02/2025.</v>
          </cell>
          <cell r="S25" t="str">
            <v>Tinsley 5684D 1 000 Ω Standard Resistor</v>
          </cell>
        </row>
        <row r="26">
          <cell r="A26" t="str">
            <v>CT083</v>
          </cell>
          <cell r="B26" t="str">
            <v>Tinsley</v>
          </cell>
          <cell r="C26" t="str">
            <v>5684E 10 000 Ω</v>
          </cell>
          <cell r="D26" t="str">
            <v>Standard Resistor</v>
          </cell>
          <cell r="E26">
            <v>225430</v>
          </cell>
          <cell r="F26">
            <v>12</v>
          </cell>
          <cell r="G26" t="str">
            <v>UKAS</v>
          </cell>
          <cell r="H26">
            <v>45337</v>
          </cell>
          <cell r="I26" t="str">
            <v>06792</v>
          </cell>
          <cell r="J26">
            <v>45703</v>
          </cell>
          <cell r="K26" t="str">
            <v>A003-1</v>
          </cell>
          <cell r="L26" t="str">
            <v>Internal</v>
          </cell>
          <cell r="M26" t="str">
            <v>n/a</v>
          </cell>
          <cell r="N26">
            <v>0</v>
          </cell>
          <cell r="O26">
            <v>0</v>
          </cell>
          <cell r="P26"/>
          <cell r="Q26"/>
          <cell r="R26" t="str">
            <v>Tinsley 5684E 10 000 Ω Standard Resistor s/n 225430, UKAS Calibration Certificate No. 06792 dated 15/02/2024, Calibration due 15/02/2025.</v>
          </cell>
          <cell r="S26" t="str">
            <v>Tinsley 5684E 10 000 Ω Standard Resistor</v>
          </cell>
        </row>
        <row r="27">
          <cell r="A27" t="str">
            <v>CT153</v>
          </cell>
          <cell r="B27" t="str">
            <v>BK Precision</v>
          </cell>
          <cell r="C27" t="str">
            <v>BK4055B</v>
          </cell>
          <cell r="D27" t="str">
            <v xml:space="preserve">Waveform Generator </v>
          </cell>
          <cell r="E27" t="str">
            <v>516L20103</v>
          </cell>
          <cell r="F27">
            <v>12</v>
          </cell>
          <cell r="G27" t="str">
            <v>UKAS</v>
          </cell>
          <cell r="H27">
            <v>45338</v>
          </cell>
          <cell r="I27" t="str">
            <v>F23230A</v>
          </cell>
          <cell r="J27">
            <v>45704</v>
          </cell>
          <cell r="K27"/>
          <cell r="L27" t="str">
            <v>Int</v>
          </cell>
          <cell r="M27"/>
          <cell r="N27"/>
          <cell r="O27"/>
          <cell r="P27"/>
          <cell r="Q27"/>
          <cell r="R27" t="str">
            <v>BK Precision BK4055B Waveform Generator  s/n 516L20103, UKAS Calibration Certificate No. F23230A dated 16/02/2024, Calibration due 16/02/2025.</v>
          </cell>
          <cell r="S27" t="str">
            <v xml:space="preserve">BK Precision BK4055B Waveform Generator </v>
          </cell>
        </row>
        <row r="28">
          <cell r="A28" t="str">
            <v>CT084</v>
          </cell>
          <cell r="B28" t="str">
            <v xml:space="preserve">Vishay </v>
          </cell>
          <cell r="C28" t="str">
            <v>1 Ω</v>
          </cell>
          <cell r="D28" t="str">
            <v>Precision Standard Resistor</v>
          </cell>
          <cell r="E28">
            <v>1093001</v>
          </cell>
          <cell r="F28">
            <v>24</v>
          </cell>
          <cell r="G28" t="str">
            <v>UKAS</v>
          </cell>
          <cell r="H28">
            <v>44974</v>
          </cell>
          <cell r="I28" t="str">
            <v>0519241</v>
          </cell>
          <cell r="J28">
            <v>45705</v>
          </cell>
          <cell r="K28" t="str">
            <v>A005-1, A005-2</v>
          </cell>
          <cell r="L28" t="str">
            <v>Absolute</v>
          </cell>
          <cell r="M28" t="str">
            <v>jamesk@absolute-cal.co.uk</v>
          </cell>
          <cell r="N28">
            <v>250</v>
          </cell>
          <cell r="O28">
            <v>125</v>
          </cell>
          <cell r="P28"/>
          <cell r="Q28"/>
          <cell r="R28" t="str">
            <v>Vishay  1 Ω Precision Standard Resistor s/n 1093001, UKAS Calibration Certificate No. 0519241 dated 17/02/2023, Calibration due 17/02/2025.</v>
          </cell>
          <cell r="S28" t="str">
            <v>Vishay  1 Ω Precision Standard Resistor</v>
          </cell>
        </row>
        <row r="29">
          <cell r="A29" t="str">
            <v>CT086</v>
          </cell>
          <cell r="B29" t="str">
            <v xml:space="preserve">Vishay </v>
          </cell>
          <cell r="C29" t="str">
            <v>100 Ω</v>
          </cell>
          <cell r="D29" t="str">
            <v>Precision Standard Resistor</v>
          </cell>
          <cell r="E29">
            <v>1093003</v>
          </cell>
          <cell r="F29">
            <v>24</v>
          </cell>
          <cell r="G29" t="str">
            <v>UKAS</v>
          </cell>
          <cell r="H29">
            <v>44974</v>
          </cell>
          <cell r="I29" t="str">
            <v>0519243</v>
          </cell>
          <cell r="J29">
            <v>45705</v>
          </cell>
          <cell r="K29" t="str">
            <v>A005-1, A005-2</v>
          </cell>
          <cell r="L29" t="str">
            <v>Absolute</v>
          </cell>
          <cell r="M29" t="str">
            <v>jamesk@absolute-cal.co.uk</v>
          </cell>
          <cell r="N29">
            <v>250</v>
          </cell>
          <cell r="O29">
            <v>125</v>
          </cell>
          <cell r="P29"/>
          <cell r="Q29"/>
          <cell r="R29" t="str">
            <v>Vishay  100 Ω Precision Standard Resistor s/n 1093003, UKAS Calibration Certificate No. 0519243 dated 17/02/2023, Calibration due 17/02/2025.</v>
          </cell>
          <cell r="S29" t="str">
            <v>Vishay  100 Ω Precision Standard Resistor</v>
          </cell>
        </row>
        <row r="30">
          <cell r="A30" t="str">
            <v>CT087</v>
          </cell>
          <cell r="B30" t="str">
            <v xml:space="preserve">Vishay </v>
          </cell>
          <cell r="C30" t="str">
            <v>1 kΩ</v>
          </cell>
          <cell r="D30" t="str">
            <v>Precision Standard Resistor</v>
          </cell>
          <cell r="E30">
            <v>1093004</v>
          </cell>
          <cell r="F30">
            <v>24</v>
          </cell>
          <cell r="G30" t="str">
            <v>UKAS</v>
          </cell>
          <cell r="H30">
            <v>44974</v>
          </cell>
          <cell r="I30" t="str">
            <v>0519238</v>
          </cell>
          <cell r="J30">
            <v>45705</v>
          </cell>
          <cell r="K30" t="str">
            <v>A005-1, A005-2, A005-3</v>
          </cell>
          <cell r="L30" t="str">
            <v>Absolute</v>
          </cell>
          <cell r="M30" t="str">
            <v>jamesk@absolute-cal.co.uk</v>
          </cell>
          <cell r="N30">
            <v>250</v>
          </cell>
          <cell r="O30">
            <v>125</v>
          </cell>
          <cell r="P30"/>
          <cell r="Q30"/>
          <cell r="R30" t="str">
            <v>Vishay  1 kΩ Precision Standard Resistor s/n 1093004, UKAS Calibration Certificate No. 0519238 dated 17/02/2023, Calibration due 17/02/2025.</v>
          </cell>
          <cell r="S30" t="str">
            <v>Vishay  1 kΩ Precision Standard Resistor</v>
          </cell>
        </row>
        <row r="31">
          <cell r="A31" t="str">
            <v>CT088</v>
          </cell>
          <cell r="B31" t="str">
            <v xml:space="preserve">Vishay </v>
          </cell>
          <cell r="C31" t="str">
            <v>10 kΩ</v>
          </cell>
          <cell r="D31" t="str">
            <v>Precision Standard Resistor</v>
          </cell>
          <cell r="E31">
            <v>1093005</v>
          </cell>
          <cell r="F31">
            <v>24</v>
          </cell>
          <cell r="G31" t="str">
            <v>UKAS</v>
          </cell>
          <cell r="H31">
            <v>44974</v>
          </cell>
          <cell r="I31" t="str">
            <v>0519239</v>
          </cell>
          <cell r="J31">
            <v>45705</v>
          </cell>
          <cell r="K31" t="str">
            <v>A005-1, A005-3</v>
          </cell>
          <cell r="L31" t="str">
            <v>Absolute</v>
          </cell>
          <cell r="M31" t="str">
            <v>jamesk@absolute-cal.co.uk</v>
          </cell>
          <cell r="N31">
            <v>250</v>
          </cell>
          <cell r="O31">
            <v>125</v>
          </cell>
          <cell r="P31"/>
          <cell r="Q31"/>
          <cell r="R31" t="str">
            <v>Vishay  10 kΩ Precision Standard Resistor s/n 1093005, UKAS Calibration Certificate No. 0519239 dated 17/02/2023, Calibration due 17/02/2025.</v>
          </cell>
          <cell r="S31" t="str">
            <v>Vishay  10 kΩ Precision Standard Resistor</v>
          </cell>
        </row>
        <row r="32">
          <cell r="A32" t="str">
            <v>CT089</v>
          </cell>
          <cell r="B32" t="str">
            <v xml:space="preserve">Vishay </v>
          </cell>
          <cell r="C32" t="str">
            <v>100 kΩ</v>
          </cell>
          <cell r="D32" t="str">
            <v>Precision Standard Resistor</v>
          </cell>
          <cell r="E32">
            <v>1093006</v>
          </cell>
          <cell r="F32">
            <v>24</v>
          </cell>
          <cell r="G32" t="str">
            <v>UKAS</v>
          </cell>
          <cell r="H32">
            <v>44974</v>
          </cell>
          <cell r="I32" t="str">
            <v>0519240</v>
          </cell>
          <cell r="J32">
            <v>45705</v>
          </cell>
          <cell r="K32" t="str">
            <v>A003-1, A005-1, A005-3</v>
          </cell>
          <cell r="L32" t="str">
            <v>Absolute</v>
          </cell>
          <cell r="M32" t="str">
            <v>jamesk@absolute-cal.co.uk</v>
          </cell>
          <cell r="N32">
            <v>250</v>
          </cell>
          <cell r="O32">
            <v>125</v>
          </cell>
          <cell r="P32"/>
          <cell r="Q32"/>
          <cell r="R32" t="str">
            <v>Vishay  100 kΩ Precision Standard Resistor s/n 1093006, UKAS Calibration Certificate No. 0519240 dated 17/02/2023, Calibration due 17/02/2025.</v>
          </cell>
          <cell r="S32" t="str">
            <v>Vishay  100 kΩ Precision Standard Resistor</v>
          </cell>
        </row>
        <row r="33">
          <cell r="A33" t="str">
            <v>CT071</v>
          </cell>
          <cell r="B33" t="str">
            <v>Cropico</v>
          </cell>
          <cell r="C33" t="str">
            <v>0.01 Ω</v>
          </cell>
          <cell r="D33" t="str">
            <v>Standard Resistor</v>
          </cell>
          <cell r="E33">
            <v>6577</v>
          </cell>
          <cell r="F33">
            <v>12</v>
          </cell>
          <cell r="G33" t="str">
            <v>UKAS</v>
          </cell>
          <cell r="H33">
            <v>45342</v>
          </cell>
          <cell r="I33" t="str">
            <v>0536349</v>
          </cell>
          <cell r="J33">
            <v>45708</v>
          </cell>
          <cell r="K33" t="str">
            <v>A005-2</v>
          </cell>
          <cell r="L33" t="str">
            <v>Absolute</v>
          </cell>
          <cell r="M33" t="str">
            <v>jamesk@absolute-cal.co.uk</v>
          </cell>
          <cell r="N33">
            <v>250</v>
          </cell>
          <cell r="O33">
            <v>250</v>
          </cell>
          <cell r="P33"/>
          <cell r="Q33"/>
          <cell r="R33" t="str">
            <v>Cropico 0.01 Ω Standard Resistor s/n 6577, UKAS Calibration Certificate No. 0536349 dated 20/02/2024, Calibration due 20/02/2025.</v>
          </cell>
          <cell r="S33" t="str">
            <v>Cropico 0.01 Ω Standard Resistor</v>
          </cell>
        </row>
        <row r="34">
          <cell r="A34" t="str">
            <v>CT085</v>
          </cell>
          <cell r="B34" t="str">
            <v xml:space="preserve">Vishay </v>
          </cell>
          <cell r="C34" t="str">
            <v>10 Ω</v>
          </cell>
          <cell r="D34" t="str">
            <v>Precision Standard Resistor</v>
          </cell>
          <cell r="E34" t="str">
            <v>1093002</v>
          </cell>
          <cell r="F34">
            <v>24</v>
          </cell>
          <cell r="G34" t="str">
            <v>UKAS</v>
          </cell>
          <cell r="H34">
            <v>44978</v>
          </cell>
          <cell r="I34" t="str">
            <v>0519242</v>
          </cell>
          <cell r="J34">
            <v>45709</v>
          </cell>
          <cell r="K34" t="str">
            <v>A005-1, A005-2</v>
          </cell>
          <cell r="L34" t="str">
            <v>Absolute</v>
          </cell>
          <cell r="M34" t="str">
            <v>jamesk@absolute-cal.co.uk</v>
          </cell>
          <cell r="N34">
            <v>250</v>
          </cell>
          <cell r="O34">
            <v>125</v>
          </cell>
          <cell r="P34"/>
          <cell r="Q34"/>
          <cell r="R34" t="str">
            <v>Vishay  10 Ω Precision Standard Resistor s/n 1093002, UKAS Calibration Certificate No. 0519242 dated 21/02/2023, Calibration due 21/02/2025.</v>
          </cell>
          <cell r="S34" t="str">
            <v>Vishay  10 Ω Precision Standard Resistor</v>
          </cell>
        </row>
        <row r="35">
          <cell r="A35" t="str">
            <v>CT074</v>
          </cell>
          <cell r="B35" t="str">
            <v>Cropico</v>
          </cell>
          <cell r="C35" t="str">
            <v>0.1 Ω</v>
          </cell>
          <cell r="D35" t="str">
            <v>Standard Resistor</v>
          </cell>
          <cell r="E35">
            <v>19420</v>
          </cell>
          <cell r="F35">
            <v>12</v>
          </cell>
          <cell r="G35" t="str">
            <v>UKAS</v>
          </cell>
          <cell r="H35">
            <v>45348</v>
          </cell>
          <cell r="I35" t="str">
            <v>0536350</v>
          </cell>
          <cell r="J35">
            <v>45714</v>
          </cell>
          <cell r="K35" t="str">
            <v>A005-2</v>
          </cell>
          <cell r="L35" t="str">
            <v>Absolute</v>
          </cell>
          <cell r="M35" t="str">
            <v>jamesk@absolute-cal.co.uk</v>
          </cell>
          <cell r="N35">
            <v>250</v>
          </cell>
          <cell r="O35">
            <v>250</v>
          </cell>
          <cell r="P35"/>
          <cell r="Q35"/>
          <cell r="R35" t="str">
            <v>Cropico 0.1 Ω Standard Resistor s/n 19420, UKAS Calibration Certificate No. 0536350 dated 26/02/2024, Calibration due 26/02/2025.</v>
          </cell>
          <cell r="S35" t="str">
            <v>Cropico 0.1 Ω Standard Resistor</v>
          </cell>
        </row>
        <row r="36">
          <cell r="A36" t="str">
            <v>CT142</v>
          </cell>
          <cell r="B36" t="str">
            <v>Testo</v>
          </cell>
          <cell r="C36">
            <v>625</v>
          </cell>
          <cell r="D36" t="str">
            <v>Thermo Hygrometer</v>
          </cell>
          <cell r="E36" t="str">
            <v>60502288</v>
          </cell>
          <cell r="F36">
            <v>12</v>
          </cell>
          <cell r="G36" t="str">
            <v>UKAS</v>
          </cell>
          <cell r="H36">
            <v>45349</v>
          </cell>
          <cell r="I36" t="str">
            <v>UK_56489</v>
          </cell>
          <cell r="J36">
            <v>45715</v>
          </cell>
          <cell r="K36" t="str">
            <v>D004</v>
          </cell>
          <cell r="L36" t="str">
            <v>BSRIA</v>
          </cell>
          <cell r="M36" t="str">
            <v>martin.trotter@bsria.co.uk</v>
          </cell>
          <cell r="N36">
            <v>430</v>
          </cell>
          <cell r="O36">
            <v>430</v>
          </cell>
          <cell r="P36"/>
          <cell r="Q36"/>
          <cell r="R36" t="str">
            <v>Testo 625 Thermo Hygrometer s/n 60502288, UKAS Calibration Certificate No. UK_56489 dated 27/02/2024, Calibration due 27/02/2025.</v>
          </cell>
          <cell r="S36" t="str">
            <v>Testo 625 Thermo Hygrometer</v>
          </cell>
        </row>
        <row r="37">
          <cell r="A37" t="str">
            <v>CT141</v>
          </cell>
          <cell r="B37" t="str">
            <v>Agilent</v>
          </cell>
          <cell r="C37" t="str">
            <v xml:space="preserve">34410A </v>
          </cell>
          <cell r="D37" t="str">
            <v>Digital Multimeter</v>
          </cell>
          <cell r="E37" t="str">
            <v>MY53001869</v>
          </cell>
          <cell r="F37">
            <v>12</v>
          </cell>
          <cell r="G37" t="str">
            <v>UKAS</v>
          </cell>
          <cell r="H37">
            <v>45350</v>
          </cell>
          <cell r="I37" t="str">
            <v>WO-00728002</v>
          </cell>
          <cell r="J37">
            <v>45716</v>
          </cell>
          <cell r="K37"/>
          <cell r="L37" t="str">
            <v>Int</v>
          </cell>
          <cell r="M37"/>
          <cell r="N37"/>
          <cell r="O37"/>
          <cell r="P37"/>
          <cell r="Q37"/>
          <cell r="R37" t="str">
            <v>Agilent 34410A  Digital Multimeter s/n MY53001869, UKAS Calibration Certificate No. WO-00728002 dated 28/02/2024, Calibration due 28/02/2025.</v>
          </cell>
          <cell r="S37" t="str">
            <v>Agilent 34410A  Digital Multimeter</v>
          </cell>
        </row>
        <row r="38">
          <cell r="A38" t="str">
            <v>CT075</v>
          </cell>
          <cell r="B38" t="str">
            <v>Cropico</v>
          </cell>
          <cell r="C38" t="str">
            <v>RS1 1 Ω</v>
          </cell>
          <cell r="D38" t="str">
            <v>Standard Resistor</v>
          </cell>
          <cell r="E38">
            <v>17294</v>
          </cell>
          <cell r="F38">
            <v>12</v>
          </cell>
          <cell r="G38" t="str">
            <v>UKAS</v>
          </cell>
          <cell r="H38">
            <v>45362</v>
          </cell>
          <cell r="I38" t="str">
            <v>06843</v>
          </cell>
          <cell r="J38">
            <v>45727</v>
          </cell>
          <cell r="K38"/>
          <cell r="L38" t="str">
            <v>Internal</v>
          </cell>
          <cell r="M38" t="str">
            <v>n/a</v>
          </cell>
          <cell r="N38">
            <v>0</v>
          </cell>
          <cell r="O38">
            <v>0</v>
          </cell>
          <cell r="P38"/>
          <cell r="Q38"/>
          <cell r="R38" t="str">
            <v>Cropico RS1 1 Ω Standard Resistor s/n 17294, UKAS Calibration Certificate No. 06843 dated 11/03/2024, Calibration due 11/03/2025.</v>
          </cell>
          <cell r="S38" t="str">
            <v>Cropico RS1 1 Ω Standard Resistor</v>
          </cell>
        </row>
        <row r="39">
          <cell r="A39" t="str">
            <v>CT119</v>
          </cell>
          <cell r="B39" t="str">
            <v>Tinsley</v>
          </cell>
          <cell r="C39" t="str">
            <v>Type 3504 0.001 Ω</v>
          </cell>
          <cell r="D39" t="str">
            <v>Standard Resistor</v>
          </cell>
          <cell r="E39" t="str">
            <v>191,571</v>
          </cell>
          <cell r="F39">
            <v>12</v>
          </cell>
          <cell r="G39" t="str">
            <v>UKAS</v>
          </cell>
          <cell r="H39">
            <v>45363</v>
          </cell>
          <cell r="I39" t="str">
            <v>06846</v>
          </cell>
          <cell r="J39">
            <v>45728</v>
          </cell>
          <cell r="K39" t="str">
            <v>N/A</v>
          </cell>
          <cell r="L39" t="str">
            <v>Internal</v>
          </cell>
          <cell r="M39" t="str">
            <v>n/a</v>
          </cell>
          <cell r="N39">
            <v>0</v>
          </cell>
          <cell r="O39">
            <v>0</v>
          </cell>
          <cell r="P39"/>
          <cell r="Q39"/>
          <cell r="R39" t="str">
            <v>Tinsley Type 3504 0.001 Ω Standard Resistor s/n 191,571, UKAS Calibration Certificate No. 06846 dated 12/03/2024, Calibration due 12/03/2025.</v>
          </cell>
          <cell r="S39" t="str">
            <v>Tinsley Type 3504 0.001 Ω Standard Resistor</v>
          </cell>
        </row>
        <row r="40">
          <cell r="A40" t="str">
            <v>CT120</v>
          </cell>
          <cell r="B40" t="str">
            <v>Tinsley</v>
          </cell>
          <cell r="C40" t="str">
            <v>Type 3504 0.01 Ω</v>
          </cell>
          <cell r="D40" t="str">
            <v>Standard Resistor</v>
          </cell>
          <cell r="E40" t="str">
            <v>191, 607</v>
          </cell>
          <cell r="F40">
            <v>12</v>
          </cell>
          <cell r="G40" t="str">
            <v>UKAS</v>
          </cell>
          <cell r="H40">
            <v>45363</v>
          </cell>
          <cell r="I40" t="str">
            <v>06845</v>
          </cell>
          <cell r="J40">
            <v>45728</v>
          </cell>
          <cell r="K40" t="str">
            <v>N/A</v>
          </cell>
          <cell r="L40" t="str">
            <v>Internal</v>
          </cell>
          <cell r="M40" t="str">
            <v>n/a</v>
          </cell>
          <cell r="N40">
            <v>0</v>
          </cell>
          <cell r="O40">
            <v>0</v>
          </cell>
          <cell r="P40"/>
          <cell r="Q40"/>
          <cell r="R40" t="str">
            <v>Tinsley Type 3504 0.01 Ω Standard Resistor s/n 191, 607, UKAS Calibration Certificate No. 06845 dated 12/03/2024, Calibration due 12/03/2025.</v>
          </cell>
          <cell r="S40" t="str">
            <v>Tinsley Type 3504 0.01 Ω Standard Resistor</v>
          </cell>
        </row>
        <row r="41">
          <cell r="A41" t="str">
            <v>CT126</v>
          </cell>
          <cell r="B41" t="str">
            <v>Sullivan</v>
          </cell>
          <cell r="C41" t="str">
            <v>1610 0.1 Ω</v>
          </cell>
          <cell r="D41" t="str">
            <v>Standard Resistor</v>
          </cell>
          <cell r="E41">
            <v>733010</v>
          </cell>
          <cell r="F41">
            <v>12</v>
          </cell>
          <cell r="G41" t="str">
            <v>UKAS</v>
          </cell>
          <cell r="H41">
            <v>45363</v>
          </cell>
          <cell r="I41" t="str">
            <v>06844</v>
          </cell>
          <cell r="J41">
            <v>45728</v>
          </cell>
          <cell r="K41" t="str">
            <v>N/A</v>
          </cell>
          <cell r="L41" t="str">
            <v>Internal</v>
          </cell>
          <cell r="M41" t="str">
            <v>n/a</v>
          </cell>
          <cell r="N41">
            <v>0</v>
          </cell>
          <cell r="O41">
            <v>0</v>
          </cell>
          <cell r="P41"/>
          <cell r="Q41"/>
          <cell r="R41" t="str">
            <v>Sullivan 1610 0.1 Ω Standard Resistor s/n 733010, UKAS Calibration Certificate No. 06844 dated 12/03/2024, Calibration due 12/03/2025.</v>
          </cell>
          <cell r="S41" t="str">
            <v>Sullivan 1610 0.1 Ω Standard Resistor</v>
          </cell>
        </row>
        <row r="42">
          <cell r="A42" t="str">
            <v>CT152</v>
          </cell>
          <cell r="B42" t="str">
            <v>Gossen Metrawatt</v>
          </cell>
          <cell r="C42" t="str">
            <v>M249A</v>
          </cell>
          <cell r="D42" t="str">
            <v>ENERGY Handheld DM</v>
          </cell>
          <cell r="E42" t="str">
            <v>FB1306</v>
          </cell>
          <cell r="F42">
            <v>12</v>
          </cell>
          <cell r="G42" t="str">
            <v>UKAS</v>
          </cell>
          <cell r="H42">
            <v>45364</v>
          </cell>
          <cell r="I42" t="str">
            <v>06851</v>
          </cell>
          <cell r="J42">
            <v>45729</v>
          </cell>
          <cell r="K42"/>
          <cell r="L42" t="str">
            <v>Int</v>
          </cell>
          <cell r="M42"/>
          <cell r="N42"/>
          <cell r="O42"/>
          <cell r="P42"/>
          <cell r="Q42" t="str">
            <v>Limited Calibration  See Cert 05585</v>
          </cell>
          <cell r="R42" t="str">
            <v>Gossen Metrawatt M249A ENERGY Handheld DM s/n FB1306, UKAS Calibration Certificate No. 06851 dated 13/03/2024, Calibration due 13/03/2025.</v>
          </cell>
          <cell r="S42" t="str">
            <v>Gossen Metrawatt M249A ENERGY Handheld DM</v>
          </cell>
        </row>
        <row r="43">
          <cell r="A43" t="str">
            <v>CT177</v>
          </cell>
          <cell r="B43" t="str">
            <v>PCN</v>
          </cell>
          <cell r="C43" t="str">
            <v>RXM50 100 mΩ</v>
          </cell>
          <cell r="D43" t="str">
            <v>Current shunt</v>
          </cell>
          <cell r="E43" t="str">
            <v>23L002</v>
          </cell>
          <cell r="F43">
            <v>12</v>
          </cell>
          <cell r="G43" t="str">
            <v>UKAS</v>
          </cell>
          <cell r="H43">
            <v>45365</v>
          </cell>
          <cell r="I43" t="str">
            <v>06854</v>
          </cell>
          <cell r="J43">
            <v>45730</v>
          </cell>
          <cell r="K43"/>
          <cell r="L43" t="str">
            <v>Int</v>
          </cell>
          <cell r="M43"/>
          <cell r="N43"/>
          <cell r="O43"/>
          <cell r="P43"/>
          <cell r="Q43"/>
          <cell r="R43" t="str">
            <v>PCN RXM50 100 mΩ Current shunt s/n 23L002, UKAS Calibration Certificate No. 06854 dated 14/03/2024, Calibration due 14/03/2025.</v>
          </cell>
          <cell r="S43" t="str">
            <v>PCN RXM50 100 mΩ Current shunt</v>
          </cell>
        </row>
        <row r="44">
          <cell r="A44" t="str">
            <v>CT178</v>
          </cell>
          <cell r="B44" t="str">
            <v>PCN</v>
          </cell>
          <cell r="C44" t="str">
            <v>RXM50 10 mΩ</v>
          </cell>
          <cell r="D44" t="str">
            <v>Current shunt</v>
          </cell>
          <cell r="E44" t="str">
            <v>23G011</v>
          </cell>
          <cell r="F44">
            <v>12</v>
          </cell>
          <cell r="G44" t="str">
            <v>UKAS</v>
          </cell>
          <cell r="H44">
            <v>45365</v>
          </cell>
          <cell r="I44" t="str">
            <v>06852</v>
          </cell>
          <cell r="J44">
            <v>45730</v>
          </cell>
          <cell r="K44"/>
          <cell r="L44" t="str">
            <v>Int</v>
          </cell>
          <cell r="M44"/>
          <cell r="N44"/>
          <cell r="O44"/>
          <cell r="P44"/>
          <cell r="Q44"/>
          <cell r="R44" t="str">
            <v>PCN RXM50 10 mΩ Current shunt s/n 23G011, UKAS Calibration Certificate No. 06852 dated 14/03/2024, Calibration due 14/03/2025.</v>
          </cell>
          <cell r="S44" t="str">
            <v>PCN RXM50 10 mΩ Current shunt</v>
          </cell>
        </row>
        <row r="45">
          <cell r="A45" t="str">
            <v>CT179</v>
          </cell>
          <cell r="B45" t="str">
            <v>PCN</v>
          </cell>
          <cell r="C45" t="str">
            <v>RXM50 1 mΩ</v>
          </cell>
          <cell r="D45" t="str">
            <v>Current shunt</v>
          </cell>
          <cell r="E45" t="str">
            <v>21M005</v>
          </cell>
          <cell r="F45">
            <v>12</v>
          </cell>
          <cell r="G45" t="str">
            <v>UKAS</v>
          </cell>
          <cell r="H45">
            <v>45365</v>
          </cell>
          <cell r="I45" t="str">
            <v>06853</v>
          </cell>
          <cell r="J45">
            <v>45730</v>
          </cell>
          <cell r="K45"/>
          <cell r="L45" t="str">
            <v>Int</v>
          </cell>
          <cell r="M45"/>
          <cell r="N45"/>
          <cell r="O45"/>
          <cell r="P45"/>
          <cell r="Q45"/>
          <cell r="R45" t="str">
            <v>PCN RXM50 1 mΩ Current shunt s/n 21M005, UKAS Calibration Certificate No. 06853 dated 14/03/2024, Calibration due 14/03/2025.</v>
          </cell>
          <cell r="S45" t="str">
            <v>PCN RXM50 1 mΩ Current shunt</v>
          </cell>
        </row>
        <row r="46">
          <cell r="A46" t="str">
            <v>CT155</v>
          </cell>
          <cell r="B46" t="str">
            <v>LEM</v>
          </cell>
          <cell r="C46" t="str">
            <v>ITZ Ultrastab</v>
          </cell>
          <cell r="D46" t="str">
            <v>DC  Current Transducer Electronic Module and Head</v>
          </cell>
          <cell r="E46" t="str">
            <v>8201650003 1203380001</v>
          </cell>
          <cell r="F46">
            <v>24</v>
          </cell>
          <cell r="G46" t="str">
            <v>UKAS</v>
          </cell>
          <cell r="H46">
            <v>45007</v>
          </cell>
          <cell r="I46" t="str">
            <v>212-08446</v>
          </cell>
          <cell r="J46">
            <v>45738</v>
          </cell>
          <cell r="K46" t="str">
            <v>A003-2,A003-3</v>
          </cell>
          <cell r="L46" t="str">
            <v>Metas</v>
          </cell>
          <cell r="M46" t="str">
            <v xml:space="preserve">thomas.pulfer@metas.ch </v>
          </cell>
          <cell r="N46">
            <v>4253</v>
          </cell>
          <cell r="O46">
            <v>2126.5</v>
          </cell>
          <cell r="P46"/>
          <cell r="Q46"/>
          <cell r="R46" t="str">
            <v>LEM ITZ Ultrastab DC  Current Transducer Electronic Module and Head s/n 8201650003 1203380001, UKAS Calibration Certificate No. 212-08446 dated 22/03/2023, Calibration due 22/03/2025.</v>
          </cell>
          <cell r="S46" t="str">
            <v>LEM ITZ Ultrastab DC  Current Transducer Electronic Module and Head</v>
          </cell>
        </row>
        <row r="47">
          <cell r="A47" t="str">
            <v>CT090</v>
          </cell>
          <cell r="B47" t="str">
            <v xml:space="preserve">Vishay </v>
          </cell>
          <cell r="C47" t="str">
            <v>1 MΩ</v>
          </cell>
          <cell r="D47" t="str">
            <v>Precision Standard Resistor</v>
          </cell>
          <cell r="E47">
            <v>1093007</v>
          </cell>
          <cell r="F47">
            <v>24</v>
          </cell>
          <cell r="G47" t="str">
            <v>UKAS</v>
          </cell>
          <cell r="H47">
            <v>45008</v>
          </cell>
          <cell r="I47" t="str">
            <v>0519237</v>
          </cell>
          <cell r="J47">
            <v>45739</v>
          </cell>
          <cell r="K47" t="str">
            <v>A005-1, A005-3</v>
          </cell>
          <cell r="L47" t="str">
            <v>Absolute</v>
          </cell>
          <cell r="M47" t="str">
            <v>jamesk@absolute-cal.co.uk</v>
          </cell>
          <cell r="N47">
            <v>250</v>
          </cell>
          <cell r="O47">
            <v>125</v>
          </cell>
          <cell r="P47"/>
          <cell r="Q47"/>
          <cell r="R47" t="str">
            <v>Vishay  1 MΩ Precision Standard Resistor s/n 1093007, UKAS Calibration Certificate No. 0519237 dated 23/03/2023, Calibration due 23/03/2025.</v>
          </cell>
          <cell r="S47" t="str">
            <v>Vishay  1 MΩ Precision Standard Resistor</v>
          </cell>
        </row>
        <row r="48">
          <cell r="A48" t="str">
            <v>CT091</v>
          </cell>
          <cell r="B48" t="str">
            <v xml:space="preserve">Vishay </v>
          </cell>
          <cell r="C48" t="str">
            <v>10 MΩ</v>
          </cell>
          <cell r="D48" t="str">
            <v>Precision Standard Resistor</v>
          </cell>
          <cell r="E48">
            <v>1093008</v>
          </cell>
          <cell r="F48">
            <v>24</v>
          </cell>
          <cell r="G48" t="str">
            <v>UKAS</v>
          </cell>
          <cell r="H48">
            <v>45008</v>
          </cell>
          <cell r="I48" t="str">
            <v>0519236</v>
          </cell>
          <cell r="J48">
            <v>45739</v>
          </cell>
          <cell r="K48" t="str">
            <v>A005-1, A005-3</v>
          </cell>
          <cell r="L48" t="str">
            <v>Absolute</v>
          </cell>
          <cell r="M48" t="str">
            <v>jamesk@absolute-cal.co.uk</v>
          </cell>
          <cell r="N48">
            <v>250</v>
          </cell>
          <cell r="O48">
            <v>125</v>
          </cell>
          <cell r="P48"/>
          <cell r="Q48"/>
          <cell r="R48" t="str">
            <v>Vishay  10 MΩ Precision Standard Resistor s/n 1093008, UKAS Calibration Certificate No. 0519236 dated 23/03/2023, Calibration due 23/03/2025.</v>
          </cell>
          <cell r="S48" t="str">
            <v>Vishay  10 MΩ Precision Standard Resistor</v>
          </cell>
        </row>
        <row r="49">
          <cell r="A49" t="str">
            <v>CT163</v>
          </cell>
          <cell r="B49" t="str">
            <v>Caltest</v>
          </cell>
          <cell r="C49" t="str">
            <v>AR GB Load</v>
          </cell>
          <cell r="D49" t="str">
            <v>Resistance Box</v>
          </cell>
          <cell r="E49">
            <v>25112021</v>
          </cell>
          <cell r="F49">
            <v>12</v>
          </cell>
          <cell r="G49" t="str">
            <v>UKAS</v>
          </cell>
          <cell r="H49">
            <v>45411</v>
          </cell>
          <cell r="I49" t="str">
            <v>06968</v>
          </cell>
          <cell r="J49">
            <v>45776</v>
          </cell>
          <cell r="K49"/>
          <cell r="L49" t="str">
            <v>Int</v>
          </cell>
          <cell r="M49"/>
          <cell r="N49"/>
          <cell r="O49"/>
          <cell r="P49"/>
          <cell r="Q49"/>
          <cell r="R49" t="str">
            <v>Caltest AR GB Load Resistance Box s/n 25112021, UKAS Calibration Certificate No. 06968 dated 29/04/2024, Calibration due 29/04/2025.</v>
          </cell>
          <cell r="S49" t="str">
            <v>Caltest AR GB Load Resistance Box</v>
          </cell>
        </row>
        <row r="50">
          <cell r="A50" t="str">
            <v>CT148</v>
          </cell>
          <cell r="B50" t="str">
            <v>RedLion</v>
          </cell>
          <cell r="C50" t="str">
            <v>PAXLV</v>
          </cell>
          <cell r="D50" t="str">
            <v>AC Voltmeter</v>
          </cell>
          <cell r="E50" t="str">
            <v>M3279C</v>
          </cell>
          <cell r="F50">
            <v>24</v>
          </cell>
          <cell r="G50" t="str">
            <v>UKAS</v>
          </cell>
          <cell r="H50">
            <v>45068</v>
          </cell>
          <cell r="I50" t="str">
            <v>06353</v>
          </cell>
          <cell r="J50">
            <v>45799</v>
          </cell>
          <cell r="K50"/>
          <cell r="L50" t="str">
            <v>Int</v>
          </cell>
          <cell r="M50"/>
          <cell r="N50"/>
          <cell r="O50"/>
          <cell r="P50"/>
          <cell r="Q50"/>
          <cell r="R50" t="str">
            <v>RedLion PAXLV AC Voltmeter s/n M3279C, UKAS Calibration Certificate No. 06353 dated 22/05/2023, Calibration due 22/05/2025.</v>
          </cell>
          <cell r="S50" t="str">
            <v>RedLion PAXLV AC Voltmeter</v>
          </cell>
        </row>
        <row r="51">
          <cell r="A51" t="str">
            <v>CT117</v>
          </cell>
          <cell r="B51" t="str">
            <v>Caltest</v>
          </cell>
          <cell r="C51" t="str">
            <v xml:space="preserve">1 - 5GΩ </v>
          </cell>
          <cell r="D51" t="str">
            <v>Resistance Box</v>
          </cell>
          <cell r="E51" t="str">
            <v>1G210607</v>
          </cell>
          <cell r="F51">
            <v>12</v>
          </cell>
          <cell r="G51" t="str">
            <v>UKAS</v>
          </cell>
          <cell r="H51">
            <v>45456</v>
          </cell>
          <cell r="I51" t="str">
            <v>07019</v>
          </cell>
          <cell r="J51">
            <v>45821</v>
          </cell>
          <cell r="K51"/>
          <cell r="L51" t="str">
            <v>Int</v>
          </cell>
          <cell r="M51"/>
          <cell r="N51"/>
          <cell r="O51"/>
          <cell r="P51"/>
          <cell r="Q51"/>
          <cell r="R51" t="str">
            <v>Caltest 1 - 5GΩ  Resistance Box s/n 1G210607, UKAS Calibration Certificate No. 07019 dated 13/06/2024, Calibration due 13/06/2025.</v>
          </cell>
          <cell r="S51" t="str">
            <v>Caltest 1 - 5GΩ  Resistance Box</v>
          </cell>
        </row>
        <row r="52">
          <cell r="A52" t="str">
            <v>CT144</v>
          </cell>
          <cell r="B52" t="str">
            <v>Sefelec</v>
          </cell>
          <cell r="C52" t="str">
            <v>REMA4 10 GΩ</v>
          </cell>
          <cell r="D52" t="str">
            <v>Standard Resistor</v>
          </cell>
          <cell r="E52">
            <v>1110670</v>
          </cell>
          <cell r="F52">
            <v>12</v>
          </cell>
          <cell r="G52" t="str">
            <v>UKAS</v>
          </cell>
          <cell r="H52">
            <v>45456</v>
          </cell>
          <cell r="I52" t="str">
            <v>07020</v>
          </cell>
          <cell r="J52">
            <v>45821</v>
          </cell>
          <cell r="K52"/>
          <cell r="L52" t="str">
            <v>Int</v>
          </cell>
          <cell r="M52"/>
          <cell r="N52"/>
          <cell r="O52"/>
          <cell r="P52"/>
          <cell r="Q52"/>
          <cell r="R52" t="str">
            <v>Sefelec REMA4 10 GΩ Standard Resistor s/n 1110670, UKAS Calibration Certificate No. 07020 dated 13/06/2024, Calibration due 13/06/2025.</v>
          </cell>
          <cell r="S52" t="str">
            <v>Sefelec REMA4 10 GΩ Standard Resistor</v>
          </cell>
        </row>
        <row r="53">
          <cell r="A53" t="str">
            <v>CT145</v>
          </cell>
          <cell r="B53" t="str">
            <v>Sefelec</v>
          </cell>
          <cell r="C53" t="str">
            <v>REMA5 100 GΩ</v>
          </cell>
          <cell r="D53" t="str">
            <v>Standard Resistor</v>
          </cell>
          <cell r="E53">
            <v>1110668</v>
          </cell>
          <cell r="F53">
            <v>12</v>
          </cell>
          <cell r="G53" t="str">
            <v>UKAS</v>
          </cell>
          <cell r="H53">
            <v>45456</v>
          </cell>
          <cell r="I53" t="str">
            <v>07021</v>
          </cell>
          <cell r="J53">
            <v>45821</v>
          </cell>
          <cell r="K53"/>
          <cell r="L53" t="str">
            <v>Int</v>
          </cell>
          <cell r="M53"/>
          <cell r="N53"/>
          <cell r="O53"/>
          <cell r="P53"/>
          <cell r="Q53"/>
          <cell r="R53" t="str">
            <v>Sefelec REMA5 100 GΩ Standard Resistor s/n 1110668, UKAS Calibration Certificate No. 07021 dated 13/06/2024, Calibration due 13/06/2025.</v>
          </cell>
          <cell r="S53" t="str">
            <v>Sefelec REMA5 100 GΩ Standard Resistor</v>
          </cell>
        </row>
        <row r="54">
          <cell r="A54" t="str">
            <v>CT151</v>
          </cell>
          <cell r="B54" t="str">
            <v>Keysight</v>
          </cell>
          <cell r="C54" t="str">
            <v>34470A</v>
          </cell>
          <cell r="D54" t="str">
            <v>Digital Multimeter</v>
          </cell>
          <cell r="E54" t="str">
            <v>MY59018277</v>
          </cell>
          <cell r="F54">
            <v>12</v>
          </cell>
          <cell r="G54" t="str">
            <v>UKAS</v>
          </cell>
          <cell r="H54">
            <v>45460</v>
          </cell>
          <cell r="I54" t="str">
            <v>07024</v>
          </cell>
          <cell r="J54">
            <v>45825</v>
          </cell>
          <cell r="K54" t="str">
            <v>A003-2,A003-3</v>
          </cell>
          <cell r="L54" t="str">
            <v>Keysight</v>
          </cell>
          <cell r="M54"/>
          <cell r="N54">
            <v>342</v>
          </cell>
          <cell r="O54">
            <v>342</v>
          </cell>
          <cell r="P54"/>
          <cell r="Q54"/>
          <cell r="R54" t="str">
            <v>Keysight 34470A Digital Multimeter s/n MY59018277, UKAS Calibration Certificate No. 07024 dated 17/06/2024, Calibration due 17/06/2025.</v>
          </cell>
          <cell r="S54" t="str">
            <v>Keysight 34470A Digital Multimeter</v>
          </cell>
        </row>
        <row r="55">
          <cell r="A55" t="str">
            <v>CT180</v>
          </cell>
          <cell r="B55" t="str">
            <v>Keysight</v>
          </cell>
          <cell r="C55" t="str">
            <v>34470A</v>
          </cell>
          <cell r="D55" t="str">
            <v>Digital Multimeter</v>
          </cell>
          <cell r="E55" t="str">
            <v>MY60685612</v>
          </cell>
          <cell r="F55">
            <v>12</v>
          </cell>
          <cell r="G55" t="str">
            <v>UKAS</v>
          </cell>
          <cell r="H55">
            <v>45461</v>
          </cell>
          <cell r="I55" t="str">
            <v>07025U</v>
          </cell>
          <cell r="J55">
            <v>45826</v>
          </cell>
          <cell r="K55"/>
          <cell r="L55" t="str">
            <v>Keysight</v>
          </cell>
          <cell r="M55"/>
          <cell r="N55">
            <v>342</v>
          </cell>
          <cell r="O55">
            <v>342</v>
          </cell>
          <cell r="P55"/>
          <cell r="Q55"/>
          <cell r="R55" t="str">
            <v>Keysight 34470A Digital Multimeter s/n MY60685612, UKAS Calibration Certificate No. 07025U dated 18/06/2024, Calibration due 18/06/2025.</v>
          </cell>
          <cell r="S55" t="str">
            <v>Keysight 34470A Digital Multimeter</v>
          </cell>
        </row>
        <row r="56">
          <cell r="A56" t="str">
            <v>CT125</v>
          </cell>
          <cell r="B56" t="str">
            <v>Fluke</v>
          </cell>
          <cell r="C56" t="str">
            <v xml:space="preserve">8508A </v>
          </cell>
          <cell r="D56" t="str">
            <v>Digital Multimeter</v>
          </cell>
          <cell r="E56">
            <v>115260406</v>
          </cell>
          <cell r="F56">
            <v>12</v>
          </cell>
          <cell r="G56" t="str">
            <v>UKAS</v>
          </cell>
          <cell r="H56">
            <v>45506</v>
          </cell>
          <cell r="I56" t="str">
            <v>098189</v>
          </cell>
          <cell r="J56">
            <v>45871</v>
          </cell>
          <cell r="K56" t="str">
            <v>A001-3,A002-2,A003-1,A003-2,A003-3, A005-1, A005-3</v>
          </cell>
          <cell r="L56" t="str">
            <v>Fluke</v>
          </cell>
          <cell r="M56"/>
          <cell r="N56">
            <v>1452</v>
          </cell>
          <cell r="O56">
            <v>1452</v>
          </cell>
          <cell r="P56"/>
          <cell r="Q56"/>
          <cell r="R56" t="str">
            <v>Fluke 8508A  Digital Multimeter s/n 115260406, UKAS Calibration Certificate No. 098189 dated 02/08/2024, Calibration due 02/08/2025.</v>
          </cell>
          <cell r="S56" t="str">
            <v>Fluke 8508A  Digital Multimeter</v>
          </cell>
        </row>
        <row r="57">
          <cell r="A57" t="str">
            <v>CT165</v>
          </cell>
          <cell r="B57" t="str">
            <v>Zera</v>
          </cell>
          <cell r="C57" t="str">
            <v>COM 5003</v>
          </cell>
          <cell r="D57" t="str">
            <v>Comparator</v>
          </cell>
          <cell r="E57" t="str">
            <v>070000746</v>
          </cell>
          <cell r="F57">
            <v>12</v>
          </cell>
          <cell r="G57" t="str">
            <v>Dakks</v>
          </cell>
          <cell r="H57">
            <v>45511</v>
          </cell>
          <cell r="I57" t="str">
            <v>8376</v>
          </cell>
          <cell r="J57">
            <v>45876</v>
          </cell>
          <cell r="K57" t="str">
            <v>A006-2, A007-3</v>
          </cell>
          <cell r="L57" t="str">
            <v>Zera</v>
          </cell>
          <cell r="M57"/>
          <cell r="N57">
            <v>4444</v>
          </cell>
          <cell r="O57">
            <v>4444</v>
          </cell>
          <cell r="P57"/>
          <cell r="Q57"/>
          <cell r="R57" t="str">
            <v>Zera COM 5003 Comparator s/n 070000746, Dakks Calibration Certificate No. 8376 dated 07/08/2024, Calibration due 07/08/2025.</v>
          </cell>
          <cell r="S57" t="str">
            <v>Zera COM 5003 Comparator</v>
          </cell>
        </row>
        <row r="58">
          <cell r="A58" t="str">
            <v>CT176</v>
          </cell>
          <cell r="B58" t="str">
            <v>AOIP</v>
          </cell>
          <cell r="C58" t="str">
            <v>TC6621</v>
          </cell>
          <cell r="D58" t="str">
            <v>Thermocouple Calibrator</v>
          </cell>
          <cell r="E58" t="str">
            <v>202D H11 0058 A</v>
          </cell>
          <cell r="F58">
            <v>12</v>
          </cell>
          <cell r="G58" t="str">
            <v>UKAS</v>
          </cell>
          <cell r="H58">
            <v>45523</v>
          </cell>
          <cell r="I58" t="str">
            <v>1878460</v>
          </cell>
          <cell r="J58">
            <v>45888</v>
          </cell>
          <cell r="K58"/>
          <cell r="L58" t="str">
            <v>RS</v>
          </cell>
          <cell r="M58" t="str">
            <v>calibration.uk@rs-components.com</v>
          </cell>
          <cell r="N58">
            <v>136.5</v>
          </cell>
          <cell r="O58">
            <v>136.5</v>
          </cell>
          <cell r="P58"/>
          <cell r="Q58"/>
          <cell r="R58" t="str">
            <v>AOIP TC6621 Thermocouple Calibrator s/n 202D H11 0058 A, UKAS Calibration Certificate No. 1878460 dated 19/08/2024, Calibration due 19/08/2025.</v>
          </cell>
          <cell r="S58" t="str">
            <v>AOIP TC6621 Thermocouple Calibrator</v>
          </cell>
        </row>
        <row r="59">
          <cell r="A59" t="str">
            <v>CT132</v>
          </cell>
          <cell r="B59" t="str">
            <v>Fluke</v>
          </cell>
          <cell r="C59" t="str">
            <v xml:space="preserve">5720A </v>
          </cell>
          <cell r="D59" t="str">
            <v>Multifunction Calibrator</v>
          </cell>
          <cell r="E59">
            <v>1526204</v>
          </cell>
          <cell r="F59">
            <v>12</v>
          </cell>
          <cell r="G59" t="str">
            <v>UKAS</v>
          </cell>
          <cell r="H59">
            <v>45525</v>
          </cell>
          <cell r="I59" t="str">
            <v>098521</v>
          </cell>
          <cell r="J59">
            <v>45890</v>
          </cell>
          <cell r="K59" t="str">
            <v>A003-1, A005-2, A005-3</v>
          </cell>
          <cell r="L59" t="str">
            <v>Fluke</v>
          </cell>
          <cell r="M59"/>
          <cell r="N59">
            <v>2472</v>
          </cell>
          <cell r="O59">
            <v>2472</v>
          </cell>
          <cell r="P59"/>
          <cell r="Q59"/>
          <cell r="R59" t="str">
            <v>Fluke 5720A  Multifunction Calibrator s/n 1526204, UKAS Calibration Certificate No. 098521 dated 21/08/2024, Calibration due 21/08/2025.</v>
          </cell>
          <cell r="S59" t="str">
            <v>Fluke 5720A  Multifunction Calibrator</v>
          </cell>
        </row>
        <row r="60">
          <cell r="A60" t="str">
            <v>CT138</v>
          </cell>
          <cell r="B60" t="str">
            <v>Caltest</v>
          </cell>
          <cell r="C60" t="str">
            <v>Low Ohms Box A (0.05 Ω to 0.3 Ω)</v>
          </cell>
          <cell r="D60" t="str">
            <v>Resistance Box</v>
          </cell>
          <cell r="E60">
            <v>300420130</v>
          </cell>
          <cell r="F60">
            <v>24</v>
          </cell>
          <cell r="G60" t="str">
            <v>UKAS</v>
          </cell>
          <cell r="H60">
            <v>45230</v>
          </cell>
          <cell r="I60" t="str">
            <v>06647</v>
          </cell>
          <cell r="J60">
            <v>45961</v>
          </cell>
          <cell r="K60"/>
          <cell r="L60" t="str">
            <v>Int</v>
          </cell>
          <cell r="M60"/>
          <cell r="N60"/>
          <cell r="O60"/>
          <cell r="P60"/>
          <cell r="Q60"/>
          <cell r="R60" t="str">
            <v>Caltest Low Ohms Box A (0.05 Ω to 0.3 Ω) Resistance Box s/n 300420130, UKAS Calibration Certificate No. 06647 dated 31/10/2023, Calibration due 31/10/2025.</v>
          </cell>
          <cell r="S60" t="str">
            <v>Caltest Low Ohms Box A (0.05 Ω to 0.3 Ω) Resistance Box</v>
          </cell>
        </row>
        <row r="61">
          <cell r="A61" t="str">
            <v>CT139</v>
          </cell>
          <cell r="B61" t="str">
            <v xml:space="preserve">Caltest </v>
          </cell>
          <cell r="C61" t="str">
            <v>Low Ohms Box B (0.5 Ω to 10 Ω)</v>
          </cell>
          <cell r="D61" t="str">
            <v>Resistance Box</v>
          </cell>
          <cell r="E61">
            <v>300420131</v>
          </cell>
          <cell r="F61">
            <v>24</v>
          </cell>
          <cell r="G61" t="str">
            <v>UKAS</v>
          </cell>
          <cell r="H61">
            <v>45230</v>
          </cell>
          <cell r="I61" t="str">
            <v>06648</v>
          </cell>
          <cell r="J61">
            <v>45961</v>
          </cell>
          <cell r="K61"/>
          <cell r="L61" t="str">
            <v>Int</v>
          </cell>
          <cell r="M61"/>
          <cell r="N61"/>
          <cell r="O61"/>
          <cell r="P61"/>
          <cell r="Q61"/>
          <cell r="R61" t="str">
            <v>Caltest  Low Ohms Box B (0.5 Ω to 10 Ω) Resistance Box s/n 300420131, UKAS Calibration Certificate No. 06648 dated 31/10/2023, Calibration due 31/10/2025.</v>
          </cell>
          <cell r="S61" t="str">
            <v>Caltest  Low Ohms Box B (0.5 Ω to 10 Ω) Resistance Box</v>
          </cell>
        </row>
        <row r="62">
          <cell r="A62" t="str">
            <v>CT156</v>
          </cell>
          <cell r="B62" t="str">
            <v>TengTools</v>
          </cell>
          <cell r="C62" t="str">
            <v>15/25</v>
          </cell>
          <cell r="D62" t="str">
            <v xml:space="preserve">Angular Torque Wrench </v>
          </cell>
          <cell r="E62">
            <v>16082021</v>
          </cell>
          <cell r="F62">
            <v>24</v>
          </cell>
          <cell r="G62" t="str">
            <v>UKAS</v>
          </cell>
          <cell r="H62">
            <v>45261</v>
          </cell>
          <cell r="I62" t="str">
            <v>CN343123</v>
          </cell>
          <cell r="J62">
            <v>45992</v>
          </cell>
          <cell r="K62" t="str">
            <v>N/A</v>
          </cell>
          <cell r="L62" t="str">
            <v>DM Systems &amp; Test</v>
          </cell>
          <cell r="M62"/>
          <cell r="N62">
            <v>35.200000000000003</v>
          </cell>
          <cell r="O62">
            <v>17.600000000000001</v>
          </cell>
          <cell r="P62"/>
          <cell r="Q62"/>
          <cell r="R62" t="str">
            <v>TengTools 15/25 Angular Torque Wrench  s/n 16082021, UKAS Calibration Certificate No. CN343123 dated 01/12/2023, Calibration due 01/12/2025.</v>
          </cell>
          <cell r="S62" t="str">
            <v xml:space="preserve">TengTools 15/25 Angular Torque Wrench </v>
          </cell>
        </row>
        <row r="63">
          <cell r="A63" t="str">
            <v>CT019</v>
          </cell>
          <cell r="B63" t="str">
            <v>Prema</v>
          </cell>
          <cell r="C63">
            <v>3040</v>
          </cell>
          <cell r="D63" t="str">
            <v>Precision Thermometer</v>
          </cell>
          <cell r="E63">
            <v>10047</v>
          </cell>
          <cell r="F63">
            <v>24</v>
          </cell>
          <cell r="G63" t="str">
            <v>UKAS</v>
          </cell>
          <cell r="H63">
            <v>45267</v>
          </cell>
          <cell r="I63" t="str">
            <v>0533288</v>
          </cell>
          <cell r="J63">
            <v>45998</v>
          </cell>
          <cell r="K63" t="str">
            <v>A009-1</v>
          </cell>
          <cell r="L63" t="str">
            <v>Absolute</v>
          </cell>
          <cell r="M63" t="str">
            <v>jamesk@absolute-cal.co.uk</v>
          </cell>
          <cell r="N63"/>
          <cell r="O63"/>
          <cell r="P63"/>
          <cell r="Q63"/>
          <cell r="R63" t="str">
            <v>Prema 3040 Precision Thermometer s/n 10047, UKAS Calibration Certificate No. 0533288 dated 07/12/2023, Calibration due 07/12/2025.</v>
          </cell>
          <cell r="S63" t="str">
            <v>Prema 3040 Precision Thermometer</v>
          </cell>
        </row>
        <row r="64">
          <cell r="A64" t="str">
            <v>CT031</v>
          </cell>
          <cell r="B64" t="str">
            <v>Fluke</v>
          </cell>
          <cell r="C64" t="str">
            <v xml:space="preserve">732A </v>
          </cell>
          <cell r="D64" t="str">
            <v>DC Reference Standard</v>
          </cell>
          <cell r="E64">
            <v>3525016</v>
          </cell>
          <cell r="F64">
            <v>24</v>
          </cell>
          <cell r="G64" t="str">
            <v>UKAS</v>
          </cell>
          <cell r="H64">
            <v>45580</v>
          </cell>
          <cell r="I64" t="str">
            <v>N/A</v>
          </cell>
          <cell r="J64">
            <v>46310</v>
          </cell>
          <cell r="K64"/>
          <cell r="L64" t="str">
            <v>Trescal</v>
          </cell>
          <cell r="M64" t="str">
            <v>ellie.gibson@trescal.com</v>
          </cell>
          <cell r="N64">
            <v>679</v>
          </cell>
          <cell r="O64">
            <v>339.5</v>
          </cell>
          <cell r="P64"/>
          <cell r="Q64"/>
          <cell r="R64" t="str">
            <v>Fluke 732A  DC Reference Standard s/n 3525016, UKAS Calibration Certificate No. N/A dated 15/10/2024, Calibration due 15/10/2026.</v>
          </cell>
          <cell r="S64" t="str">
            <v>Fluke 732A  DC Reference Standard</v>
          </cell>
        </row>
        <row r="65">
          <cell r="A65" t="str">
            <v>CT024</v>
          </cell>
          <cell r="B65" t="str">
            <v>Vitrek</v>
          </cell>
          <cell r="C65" t="str">
            <v>4600A</v>
          </cell>
          <cell r="D65" t="str">
            <v>Precision High Voltage Meter</v>
          </cell>
          <cell r="E65" t="str">
            <v>01255</v>
          </cell>
          <cell r="F65">
            <v>24</v>
          </cell>
          <cell r="G65" t="str">
            <v>UKAS</v>
          </cell>
          <cell r="H65">
            <v>45330</v>
          </cell>
          <cell r="I65" t="str">
            <v>4272460002</v>
          </cell>
          <cell r="J65">
            <v>46061</v>
          </cell>
          <cell r="K65" t="str">
            <v>A001-2</v>
          </cell>
          <cell r="L65" t="str">
            <v>Trescal</v>
          </cell>
          <cell r="M65" t="str">
            <v>calibration.yateley@trescal.com</v>
          </cell>
          <cell r="N65">
            <v>297</v>
          </cell>
          <cell r="O65">
            <v>148.5</v>
          </cell>
          <cell r="P65"/>
          <cell r="Q65"/>
          <cell r="R65" t="str">
            <v>Vitrek 4600A Precision High Voltage Meter s/n 01255, UKAS Calibration Certificate No. 4272460002 dated 08/02/2024, Calibration due 08/02/2026.</v>
          </cell>
          <cell r="S65" t="str">
            <v>Vitrek 4600A Precision High Voltage Meter</v>
          </cell>
        </row>
        <row r="66">
          <cell r="A66" t="str">
            <v>CT160</v>
          </cell>
          <cell r="B66" t="str">
            <v>RS</v>
          </cell>
          <cell r="C66"/>
          <cell r="D66" t="str">
            <v>RS Pro Digital Stopwatch</v>
          </cell>
          <cell r="E66" t="str">
            <v>1347546/157</v>
          </cell>
          <cell r="F66">
            <v>24</v>
          </cell>
          <cell r="G66" t="str">
            <v>UKAS</v>
          </cell>
          <cell r="H66">
            <v>45519</v>
          </cell>
          <cell r="I66" t="str">
            <v>1878031</v>
          </cell>
          <cell r="J66">
            <v>46249</v>
          </cell>
          <cell r="K66"/>
          <cell r="L66" t="str">
            <v>RS</v>
          </cell>
          <cell r="M66" t="str">
            <v>calibration.uk@rs-components.com</v>
          </cell>
          <cell r="N66">
            <v>70</v>
          </cell>
          <cell r="O66">
            <v>35</v>
          </cell>
          <cell r="P66"/>
          <cell r="Q66"/>
          <cell r="R66" t="str">
            <v>RS  RS Pro Digital Stopwatch s/n 1347546/157, UKAS Calibration Certificate No. 1878031 dated 15/08/2024, Calibration due 15/08/2026.</v>
          </cell>
          <cell r="S66" t="str">
            <v>RS  RS Pro Digital Stopwatch</v>
          </cell>
        </row>
        <row r="67">
          <cell r="A67" t="str">
            <v>CT013</v>
          </cell>
          <cell r="B67" t="str">
            <v xml:space="preserve">Prema </v>
          </cell>
          <cell r="C67">
            <v>6048</v>
          </cell>
          <cell r="D67" t="str">
            <v>Integrating Digital Multimeter</v>
          </cell>
          <cell r="E67">
            <v>1127</v>
          </cell>
          <cell r="F67">
            <v>12</v>
          </cell>
          <cell r="G67" t="str">
            <v>Int / mfr Spec</v>
          </cell>
          <cell r="H67" t="str">
            <v>Cal in Use</v>
          </cell>
          <cell r="I67"/>
          <cell r="J67" t="str">
            <v>Cal in Use</v>
          </cell>
          <cell r="K67" t="str">
            <v>A003-1, A005-1, A005-2</v>
          </cell>
          <cell r="L67"/>
          <cell r="M67"/>
          <cell r="N67"/>
          <cell r="O67"/>
          <cell r="P67"/>
          <cell r="Q67"/>
          <cell r="R67" t="str">
            <v>Prema  6048 Integrating Digital Multimeter s/n 1127, Int / mfr Spec Calibration Certificate No.  dated Cal in Use, Calibration due Cal in Use.</v>
          </cell>
          <cell r="S67" t="str">
            <v>Prema  6048 Integrating Digital Multimeter</v>
          </cell>
        </row>
        <row r="68">
          <cell r="A68" t="str">
            <v>CT014</v>
          </cell>
          <cell r="B68" t="str">
            <v xml:space="preserve">Prema </v>
          </cell>
          <cell r="C68">
            <v>6048</v>
          </cell>
          <cell r="D68" t="str">
            <v>Integrating Digital Multimeter</v>
          </cell>
          <cell r="E68">
            <v>1145</v>
          </cell>
          <cell r="F68">
            <v>12</v>
          </cell>
          <cell r="G68" t="str">
            <v>Int / mfr Spec</v>
          </cell>
          <cell r="H68" t="str">
            <v>Cal in Use</v>
          </cell>
          <cell r="I68"/>
          <cell r="J68" t="str">
            <v>Cal in Use</v>
          </cell>
          <cell r="K68" t="str">
            <v>A003-1, A005-1, A005-2</v>
          </cell>
          <cell r="L68"/>
          <cell r="M68"/>
          <cell r="N68"/>
          <cell r="O68"/>
          <cell r="P68"/>
          <cell r="Q68"/>
          <cell r="R68" t="str">
            <v>Prema  6048 Integrating Digital Multimeter s/n 1145, Int / mfr Spec Calibration Certificate No.  dated Cal in Use, Calibration due Cal in Use.</v>
          </cell>
          <cell r="S68" t="str">
            <v>Prema  6048 Integrating Digital Multimeter</v>
          </cell>
        </row>
        <row r="69">
          <cell r="A69" t="str">
            <v>CT026</v>
          </cell>
          <cell r="B69" t="str">
            <v xml:space="preserve">Ballantine </v>
          </cell>
          <cell r="C69">
            <v>1620</v>
          </cell>
          <cell r="D69" t="str">
            <v>Transconductance Amplifier</v>
          </cell>
          <cell r="E69">
            <v>12377</v>
          </cell>
          <cell r="F69">
            <v>12</v>
          </cell>
          <cell r="G69" t="str">
            <v>Int / mfr Spec</v>
          </cell>
          <cell r="H69" t="str">
            <v>Cal in Use</v>
          </cell>
          <cell r="I69"/>
          <cell r="J69" t="str">
            <v>Cal in Use</v>
          </cell>
          <cell r="K69" t="str">
            <v>A003-1, A005-2</v>
          </cell>
          <cell r="L69"/>
          <cell r="M69"/>
          <cell r="N69"/>
          <cell r="O69"/>
          <cell r="P69"/>
          <cell r="Q69"/>
          <cell r="R69" t="str">
            <v>Ballantine  1620 Transconductance Amplifier s/n 12377, Int / mfr Spec Calibration Certificate No.  dated Cal in Use, Calibration due Cal in Use.</v>
          </cell>
          <cell r="S69" t="str">
            <v>Ballantine  1620 Transconductance Amplifier</v>
          </cell>
        </row>
        <row r="70">
          <cell r="A70" t="str">
            <v>CT008</v>
          </cell>
          <cell r="B70" t="str">
            <v>Radian</v>
          </cell>
          <cell r="C70" t="str">
            <v>RM11-06</v>
          </cell>
          <cell r="D70" t="str">
            <v>Primary Watthour Standard</v>
          </cell>
          <cell r="E70">
            <v>501854</v>
          </cell>
          <cell r="F70">
            <v>3</v>
          </cell>
          <cell r="G70" t="str">
            <v>Int / meas value</v>
          </cell>
          <cell r="H70" t="str">
            <v>Crosscheck</v>
          </cell>
          <cell r="I70"/>
          <cell r="J70" t="str">
            <v>Crosscheck</v>
          </cell>
          <cell r="K70"/>
          <cell r="L70"/>
          <cell r="M70"/>
          <cell r="N70"/>
          <cell r="O70"/>
          <cell r="P70"/>
          <cell r="Q70"/>
          <cell r="R70" t="str">
            <v>Radian RM11-06 Primary Watthour Standard s/n 501854, Int / meas value Calibration Certificate No.  dated Crosscheck, Calibration due Crosscheck.</v>
          </cell>
          <cell r="S70" t="str">
            <v>Radian RM11-06 Primary Watthour Standard</v>
          </cell>
        </row>
        <row r="71">
          <cell r="A71" t="str">
            <v>CT009</v>
          </cell>
          <cell r="B71" t="str">
            <v>Radian</v>
          </cell>
          <cell r="C71" t="str">
            <v>RM11-06</v>
          </cell>
          <cell r="D71" t="str">
            <v>Primary Watthour Standard</v>
          </cell>
          <cell r="E71">
            <v>500322</v>
          </cell>
          <cell r="F71">
            <v>3</v>
          </cell>
          <cell r="G71" t="str">
            <v>Int / meas value</v>
          </cell>
          <cell r="H71" t="str">
            <v>Crosscheck</v>
          </cell>
          <cell r="I71"/>
          <cell r="J71" t="str">
            <v>Crosscheck</v>
          </cell>
          <cell r="K71"/>
          <cell r="L71"/>
          <cell r="M71"/>
          <cell r="N71"/>
          <cell r="O71"/>
          <cell r="P71"/>
          <cell r="Q71"/>
          <cell r="R71" t="str">
            <v>Radian RM11-06 Primary Watthour Standard s/n 500322, Int / meas value Calibration Certificate No.  dated Crosscheck, Calibration due Crosscheck.</v>
          </cell>
          <cell r="S71" t="str">
            <v>Radian RM11-06 Primary Watthour Standard</v>
          </cell>
        </row>
        <row r="72">
          <cell r="A72" t="str">
            <v>CT010</v>
          </cell>
          <cell r="B72" t="str">
            <v>Radian</v>
          </cell>
          <cell r="C72" t="str">
            <v>RM11-06</v>
          </cell>
          <cell r="D72" t="str">
            <v>Primary Watthour Standard</v>
          </cell>
          <cell r="E72">
            <v>501832</v>
          </cell>
          <cell r="F72">
            <v>3</v>
          </cell>
          <cell r="G72" t="str">
            <v>Int / meas value</v>
          </cell>
          <cell r="H72" t="str">
            <v>Crosscheck</v>
          </cell>
          <cell r="I72"/>
          <cell r="J72" t="str">
            <v>Crosscheck</v>
          </cell>
          <cell r="K72"/>
          <cell r="L72"/>
          <cell r="M72"/>
          <cell r="N72"/>
          <cell r="O72"/>
          <cell r="P72"/>
          <cell r="Q72"/>
          <cell r="R72" t="str">
            <v>Radian RM11-06 Primary Watthour Standard s/n 501832, Int / meas value Calibration Certificate No.  dated Crosscheck, Calibration due Crosscheck.</v>
          </cell>
          <cell r="S72" t="str">
            <v>Radian RM11-06 Primary Watthour Standard</v>
          </cell>
        </row>
        <row r="73">
          <cell r="A73" t="str">
            <v>CT157</v>
          </cell>
          <cell r="B73"/>
          <cell r="C73" t="str">
            <v xml:space="preserve">YQK-300 </v>
          </cell>
          <cell r="D73" t="str">
            <v>Hydraulic Crimping Tool</v>
          </cell>
          <cell r="E73">
            <v>17082021</v>
          </cell>
          <cell r="F73">
            <v>12</v>
          </cell>
          <cell r="G73" t="str">
            <v>Ext UKAS</v>
          </cell>
          <cell r="H73" t="str">
            <v>N/A</v>
          </cell>
          <cell r="I73"/>
          <cell r="J73" t="str">
            <v>N/A</v>
          </cell>
          <cell r="K73"/>
          <cell r="L73"/>
          <cell r="M73"/>
          <cell r="N73"/>
          <cell r="O73"/>
          <cell r="P73"/>
          <cell r="Q73"/>
          <cell r="R73" t="str">
            <v xml:space="preserve"> YQK-300  Hydraulic Crimping Tool s/n 17082021, Ext UKAS Calibration Certificate No.  dated N/A, Calibration due N/A.</v>
          </cell>
          <cell r="S73" t="str">
            <v xml:space="preserve"> YQK-300  Hydraulic Crimping Tool</v>
          </cell>
        </row>
        <row r="74">
          <cell r="A74" t="str">
            <v>CT011</v>
          </cell>
          <cell r="B74" t="str">
            <v>MTE</v>
          </cell>
          <cell r="C74" t="str">
            <v>PPS 400.3</v>
          </cell>
          <cell r="D74" t="str">
            <v>Portable Power Source</v>
          </cell>
          <cell r="E74" t="str">
            <v>28492</v>
          </cell>
          <cell r="F74"/>
          <cell r="G74"/>
          <cell r="H74"/>
          <cell r="I74"/>
          <cell r="J74"/>
          <cell r="K74" t="str">
            <v>A006-2, A007-3</v>
          </cell>
          <cell r="L74"/>
          <cell r="M74"/>
          <cell r="N74"/>
          <cell r="O74"/>
          <cell r="P74"/>
          <cell r="Q74"/>
          <cell r="R74" t="str">
            <v>MTE PPS 400.3 Portable Power Source s/n 28492,  Calibration Certificate No.  dated 00/01/1900, Calibration due 00/01/1900.</v>
          </cell>
          <cell r="S74" t="str">
            <v>MTE PPS 400.3 Portable Power Source</v>
          </cell>
        </row>
        <row r="75">
          <cell r="A75" t="str">
            <v>CT012</v>
          </cell>
          <cell r="B75" t="str">
            <v>MTE</v>
          </cell>
          <cell r="C75" t="str">
            <v>PCS 400.3</v>
          </cell>
          <cell r="D75" t="str">
            <v>Portable Control Module</v>
          </cell>
          <cell r="E75" t="str">
            <v>28452</v>
          </cell>
          <cell r="F75"/>
          <cell r="G75"/>
          <cell r="H75"/>
          <cell r="I75"/>
          <cell r="J75"/>
          <cell r="K75" t="str">
            <v>A006-2, A007-3</v>
          </cell>
          <cell r="L75"/>
          <cell r="M75"/>
          <cell r="N75"/>
          <cell r="O75"/>
          <cell r="P75"/>
          <cell r="Q75"/>
          <cell r="R75" t="str">
            <v>MTE PCS 400.3 Portable Control Module s/n 28452,  Calibration Certificate No.  dated 00/01/1900, Calibration due 00/01/1900.</v>
          </cell>
          <cell r="S75" t="str">
            <v>MTE PCS 400.3 Portable Control Module</v>
          </cell>
        </row>
        <row r="76">
          <cell r="A76" t="str">
            <v>CT017</v>
          </cell>
          <cell r="B76" t="str">
            <v>HP</v>
          </cell>
          <cell r="C76">
            <v>53131</v>
          </cell>
          <cell r="D76" t="str">
            <v>225 MHz Universal Counter</v>
          </cell>
          <cell r="E76" t="str">
            <v>3736A18336</v>
          </cell>
          <cell r="F76"/>
          <cell r="G76"/>
          <cell r="H76"/>
          <cell r="I76"/>
          <cell r="J76"/>
          <cell r="K76" t="str">
            <v>A008-1</v>
          </cell>
          <cell r="L76"/>
          <cell r="M76"/>
          <cell r="N76"/>
          <cell r="O76"/>
          <cell r="P76"/>
          <cell r="Q76"/>
          <cell r="R76" t="str">
            <v>HP 53131 225 MHz Universal Counter s/n 3736A18336,  Calibration Certificate No.  dated 00/01/1900, Calibration due 00/01/1900.</v>
          </cell>
          <cell r="S76" t="str">
            <v>HP 53131 225 MHz Universal Counter</v>
          </cell>
        </row>
        <row r="77">
          <cell r="A77" t="str">
            <v>CT143</v>
          </cell>
          <cell r="B77" t="str">
            <v>Quartzlock</v>
          </cell>
          <cell r="C77" t="str">
            <v>E8-Y</v>
          </cell>
          <cell r="D77" t="str">
            <v>GPS Frequency Reference</v>
          </cell>
          <cell r="E77" t="str">
            <v>17012033</v>
          </cell>
          <cell r="F77"/>
          <cell r="G77"/>
          <cell r="H77"/>
          <cell r="I77"/>
          <cell r="J77"/>
          <cell r="K77" t="str">
            <v>A008-1</v>
          </cell>
          <cell r="L77"/>
          <cell r="M77"/>
          <cell r="N77"/>
          <cell r="O77"/>
          <cell r="P77"/>
          <cell r="Q77"/>
          <cell r="R77" t="str">
            <v>Quartzlock E8-Y GPS Frequency Reference s/n 17012033,  Calibration Certificate No.  dated 00/01/1900, Calibration due 00/01/1900.</v>
          </cell>
          <cell r="S77" t="str">
            <v>Quartzlock E8-Y GPS Frequency Reference</v>
          </cell>
        </row>
        <row r="78">
          <cell r="A78"/>
          <cell r="B78"/>
          <cell r="C78"/>
          <cell r="D78"/>
          <cell r="E78"/>
          <cell r="F78"/>
          <cell r="G78"/>
          <cell r="H78"/>
          <cell r="I78"/>
          <cell r="J78"/>
          <cell r="K78"/>
          <cell r="L78"/>
          <cell r="M78"/>
          <cell r="N78"/>
          <cell r="O78"/>
          <cell r="P78"/>
          <cell r="Q78"/>
          <cell r="R78"/>
        </row>
        <row r="79">
          <cell r="A79"/>
          <cell r="B79"/>
          <cell r="C79"/>
          <cell r="D79"/>
          <cell r="E79"/>
          <cell r="F79"/>
          <cell r="G79"/>
          <cell r="H79"/>
          <cell r="I79"/>
          <cell r="J79"/>
          <cell r="K79"/>
          <cell r="L79"/>
          <cell r="M79"/>
          <cell r="N79"/>
          <cell r="O79"/>
          <cell r="P79"/>
          <cell r="Q79"/>
          <cell r="R79"/>
        </row>
        <row r="80">
          <cell r="A80"/>
          <cell r="B80"/>
          <cell r="C80"/>
          <cell r="D80"/>
          <cell r="E80"/>
          <cell r="F80"/>
          <cell r="G80"/>
          <cell r="H80"/>
          <cell r="I80"/>
          <cell r="J80"/>
          <cell r="K80"/>
          <cell r="L80"/>
          <cell r="M80"/>
          <cell r="N80"/>
          <cell r="O80"/>
          <cell r="P80"/>
          <cell r="Q80"/>
          <cell r="R80"/>
        </row>
        <row r="81">
          <cell r="A81"/>
          <cell r="B81"/>
          <cell r="C81"/>
          <cell r="D81"/>
          <cell r="E81"/>
          <cell r="F81"/>
          <cell r="G81"/>
          <cell r="H81"/>
          <cell r="I81"/>
          <cell r="J81"/>
          <cell r="K81"/>
          <cell r="L81"/>
          <cell r="M81"/>
          <cell r="N81"/>
          <cell r="O81"/>
          <cell r="P81"/>
          <cell r="Q81"/>
          <cell r="R81"/>
        </row>
        <row r="82">
          <cell r="A82"/>
          <cell r="B82"/>
          <cell r="C82"/>
          <cell r="D82"/>
          <cell r="E82"/>
          <cell r="F82"/>
          <cell r="G82"/>
          <cell r="H82"/>
          <cell r="I82"/>
          <cell r="J82"/>
          <cell r="K82"/>
          <cell r="L82"/>
          <cell r="M82"/>
          <cell r="N82"/>
          <cell r="O82"/>
          <cell r="P82"/>
          <cell r="Q82"/>
          <cell r="R82"/>
        </row>
        <row r="83">
          <cell r="A83"/>
          <cell r="B83"/>
          <cell r="C83"/>
          <cell r="D83"/>
          <cell r="E83"/>
          <cell r="F83"/>
          <cell r="G83"/>
          <cell r="H83"/>
          <cell r="I83"/>
          <cell r="J83"/>
          <cell r="K83"/>
          <cell r="L83"/>
          <cell r="M83"/>
          <cell r="N83"/>
          <cell r="O83"/>
          <cell r="P83"/>
          <cell r="Q83"/>
          <cell r="R83"/>
        </row>
        <row r="84">
          <cell r="A84"/>
          <cell r="B84"/>
          <cell r="C84"/>
          <cell r="D84"/>
          <cell r="E84"/>
          <cell r="F84"/>
          <cell r="G84"/>
          <cell r="H84"/>
          <cell r="I84"/>
          <cell r="J84"/>
          <cell r="K84"/>
          <cell r="L84"/>
          <cell r="M84"/>
          <cell r="N84"/>
          <cell r="O84"/>
          <cell r="P84"/>
          <cell r="Q84"/>
          <cell r="R84"/>
        </row>
        <row r="85">
          <cell r="A85"/>
          <cell r="B85"/>
          <cell r="C85"/>
          <cell r="D85"/>
          <cell r="E85"/>
          <cell r="F85"/>
          <cell r="G85"/>
          <cell r="H85"/>
          <cell r="I85"/>
          <cell r="J85"/>
          <cell r="K85"/>
          <cell r="L85"/>
          <cell r="M85"/>
          <cell r="N85"/>
          <cell r="O85"/>
          <cell r="P85"/>
          <cell r="Q85"/>
          <cell r="R85"/>
        </row>
        <row r="86">
          <cell r="A86"/>
          <cell r="B86"/>
          <cell r="C86"/>
          <cell r="D86"/>
          <cell r="E86"/>
          <cell r="F86"/>
          <cell r="G86"/>
          <cell r="H86"/>
          <cell r="I86"/>
          <cell r="J86"/>
          <cell r="K86"/>
          <cell r="L86"/>
          <cell r="M86"/>
          <cell r="N86"/>
          <cell r="O86"/>
          <cell r="P86"/>
          <cell r="Q86"/>
          <cell r="R86"/>
        </row>
        <row r="87">
          <cell r="A87"/>
          <cell r="B87"/>
          <cell r="C87"/>
          <cell r="D87"/>
          <cell r="E87"/>
          <cell r="F87"/>
          <cell r="G87"/>
          <cell r="H87"/>
          <cell r="I87"/>
          <cell r="J87"/>
          <cell r="K87"/>
          <cell r="L87"/>
          <cell r="M87"/>
          <cell r="N87"/>
          <cell r="O87"/>
          <cell r="P87"/>
          <cell r="Q87"/>
          <cell r="R87"/>
        </row>
        <row r="88">
          <cell r="A88"/>
          <cell r="B88"/>
          <cell r="C88"/>
          <cell r="D88"/>
          <cell r="E88"/>
          <cell r="F88"/>
          <cell r="G88"/>
          <cell r="H88"/>
          <cell r="I88"/>
          <cell r="J88"/>
          <cell r="K88"/>
          <cell r="L88"/>
          <cell r="M88"/>
          <cell r="N88"/>
          <cell r="O88"/>
          <cell r="P88"/>
          <cell r="Q88"/>
          <cell r="R88"/>
        </row>
        <row r="89">
          <cell r="A89"/>
          <cell r="B89"/>
          <cell r="C89"/>
          <cell r="D89"/>
          <cell r="E89"/>
          <cell r="F89"/>
          <cell r="G89"/>
          <cell r="H89"/>
          <cell r="I89"/>
          <cell r="J89"/>
          <cell r="K89"/>
          <cell r="L89"/>
          <cell r="M89"/>
          <cell r="N89"/>
          <cell r="O89"/>
          <cell r="P89"/>
          <cell r="Q89"/>
          <cell r="R89"/>
        </row>
        <row r="90">
          <cell r="H90"/>
          <cell r="I90"/>
        </row>
        <row r="91">
          <cell r="H91"/>
          <cell r="I91"/>
        </row>
        <row r="92">
          <cell r="H92"/>
          <cell r="I92"/>
        </row>
        <row r="93">
          <cell r="H93"/>
          <cell r="I93"/>
        </row>
        <row r="94">
          <cell r="H94"/>
          <cell r="I94"/>
        </row>
        <row r="95">
          <cell r="H95"/>
          <cell r="I95"/>
        </row>
        <row r="96">
          <cell r="H96"/>
          <cell r="I96"/>
        </row>
        <row r="97">
          <cell r="H97"/>
          <cell r="I97"/>
        </row>
        <row r="98">
          <cell r="H98"/>
          <cell r="I98"/>
        </row>
        <row r="99">
          <cell r="H99"/>
          <cell r="I99"/>
        </row>
        <row r="100">
          <cell r="H100"/>
          <cell r="I100"/>
        </row>
        <row r="101">
          <cell r="H101"/>
          <cell r="I101"/>
        </row>
        <row r="102">
          <cell r="H102"/>
          <cell r="I102"/>
        </row>
        <row r="103">
          <cell r="H103"/>
          <cell r="I103"/>
        </row>
        <row r="104">
          <cell r="H104"/>
          <cell r="I104"/>
        </row>
        <row r="105">
          <cell r="H105"/>
          <cell r="I105"/>
        </row>
        <row r="106">
          <cell r="H106"/>
          <cell r="I106"/>
        </row>
        <row r="107">
          <cell r="H107"/>
          <cell r="I107"/>
        </row>
        <row r="108">
          <cell r="H108"/>
          <cell r="I108"/>
        </row>
        <row r="109">
          <cell r="H109"/>
          <cell r="I109"/>
        </row>
        <row r="110">
          <cell r="H110"/>
          <cell r="I110"/>
        </row>
        <row r="111">
          <cell r="H111"/>
          <cell r="I111"/>
        </row>
        <row r="112">
          <cell r="H112"/>
          <cell r="I112"/>
        </row>
        <row r="113">
          <cell r="H113"/>
          <cell r="I113"/>
        </row>
        <row r="114">
          <cell r="H114"/>
          <cell r="I114"/>
        </row>
        <row r="115">
          <cell r="H115"/>
          <cell r="I115"/>
        </row>
        <row r="116">
          <cell r="H116"/>
          <cell r="I116"/>
        </row>
        <row r="117">
          <cell r="H117"/>
          <cell r="I117"/>
        </row>
        <row r="118">
          <cell r="H118"/>
          <cell r="I118"/>
        </row>
        <row r="119">
          <cell r="H119"/>
          <cell r="I119"/>
        </row>
        <row r="120">
          <cell r="H120"/>
          <cell r="I120"/>
        </row>
        <row r="121">
          <cell r="H121"/>
          <cell r="I121"/>
        </row>
        <row r="122">
          <cell r="H122"/>
          <cell r="I122"/>
        </row>
        <row r="123">
          <cell r="H123"/>
          <cell r="I123"/>
        </row>
        <row r="124">
          <cell r="H124"/>
          <cell r="I124"/>
        </row>
        <row r="125">
          <cell r="H125"/>
          <cell r="I125"/>
        </row>
        <row r="126">
          <cell r="H126"/>
          <cell r="I126"/>
        </row>
        <row r="127">
          <cell r="H127"/>
          <cell r="I127"/>
        </row>
        <row r="128">
          <cell r="H128"/>
          <cell r="I128"/>
        </row>
        <row r="129">
          <cell r="H129"/>
          <cell r="I129"/>
        </row>
        <row r="130">
          <cell r="H130"/>
          <cell r="I130"/>
        </row>
        <row r="131">
          <cell r="H131"/>
          <cell r="I131"/>
        </row>
        <row r="132">
          <cell r="H132"/>
          <cell r="I132"/>
        </row>
        <row r="133">
          <cell r="H133"/>
          <cell r="I133"/>
        </row>
        <row r="134">
          <cell r="H134"/>
          <cell r="I134"/>
        </row>
        <row r="135">
          <cell r="H135"/>
          <cell r="I135"/>
        </row>
        <row r="136">
          <cell r="H136"/>
          <cell r="I136"/>
        </row>
        <row r="137">
          <cell r="H137"/>
          <cell r="I137"/>
        </row>
        <row r="138">
          <cell r="H138"/>
          <cell r="I138"/>
        </row>
        <row r="139">
          <cell r="H139"/>
          <cell r="I139"/>
        </row>
        <row r="140">
          <cell r="H140"/>
          <cell r="I140"/>
        </row>
        <row r="141">
          <cell r="H141"/>
          <cell r="I141"/>
        </row>
        <row r="142">
          <cell r="H142"/>
          <cell r="I142"/>
        </row>
        <row r="143">
          <cell r="H143"/>
          <cell r="I143"/>
        </row>
        <row r="144">
          <cell r="H144"/>
          <cell r="I144"/>
        </row>
        <row r="145">
          <cell r="H145"/>
          <cell r="I145"/>
        </row>
        <row r="146">
          <cell r="H146"/>
          <cell r="I146"/>
        </row>
        <row r="147">
          <cell r="H147"/>
          <cell r="I147"/>
        </row>
        <row r="148">
          <cell r="H148"/>
          <cell r="I148"/>
        </row>
        <row r="149">
          <cell r="H149"/>
          <cell r="I149"/>
        </row>
        <row r="150">
          <cell r="H150"/>
          <cell r="I150"/>
        </row>
        <row r="151">
          <cell r="H151"/>
          <cell r="I151"/>
        </row>
        <row r="152">
          <cell r="H152"/>
          <cell r="I152"/>
        </row>
        <row r="153">
          <cell r="H153"/>
          <cell r="I153"/>
        </row>
        <row r="154">
          <cell r="H154"/>
          <cell r="I154"/>
        </row>
        <row r="155">
          <cell r="H155"/>
          <cell r="I155"/>
        </row>
        <row r="156">
          <cell r="H156"/>
          <cell r="I156"/>
        </row>
        <row r="157">
          <cell r="H157"/>
          <cell r="I157"/>
        </row>
      </sheetData>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Krzysztof Gawlik" id="{E412618F-ADC4-4340-9397-656B7DA28C8D}" userId="S::krzysztof.gawlik@gui.ppstinc.net::8a4b4f5f-732d-4a98-9d6a-e32862e235aa"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7" dT="2020-12-11T12:22:40.66" personId="{E412618F-ADC4-4340-9397-656B7DA28C8D}" id="{A1A64FC7-38A7-401B-8EF5-0EF4DFBC4CB8}">
    <text>For Avionics choose A</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9"/>
  <sheetViews>
    <sheetView view="pageLayout" topLeftCell="A56" zoomScale="115" zoomScaleNormal="100" zoomScalePageLayoutView="115" workbookViewId="0">
      <selection activeCell="J129" sqref="J129"/>
    </sheetView>
  </sheetViews>
  <sheetFormatPr defaultRowHeight="15" x14ac:dyDescent="0.25"/>
  <cols>
    <col min="1" max="10" width="8.28515625" style="7" customWidth="1"/>
    <col min="11" max="16384" width="9.140625" style="7"/>
  </cols>
  <sheetData>
    <row r="1" spans="1:11" ht="15" customHeight="1" x14ac:dyDescent="0.25">
      <c r="A1" s="118" t="s">
        <v>0</v>
      </c>
      <c r="B1" s="119"/>
      <c r="C1" s="119"/>
      <c r="D1" s="119"/>
      <c r="E1" s="119"/>
      <c r="F1" s="119"/>
      <c r="G1" s="120"/>
      <c r="H1" s="37"/>
      <c r="I1" s="37"/>
      <c r="J1" s="37"/>
      <c r="K1" s="37"/>
    </row>
    <row r="2" spans="1:11" ht="15" customHeight="1" x14ac:dyDescent="0.25">
      <c r="A2" s="121"/>
      <c r="B2" s="122"/>
      <c r="C2" s="122"/>
      <c r="D2" s="122"/>
      <c r="E2" s="122"/>
      <c r="F2" s="122"/>
      <c r="G2" s="123"/>
      <c r="H2" s="37"/>
      <c r="I2" s="37"/>
      <c r="J2" s="37"/>
      <c r="K2" s="37"/>
    </row>
    <row r="3" spans="1:11" ht="7.15" customHeight="1" x14ac:dyDescent="0.25">
      <c r="A3" s="121"/>
      <c r="B3" s="122"/>
      <c r="C3" s="122"/>
      <c r="D3" s="122"/>
      <c r="E3" s="122"/>
      <c r="F3" s="122"/>
      <c r="G3" s="123"/>
      <c r="H3" s="38"/>
      <c r="I3" s="38"/>
      <c r="J3" s="38"/>
      <c r="K3" s="38"/>
    </row>
    <row r="4" spans="1:11" ht="15.6" customHeight="1" x14ac:dyDescent="0.25">
      <c r="A4" s="35" t="s">
        <v>89</v>
      </c>
      <c r="B4" s="28"/>
      <c r="C4" s="36" t="s">
        <v>45</v>
      </c>
      <c r="D4" s="28"/>
      <c r="E4" s="28"/>
      <c r="F4" s="29"/>
      <c r="G4" s="30"/>
      <c r="H4" s="8"/>
      <c r="I4" s="8"/>
      <c r="J4" s="8"/>
      <c r="K4" s="8"/>
    </row>
    <row r="5" spans="1:11" ht="7.9" customHeight="1" x14ac:dyDescent="0.25">
      <c r="A5" s="27"/>
      <c r="B5" s="28"/>
      <c r="C5" s="28"/>
      <c r="D5" s="28"/>
      <c r="E5" s="28"/>
      <c r="F5" s="29"/>
      <c r="G5" s="30"/>
      <c r="H5" s="8"/>
      <c r="I5" s="8"/>
      <c r="J5" s="8"/>
      <c r="K5" s="8"/>
    </row>
    <row r="6" spans="1:11" ht="7.9" customHeight="1" x14ac:dyDescent="0.25">
      <c r="A6" s="27"/>
      <c r="B6" s="28"/>
      <c r="C6" s="28"/>
      <c r="D6" s="28"/>
      <c r="E6" s="28"/>
      <c r="F6" s="29"/>
      <c r="G6" s="30"/>
      <c r="H6" s="8"/>
      <c r="I6" s="8"/>
      <c r="J6" s="8"/>
      <c r="K6" s="8"/>
    </row>
    <row r="7" spans="1:11" ht="15.75" x14ac:dyDescent="0.25">
      <c r="A7" s="33" t="s">
        <v>35</v>
      </c>
      <c r="B7" s="34"/>
      <c r="C7" s="132"/>
      <c r="D7" s="132"/>
      <c r="E7" s="138" t="s">
        <v>2</v>
      </c>
      <c r="F7" s="138"/>
      <c r="G7" s="43"/>
      <c r="H7" s="8"/>
      <c r="I7" s="8"/>
      <c r="J7" s="9"/>
      <c r="K7" s="8"/>
    </row>
    <row r="8" spans="1:11" ht="7.9" customHeight="1" x14ac:dyDescent="0.25">
      <c r="A8" s="33"/>
      <c r="B8" s="32"/>
      <c r="C8" s="32"/>
      <c r="D8" s="32"/>
      <c r="E8" s="32"/>
      <c r="F8" s="32"/>
      <c r="G8" s="31"/>
      <c r="H8" s="8"/>
      <c r="I8" s="8"/>
      <c r="J8" s="8"/>
      <c r="K8" s="8"/>
    </row>
    <row r="9" spans="1:11" ht="7.9" customHeight="1" x14ac:dyDescent="0.25">
      <c r="A9" s="39"/>
      <c r="B9" s="40"/>
      <c r="C9" s="40"/>
      <c r="D9" s="40"/>
      <c r="E9" s="40"/>
      <c r="F9" s="40"/>
      <c r="G9" s="41"/>
      <c r="H9" s="26"/>
      <c r="I9" s="26"/>
      <c r="J9" s="26"/>
      <c r="K9" s="26"/>
    </row>
    <row r="10" spans="1:11" ht="7.9" customHeight="1" x14ac:dyDescent="0.25">
      <c r="A10" s="10"/>
      <c r="B10" s="10"/>
      <c r="C10" s="10"/>
      <c r="D10" s="10"/>
      <c r="E10" s="10"/>
      <c r="F10" s="10"/>
      <c r="G10" s="10"/>
      <c r="H10" s="10"/>
      <c r="I10" s="10"/>
      <c r="J10" s="10"/>
      <c r="K10" s="10"/>
    </row>
    <row r="11" spans="1:11" x14ac:dyDescent="0.25">
      <c r="A11" s="10"/>
      <c r="B11" s="10"/>
      <c r="C11" s="10"/>
      <c r="D11" s="10"/>
      <c r="E11" s="10"/>
      <c r="F11" s="11" t="s">
        <v>3</v>
      </c>
      <c r="G11" s="12"/>
      <c r="H11" s="12"/>
      <c r="I11" s="10"/>
      <c r="J11" s="13" t="s">
        <v>10</v>
      </c>
      <c r="K11" s="13"/>
    </row>
    <row r="12" spans="1:11" x14ac:dyDescent="0.25">
      <c r="A12" s="10"/>
      <c r="B12" s="10"/>
      <c r="C12" s="10"/>
      <c r="D12" s="10"/>
      <c r="E12" s="10"/>
      <c r="F12" s="11" t="s">
        <v>4</v>
      </c>
      <c r="G12" s="12"/>
      <c r="H12" s="12"/>
      <c r="I12" s="10"/>
      <c r="J12" s="13"/>
      <c r="K12" s="13"/>
    </row>
    <row r="13" spans="1:11" x14ac:dyDescent="0.25">
      <c r="A13" s="10"/>
      <c r="B13" s="10"/>
      <c r="C13" s="10"/>
      <c r="D13" s="10"/>
      <c r="E13" s="10"/>
      <c r="F13" s="11" t="s">
        <v>5</v>
      </c>
      <c r="G13" s="12"/>
      <c r="H13" s="12"/>
      <c r="I13" s="10"/>
      <c r="J13" s="13" t="s">
        <v>9</v>
      </c>
      <c r="K13" s="13"/>
    </row>
    <row r="14" spans="1:11" x14ac:dyDescent="0.25">
      <c r="A14" s="10"/>
      <c r="B14" s="10"/>
      <c r="C14" s="10"/>
      <c r="D14" s="10"/>
      <c r="E14" s="10"/>
      <c r="F14" s="11" t="s">
        <v>6</v>
      </c>
      <c r="G14" s="12"/>
      <c r="H14" s="12"/>
      <c r="I14" s="10"/>
      <c r="J14" s="13"/>
      <c r="K14" s="13"/>
    </row>
    <row r="15" spans="1:11" x14ac:dyDescent="0.25">
      <c r="A15" s="10"/>
      <c r="B15" s="10"/>
      <c r="C15" s="10"/>
      <c r="D15" s="10"/>
      <c r="E15" s="10"/>
      <c r="F15" s="11" t="s">
        <v>7</v>
      </c>
      <c r="G15" s="12"/>
      <c r="H15" s="12"/>
      <c r="I15" s="10"/>
      <c r="J15" s="13"/>
      <c r="K15" s="13"/>
    </row>
    <row r="16" spans="1:11" x14ac:dyDescent="0.25">
      <c r="A16" s="10"/>
      <c r="B16" s="10"/>
      <c r="C16" s="10"/>
      <c r="D16" s="10"/>
      <c r="E16" s="10"/>
      <c r="F16" s="11" t="s">
        <v>8</v>
      </c>
      <c r="G16" s="12"/>
      <c r="H16" s="12"/>
      <c r="I16" s="10"/>
      <c r="J16" s="13" t="s">
        <v>37</v>
      </c>
      <c r="K16" s="13"/>
    </row>
    <row r="17" spans="1:11" ht="7.15" customHeight="1" thickBot="1" x14ac:dyDescent="0.3">
      <c r="A17" s="14"/>
      <c r="B17" s="14"/>
      <c r="C17" s="14"/>
      <c r="D17" s="14"/>
      <c r="E17" s="14"/>
      <c r="F17" s="14"/>
      <c r="G17" s="14"/>
      <c r="H17" s="14"/>
      <c r="I17" s="14"/>
      <c r="J17" s="14"/>
      <c r="K17" s="14"/>
    </row>
    <row r="18" spans="1:11" x14ac:dyDescent="0.25">
      <c r="A18" s="155"/>
      <c r="B18" s="155"/>
      <c r="C18" s="155"/>
      <c r="D18" s="155"/>
      <c r="E18" s="155"/>
      <c r="F18" s="155"/>
      <c r="G18" s="155"/>
      <c r="H18" s="155"/>
      <c r="I18" s="155"/>
      <c r="J18" s="155"/>
      <c r="K18" s="155"/>
    </row>
    <row r="19" spans="1:11" x14ac:dyDescent="0.25">
      <c r="A19" s="15" t="s">
        <v>11</v>
      </c>
      <c r="B19" s="15"/>
      <c r="C19" s="15"/>
      <c r="D19" s="15"/>
      <c r="E19" s="15"/>
      <c r="F19" s="15"/>
      <c r="G19" s="15"/>
      <c r="H19" s="15"/>
      <c r="I19" s="15"/>
      <c r="J19" s="15"/>
      <c r="K19" s="15"/>
    </row>
    <row r="20" spans="1:11" x14ac:dyDescent="0.25">
      <c r="A20" s="15"/>
      <c r="B20" s="15"/>
      <c r="C20" s="15"/>
      <c r="D20" s="16"/>
      <c r="E20" s="15"/>
      <c r="F20" s="15"/>
      <c r="G20" s="15"/>
      <c r="H20" s="15"/>
      <c r="I20" s="15"/>
      <c r="J20" s="15"/>
      <c r="K20" s="15"/>
    </row>
    <row r="21" spans="1:11" x14ac:dyDescent="0.25">
      <c r="A21" s="15"/>
      <c r="B21" s="15"/>
      <c r="C21" s="15"/>
      <c r="D21" s="16"/>
      <c r="E21" s="15"/>
      <c r="F21" s="15"/>
      <c r="G21" s="15"/>
      <c r="H21" s="15"/>
      <c r="I21" s="15"/>
      <c r="J21" s="15"/>
      <c r="K21" s="15"/>
    </row>
    <row r="22" spans="1:11" x14ac:dyDescent="0.25">
      <c r="A22" s="15"/>
      <c r="B22" s="15"/>
      <c r="C22" s="15"/>
      <c r="D22" s="16"/>
      <c r="E22" s="15"/>
      <c r="F22" s="15"/>
      <c r="G22" s="15"/>
      <c r="H22" s="15"/>
      <c r="I22" s="15"/>
      <c r="J22" s="15"/>
      <c r="K22" s="15"/>
    </row>
    <row r="23" spans="1:11" x14ac:dyDescent="0.25">
      <c r="A23" s="15"/>
      <c r="B23" s="15"/>
      <c r="C23" s="15"/>
      <c r="D23" s="16"/>
      <c r="E23" s="15"/>
      <c r="F23" s="15"/>
      <c r="G23" s="15"/>
      <c r="H23" s="15"/>
      <c r="I23" s="15"/>
      <c r="J23" s="15"/>
      <c r="K23" s="15"/>
    </row>
    <row r="24" spans="1:11" x14ac:dyDescent="0.25">
      <c r="A24" s="15"/>
      <c r="B24" s="15"/>
      <c r="C24" s="15"/>
      <c r="D24" s="16"/>
      <c r="E24" s="15"/>
      <c r="F24" s="15"/>
      <c r="G24" s="15"/>
      <c r="H24" s="15"/>
      <c r="I24" s="15"/>
      <c r="J24" s="15"/>
      <c r="K24" s="15"/>
    </row>
    <row r="25" spans="1:11" x14ac:dyDescent="0.25">
      <c r="A25" s="15"/>
      <c r="B25" s="15"/>
      <c r="C25" s="15"/>
      <c r="D25" s="11"/>
      <c r="E25" s="15"/>
      <c r="F25" s="15"/>
      <c r="G25" s="15"/>
      <c r="H25" s="15"/>
      <c r="I25" s="15"/>
      <c r="J25" s="15"/>
      <c r="K25" s="15"/>
    </row>
    <row r="26" spans="1:11" x14ac:dyDescent="0.25">
      <c r="A26" s="117" t="s">
        <v>20</v>
      </c>
      <c r="B26" s="117"/>
      <c r="C26" s="15"/>
      <c r="D26" s="17">
        <v>123</v>
      </c>
      <c r="E26" s="15"/>
      <c r="F26" s="15"/>
      <c r="G26" s="15"/>
      <c r="H26" s="15"/>
      <c r="I26" s="15"/>
      <c r="J26" s="15"/>
      <c r="K26" s="15"/>
    </row>
    <row r="27" spans="1:11" x14ac:dyDescent="0.25">
      <c r="A27" s="117" t="s">
        <v>31</v>
      </c>
      <c r="B27" s="117"/>
      <c r="C27" s="15"/>
      <c r="D27" s="15"/>
      <c r="E27" s="15" t="s">
        <v>91</v>
      </c>
      <c r="F27" s="15"/>
      <c r="G27" s="15"/>
      <c r="H27" s="15"/>
      <c r="I27" s="15"/>
      <c r="J27" s="15"/>
      <c r="K27" s="15"/>
    </row>
    <row r="28" spans="1:11" x14ac:dyDescent="0.25">
      <c r="A28" s="117"/>
      <c r="B28" s="117"/>
      <c r="C28" s="15"/>
      <c r="D28" s="15"/>
      <c r="E28" s="15"/>
      <c r="F28" s="15"/>
      <c r="G28" s="15"/>
      <c r="H28" s="15"/>
      <c r="I28" s="15"/>
      <c r="J28" s="15"/>
      <c r="K28" s="15"/>
    </row>
    <row r="29" spans="1:11" x14ac:dyDescent="0.25">
      <c r="A29" s="117" t="s">
        <v>21</v>
      </c>
      <c r="B29" s="117"/>
      <c r="C29" s="10"/>
      <c r="D29" s="15" t="s">
        <v>32</v>
      </c>
      <c r="E29" s="15"/>
      <c r="F29" s="15"/>
      <c r="G29" s="15"/>
      <c r="H29" s="15"/>
      <c r="I29" s="15"/>
      <c r="J29" s="15"/>
      <c r="K29" s="15"/>
    </row>
    <row r="30" spans="1:11" x14ac:dyDescent="0.25">
      <c r="A30" s="117" t="s">
        <v>22</v>
      </c>
      <c r="B30" s="117"/>
      <c r="C30" s="10"/>
      <c r="D30" s="17" t="s">
        <v>100</v>
      </c>
      <c r="E30" s="17"/>
      <c r="F30" s="18"/>
      <c r="G30" s="15"/>
      <c r="H30" s="15"/>
      <c r="I30" s="15"/>
      <c r="J30" s="15"/>
      <c r="K30" s="15"/>
    </row>
    <row r="31" spans="1:11" x14ac:dyDescent="0.25">
      <c r="A31" s="117" t="s">
        <v>23</v>
      </c>
      <c r="B31" s="117"/>
      <c r="C31" s="10"/>
      <c r="D31" s="15" t="s">
        <v>33</v>
      </c>
      <c r="E31" s="15"/>
      <c r="F31" s="15"/>
      <c r="G31" s="15"/>
      <c r="H31" s="15"/>
      <c r="I31" s="15"/>
      <c r="J31" s="15"/>
      <c r="K31" s="15"/>
    </row>
    <row r="32" spans="1:11" x14ac:dyDescent="0.25">
      <c r="A32" s="117" t="s">
        <v>24</v>
      </c>
      <c r="B32" s="117"/>
      <c r="C32" s="10"/>
      <c r="D32" s="42"/>
      <c r="E32" s="15"/>
      <c r="F32" s="15"/>
      <c r="G32" s="15"/>
      <c r="H32" s="15"/>
      <c r="I32" s="15"/>
      <c r="J32" s="15"/>
      <c r="K32" s="15"/>
    </row>
    <row r="33" spans="1:11" x14ac:dyDescent="0.25">
      <c r="A33" s="17"/>
      <c r="B33" s="17"/>
      <c r="C33" s="10"/>
      <c r="D33" s="17"/>
      <c r="E33" s="15"/>
      <c r="F33" s="15"/>
      <c r="G33" s="15"/>
      <c r="H33" s="15"/>
      <c r="I33" s="15"/>
      <c r="J33" s="15"/>
      <c r="K33" s="15"/>
    </row>
    <row r="34" spans="1:11" x14ac:dyDescent="0.25">
      <c r="A34" s="117" t="s">
        <v>30</v>
      </c>
      <c r="B34" s="117"/>
      <c r="C34" s="10"/>
      <c r="D34" s="15"/>
      <c r="E34" s="15"/>
      <c r="F34" s="15"/>
      <c r="G34" s="15"/>
      <c r="H34" s="15"/>
      <c r="I34" s="15"/>
      <c r="J34" s="15"/>
      <c r="K34" s="15"/>
    </row>
    <row r="35" spans="1:11" x14ac:dyDescent="0.25">
      <c r="A35" s="117" t="s">
        <v>101</v>
      </c>
      <c r="B35" s="117"/>
      <c r="C35" s="10"/>
      <c r="D35" s="15"/>
      <c r="E35" s="15"/>
      <c r="F35" s="15"/>
      <c r="G35" s="15"/>
      <c r="H35" s="15"/>
      <c r="I35" s="15"/>
      <c r="J35" s="15"/>
      <c r="K35" s="15"/>
    </row>
    <row r="36" spans="1:11" x14ac:dyDescent="0.25">
      <c r="A36" s="117" t="s">
        <v>25</v>
      </c>
      <c r="B36" s="117"/>
      <c r="C36" s="10"/>
      <c r="D36" s="133"/>
      <c r="E36" s="133"/>
      <c r="F36" s="15"/>
      <c r="G36" s="15"/>
      <c r="H36" s="15"/>
      <c r="I36" s="15"/>
      <c r="J36" s="15"/>
      <c r="K36" s="15"/>
    </row>
    <row r="37" spans="1:11" x14ac:dyDescent="0.25">
      <c r="A37" s="117" t="s">
        <v>26</v>
      </c>
      <c r="B37" s="117"/>
      <c r="C37" s="10"/>
      <c r="D37" s="15" t="e">
        <f>VLOOKUP(D30,#REF!,5,0)</f>
        <v>#REF!</v>
      </c>
      <c r="E37" s="15"/>
      <c r="F37" s="15"/>
      <c r="G37" s="15"/>
      <c r="H37" s="15"/>
      <c r="I37" s="15"/>
      <c r="J37" s="15"/>
      <c r="K37" s="15"/>
    </row>
    <row r="38" spans="1:11" x14ac:dyDescent="0.25">
      <c r="A38" s="117" t="s">
        <v>27</v>
      </c>
      <c r="B38" s="117"/>
      <c r="C38" s="10"/>
      <c r="D38" s="15" t="s">
        <v>96</v>
      </c>
      <c r="E38" s="15"/>
      <c r="F38" s="15"/>
      <c r="G38" s="15"/>
      <c r="H38" s="15"/>
      <c r="I38" s="15"/>
      <c r="J38" s="15"/>
      <c r="K38" s="15"/>
    </row>
    <row r="39" spans="1:11" x14ac:dyDescent="0.25">
      <c r="A39" s="117" t="s">
        <v>28</v>
      </c>
      <c r="B39" s="117"/>
      <c r="C39" s="10"/>
      <c r="D39" s="15" t="s">
        <v>97</v>
      </c>
      <c r="E39" s="15"/>
      <c r="F39" s="15"/>
      <c r="G39" s="15"/>
      <c r="H39" s="15"/>
      <c r="I39" s="15"/>
      <c r="J39" s="15"/>
      <c r="K39" s="15"/>
    </row>
    <row r="40" spans="1:11" x14ac:dyDescent="0.25">
      <c r="A40" s="117" t="s">
        <v>29</v>
      </c>
      <c r="B40" s="117"/>
      <c r="C40" s="10"/>
      <c r="D40" s="15" t="e">
        <f>VLOOKUP(D30,#REF!,4,0)</f>
        <v>#REF!</v>
      </c>
      <c r="E40" s="15"/>
      <c r="F40" s="15"/>
      <c r="G40" s="15"/>
      <c r="H40" s="15"/>
      <c r="I40" s="15"/>
      <c r="J40" s="15"/>
      <c r="K40" s="15"/>
    </row>
    <row r="41" spans="1:11" ht="7.9" customHeight="1" x14ac:dyDescent="0.25">
      <c r="A41" s="15"/>
      <c r="B41" s="15"/>
      <c r="C41" s="15"/>
      <c r="D41" s="15"/>
      <c r="E41" s="15"/>
      <c r="F41" s="15"/>
      <c r="G41" s="15"/>
      <c r="H41" s="15"/>
      <c r="I41" s="15"/>
      <c r="J41" s="15"/>
      <c r="K41" s="15"/>
    </row>
    <row r="42" spans="1:11" x14ac:dyDescent="0.25">
      <c r="A42" s="117" t="s">
        <v>39</v>
      </c>
      <c r="B42" s="117"/>
      <c r="C42" s="117"/>
      <c r="D42" s="117"/>
      <c r="E42" s="117"/>
      <c r="F42" s="117"/>
      <c r="G42" s="117"/>
      <c r="H42" s="117"/>
      <c r="I42" s="117"/>
      <c r="J42" s="117"/>
      <c r="K42" s="117"/>
    </row>
    <row r="43" spans="1:11" ht="7.9" customHeight="1" x14ac:dyDescent="0.25">
      <c r="A43" s="15"/>
      <c r="B43" s="15"/>
      <c r="C43" s="15"/>
      <c r="D43" s="15"/>
      <c r="E43" s="15"/>
      <c r="F43" s="15"/>
      <c r="G43" s="15"/>
      <c r="H43" s="15"/>
      <c r="I43" s="15"/>
      <c r="J43" s="15"/>
      <c r="K43" s="15"/>
    </row>
    <row r="44" spans="1:11" x14ac:dyDescent="0.25">
      <c r="A44" s="117" t="s">
        <v>40</v>
      </c>
      <c r="B44" s="117"/>
      <c r="C44" s="15" t="e">
        <f>VLOOKUP(D30,#REF!,2,0)</f>
        <v>#REF!</v>
      </c>
      <c r="D44" s="15"/>
      <c r="E44" s="15"/>
      <c r="F44" s="15"/>
      <c r="G44" s="15"/>
      <c r="H44" s="15"/>
      <c r="I44" s="15"/>
      <c r="J44" s="15"/>
      <c r="K44" s="15"/>
    </row>
    <row r="45" spans="1:11" x14ac:dyDescent="0.25">
      <c r="A45" s="15"/>
      <c r="B45" s="15"/>
      <c r="C45" s="15"/>
      <c r="D45" s="15"/>
      <c r="E45" s="15"/>
      <c r="F45" s="15"/>
      <c r="G45" s="15"/>
      <c r="H45" s="15"/>
      <c r="I45" s="15"/>
      <c r="J45" s="15"/>
      <c r="K45" s="15"/>
    </row>
    <row r="46" spans="1:11" ht="7.9" customHeight="1" x14ac:dyDescent="0.25">
      <c r="A46" s="15"/>
      <c r="B46" s="15"/>
      <c r="C46" s="15"/>
      <c r="D46" s="15"/>
      <c r="E46" s="15"/>
      <c r="F46" s="15"/>
      <c r="G46" s="15"/>
      <c r="H46" s="15"/>
      <c r="I46" s="15"/>
      <c r="J46" s="15"/>
      <c r="K46" s="15"/>
    </row>
    <row r="47" spans="1:11" x14ac:dyDescent="0.25">
      <c r="A47" s="117" t="s">
        <v>41</v>
      </c>
      <c r="B47" s="117"/>
      <c r="C47" s="117"/>
      <c r="D47" s="117"/>
      <c r="E47" s="117"/>
      <c r="F47" s="117"/>
      <c r="G47" s="117"/>
      <c r="H47" s="117"/>
      <c r="I47" s="117"/>
      <c r="J47" s="117"/>
      <c r="K47" s="117"/>
    </row>
    <row r="48" spans="1:11" ht="7.9" customHeight="1" x14ac:dyDescent="0.25">
      <c r="A48" s="15"/>
      <c r="B48" s="15"/>
      <c r="C48" s="15"/>
      <c r="D48" s="15"/>
      <c r="E48" s="15"/>
      <c r="F48" s="15"/>
      <c r="G48" s="15"/>
      <c r="H48" s="15"/>
      <c r="I48" s="15"/>
      <c r="J48" s="15"/>
      <c r="K48" s="15"/>
    </row>
    <row r="49" spans="1:11" x14ac:dyDescent="0.25">
      <c r="A49" s="117" t="s">
        <v>42</v>
      </c>
      <c r="B49" s="117"/>
      <c r="C49" s="117"/>
      <c r="D49" s="117"/>
      <c r="E49" s="117"/>
      <c r="F49" s="117"/>
      <c r="G49" s="117"/>
      <c r="H49" s="117"/>
      <c r="I49" s="117"/>
      <c r="J49" s="117"/>
      <c r="K49" s="117"/>
    </row>
    <row r="50" spans="1:11" ht="7.9" customHeight="1" x14ac:dyDescent="0.25">
      <c r="A50" s="15"/>
      <c r="B50" s="15"/>
      <c r="C50" s="15"/>
      <c r="D50" s="15"/>
      <c r="E50" s="15"/>
      <c r="F50" s="15"/>
      <c r="G50" s="15"/>
      <c r="H50" s="15"/>
      <c r="I50" s="15"/>
      <c r="J50" s="15"/>
      <c r="K50" s="15"/>
    </row>
    <row r="51" spans="1:11" x14ac:dyDescent="0.25">
      <c r="A51" s="144" t="s">
        <v>43</v>
      </c>
      <c r="B51" s="144"/>
      <c r="C51" s="144"/>
      <c r="D51" s="144"/>
      <c r="E51" s="144"/>
      <c r="F51" s="144"/>
      <c r="G51" s="144"/>
      <c r="H51" s="144"/>
      <c r="I51" s="144"/>
      <c r="J51" s="144"/>
      <c r="K51" s="144"/>
    </row>
    <row r="52" spans="1:11" x14ac:dyDescent="0.25">
      <c r="A52" s="144"/>
      <c r="B52" s="144"/>
      <c r="C52" s="144"/>
      <c r="D52" s="144"/>
      <c r="E52" s="144"/>
      <c r="F52" s="144"/>
      <c r="G52" s="144"/>
      <c r="H52" s="144"/>
      <c r="I52" s="144"/>
      <c r="J52" s="144"/>
      <c r="K52" s="144"/>
    </row>
    <row r="53" spans="1:11" x14ac:dyDescent="0.25">
      <c r="A53" s="144"/>
      <c r="B53" s="144"/>
      <c r="C53" s="144"/>
      <c r="D53" s="144"/>
      <c r="E53" s="144"/>
      <c r="F53" s="144"/>
      <c r="G53" s="144"/>
      <c r="H53" s="144"/>
      <c r="I53" s="144"/>
      <c r="J53" s="144"/>
      <c r="K53" s="144"/>
    </row>
    <row r="54" spans="1:11" ht="7.9" customHeight="1" x14ac:dyDescent="0.25">
      <c r="A54" s="15"/>
      <c r="B54" s="15"/>
      <c r="C54" s="15"/>
      <c r="D54" s="15"/>
      <c r="E54" s="15"/>
      <c r="F54" s="15"/>
      <c r="G54" s="15"/>
      <c r="H54" s="15"/>
      <c r="I54" s="15"/>
      <c r="J54" s="15"/>
      <c r="K54" s="15"/>
    </row>
    <row r="55" spans="1:11" x14ac:dyDescent="0.25">
      <c r="A55" s="117" t="e">
        <f>IF(VLOOKUP(D30,#REF!,9,0)="","",VLOOKUP(D30,#REF!,9,0))</f>
        <v>#REF!</v>
      </c>
      <c r="B55" s="117"/>
      <c r="C55" s="117"/>
      <c r="D55" s="117"/>
      <c r="E55" s="117"/>
      <c r="F55" s="117"/>
      <c r="G55" s="117"/>
      <c r="H55" s="117"/>
      <c r="I55" s="117"/>
      <c r="J55" s="117"/>
      <c r="K55" s="117"/>
    </row>
    <row r="56" spans="1:11" x14ac:dyDescent="0.25">
      <c r="A56" s="15" t="s">
        <v>44</v>
      </c>
      <c r="B56" s="15"/>
      <c r="C56" s="15" t="s">
        <v>37</v>
      </c>
      <c r="D56" s="15"/>
      <c r="E56" s="15"/>
      <c r="F56" s="15"/>
      <c r="G56" s="15"/>
      <c r="H56" s="15"/>
      <c r="I56" s="15"/>
      <c r="J56" s="19"/>
      <c r="K56" s="19"/>
    </row>
    <row r="57" spans="1:11" x14ac:dyDescent="0.25">
      <c r="A57" s="19"/>
      <c r="B57" s="19"/>
      <c r="C57" s="19"/>
      <c r="D57" s="19"/>
      <c r="E57" s="19"/>
      <c r="F57" s="19"/>
      <c r="G57" s="19"/>
      <c r="H57" s="19"/>
      <c r="I57" s="19"/>
      <c r="J57" s="19"/>
      <c r="K57" s="19"/>
    </row>
    <row r="58" spans="1:11" x14ac:dyDescent="0.25">
      <c r="A58" s="139" t="s">
        <v>94</v>
      </c>
      <c r="B58" s="139"/>
      <c r="C58" s="139"/>
      <c r="D58" s="139"/>
      <c r="E58" s="139"/>
      <c r="F58" s="139"/>
      <c r="G58" s="139"/>
      <c r="H58" s="139"/>
      <c r="I58" s="139"/>
      <c r="J58" s="139"/>
      <c r="K58" s="139"/>
    </row>
    <row r="59" spans="1:11" x14ac:dyDescent="0.25">
      <c r="A59" s="139"/>
      <c r="B59" s="139"/>
      <c r="C59" s="139"/>
      <c r="D59" s="139"/>
      <c r="E59" s="139"/>
      <c r="F59" s="139"/>
      <c r="G59" s="139"/>
      <c r="H59" s="139"/>
      <c r="I59" s="139"/>
      <c r="J59" s="139"/>
      <c r="K59" s="139"/>
    </row>
    <row r="60" spans="1:11" x14ac:dyDescent="0.25">
      <c r="A60" s="140"/>
      <c r="B60" s="140"/>
      <c r="C60" s="140"/>
      <c r="D60" s="140"/>
      <c r="E60" s="140"/>
      <c r="F60" s="140"/>
      <c r="G60" s="140"/>
      <c r="H60" s="140"/>
      <c r="I60" s="140"/>
      <c r="J60" s="140"/>
      <c r="K60" s="140"/>
    </row>
    <row r="61" spans="1:11" x14ac:dyDescent="0.25">
      <c r="A61" s="17"/>
      <c r="B61" s="17"/>
      <c r="C61" s="17"/>
      <c r="D61" s="17"/>
      <c r="E61" s="17"/>
      <c r="F61" s="17"/>
      <c r="G61" s="17"/>
      <c r="H61" s="17"/>
      <c r="I61" s="17"/>
      <c r="J61" s="17"/>
      <c r="K61" s="17"/>
    </row>
    <row r="62" spans="1:11" ht="14.45" customHeight="1" x14ac:dyDescent="0.25">
      <c r="A62" s="118" t="s">
        <v>0</v>
      </c>
      <c r="B62" s="119"/>
      <c r="C62" s="119"/>
      <c r="D62" s="119"/>
      <c r="E62" s="119"/>
      <c r="F62" s="119"/>
      <c r="G62" s="120"/>
      <c r="H62" s="10"/>
      <c r="I62" s="136" t="s">
        <v>1</v>
      </c>
      <c r="J62" s="151">
        <f>$G$7</f>
        <v>0</v>
      </c>
      <c r="K62" s="152"/>
    </row>
    <row r="63" spans="1:11" ht="14.45" customHeight="1" x14ac:dyDescent="0.25">
      <c r="A63" s="121"/>
      <c r="B63" s="122"/>
      <c r="C63" s="122"/>
      <c r="D63" s="122"/>
      <c r="E63" s="122"/>
      <c r="F63" s="122"/>
      <c r="G63" s="123"/>
      <c r="H63" s="10"/>
      <c r="I63" s="137"/>
      <c r="J63" s="153"/>
      <c r="K63" s="154"/>
    </row>
    <row r="64" spans="1:11" ht="14.45" customHeight="1" x14ac:dyDescent="0.25">
      <c r="A64" s="126" t="s">
        <v>95</v>
      </c>
      <c r="B64" s="127"/>
      <c r="C64" s="127"/>
      <c r="D64" s="127"/>
      <c r="E64" s="127"/>
      <c r="F64" s="127"/>
      <c r="G64" s="128"/>
      <c r="H64" s="10"/>
      <c r="I64" s="145" t="s">
        <v>46</v>
      </c>
      <c r="J64" s="146"/>
      <c r="K64" s="147"/>
    </row>
    <row r="65" spans="1:11" ht="14.45" customHeight="1" x14ac:dyDescent="0.25">
      <c r="A65" s="129"/>
      <c r="B65" s="130"/>
      <c r="C65" s="130"/>
      <c r="D65" s="130"/>
      <c r="E65" s="130"/>
      <c r="F65" s="130"/>
      <c r="G65" s="131"/>
      <c r="H65" s="10"/>
      <c r="I65" s="148"/>
      <c r="J65" s="149"/>
      <c r="K65" s="150"/>
    </row>
    <row r="66" spans="1:11" x14ac:dyDescent="0.25">
      <c r="A66" s="10"/>
      <c r="B66" s="10"/>
      <c r="C66" s="10"/>
      <c r="D66" s="10"/>
      <c r="E66" s="10"/>
      <c r="F66" s="10"/>
      <c r="G66" s="10"/>
      <c r="H66" s="10"/>
      <c r="I66" s="10"/>
      <c r="J66" s="10"/>
      <c r="K66" s="10"/>
    </row>
    <row r="67" spans="1:11" x14ac:dyDescent="0.25">
      <c r="A67" s="10"/>
      <c r="B67" s="10"/>
      <c r="C67" s="10"/>
      <c r="D67" s="10"/>
      <c r="E67" s="10"/>
      <c r="F67" s="10"/>
      <c r="G67" s="10"/>
      <c r="H67" s="10"/>
      <c r="I67" s="10"/>
      <c r="J67" s="10"/>
      <c r="K67" s="10"/>
    </row>
    <row r="68" spans="1:11" ht="15.75" x14ac:dyDescent="0.25">
      <c r="A68" s="134" t="s">
        <v>47</v>
      </c>
      <c r="B68" s="134"/>
      <c r="C68" s="134"/>
      <c r="D68" s="134"/>
      <c r="E68" s="134"/>
      <c r="F68" s="134"/>
      <c r="G68" s="134"/>
      <c r="H68" s="134"/>
      <c r="I68" s="134"/>
      <c r="J68" s="134"/>
      <c r="K68" s="134"/>
    </row>
    <row r="69" spans="1:11" x14ac:dyDescent="0.25">
      <c r="A69" s="135" t="s">
        <v>49</v>
      </c>
      <c r="B69" s="135"/>
      <c r="C69" s="10"/>
      <c r="D69" s="10"/>
      <c r="E69" s="10"/>
      <c r="F69" s="10"/>
      <c r="G69" s="10"/>
      <c r="H69" s="10"/>
      <c r="I69" s="10"/>
      <c r="J69" s="10"/>
      <c r="K69" s="10"/>
    </row>
    <row r="70" spans="1:11" x14ac:dyDescent="0.25">
      <c r="A70" s="143" t="s">
        <v>48</v>
      </c>
      <c r="B70" s="143"/>
      <c r="C70" s="143"/>
      <c r="D70" s="143"/>
      <c r="E70" s="143"/>
      <c r="F70" s="143"/>
      <c r="G70" s="143"/>
      <c r="H70" s="143"/>
      <c r="I70" s="143"/>
      <c r="J70" s="143"/>
      <c r="K70" s="143"/>
    </row>
    <row r="71" spans="1:11" x14ac:dyDescent="0.25">
      <c r="A71" s="143"/>
      <c r="B71" s="143"/>
      <c r="C71" s="143"/>
      <c r="D71" s="143"/>
      <c r="E71" s="143"/>
      <c r="F71" s="143"/>
      <c r="G71" s="143"/>
      <c r="H71" s="143"/>
      <c r="I71" s="143"/>
      <c r="J71" s="143"/>
      <c r="K71" s="143"/>
    </row>
    <row r="72" spans="1:11" x14ac:dyDescent="0.25">
      <c r="A72" s="143"/>
      <c r="B72" s="143"/>
      <c r="C72" s="143"/>
      <c r="D72" s="143"/>
      <c r="E72" s="143"/>
      <c r="F72" s="143"/>
      <c r="G72" s="143"/>
      <c r="H72" s="143"/>
      <c r="I72" s="143"/>
      <c r="J72" s="143"/>
      <c r="K72" s="143"/>
    </row>
    <row r="73" spans="1:11" x14ac:dyDescent="0.25">
      <c r="A73" s="125" t="e">
        <f>IF(#REF!="LMX",#REF!,#REF!)</f>
        <v>#REF!</v>
      </c>
      <c r="B73" s="125"/>
      <c r="C73" s="125"/>
      <c r="D73" s="125"/>
      <c r="E73" s="125"/>
      <c r="F73" s="125"/>
      <c r="G73" s="125"/>
      <c r="H73" s="125"/>
      <c r="I73" s="125"/>
      <c r="J73" s="125"/>
      <c r="K73" s="125"/>
    </row>
    <row r="74" spans="1:11" x14ac:dyDescent="0.25">
      <c r="A74" s="125" t="str">
        <f>IF(E27="A","Frequency 400Hz.","Frequency 60Hz.")</f>
        <v>Frequency 400Hz.</v>
      </c>
      <c r="B74" s="125"/>
      <c r="D74" s="10"/>
      <c r="E74" s="10"/>
      <c r="F74" s="10"/>
      <c r="G74" s="10"/>
      <c r="H74" s="10"/>
      <c r="I74" s="10"/>
      <c r="J74" s="10"/>
      <c r="K74" s="10"/>
    </row>
    <row r="75" spans="1:11" x14ac:dyDescent="0.25">
      <c r="A75" s="141"/>
      <c r="B75" s="141"/>
      <c r="C75" s="141"/>
      <c r="D75" s="141"/>
      <c r="E75" s="141"/>
      <c r="F75" s="141"/>
      <c r="G75" s="141"/>
      <c r="H75" s="141"/>
      <c r="I75" s="141"/>
      <c r="J75" s="142"/>
      <c r="K75" s="142"/>
    </row>
    <row r="76" spans="1:11" ht="28.9" customHeight="1" x14ac:dyDescent="0.25">
      <c r="A76" s="20" t="s">
        <v>12</v>
      </c>
      <c r="B76" s="49" t="s">
        <v>13</v>
      </c>
      <c r="C76" s="50"/>
      <c r="D76" s="49" t="s">
        <v>14</v>
      </c>
      <c r="E76" s="50"/>
      <c r="F76" s="49" t="s">
        <v>15</v>
      </c>
      <c r="G76" s="50"/>
      <c r="H76" s="49" t="s">
        <v>16</v>
      </c>
      <c r="I76" s="50"/>
      <c r="J76" s="51" t="s">
        <v>17</v>
      </c>
      <c r="K76" s="51"/>
    </row>
    <row r="77" spans="1:11" ht="18.600000000000001" customHeight="1" x14ac:dyDescent="0.25">
      <c r="A77" s="20"/>
      <c r="B77" s="49" t="s">
        <v>18</v>
      </c>
      <c r="C77" s="50"/>
      <c r="D77" s="52" t="s">
        <v>18</v>
      </c>
      <c r="E77" s="53"/>
      <c r="F77" s="52" t="s">
        <v>19</v>
      </c>
      <c r="G77" s="53"/>
      <c r="H77" s="52" t="s">
        <v>18</v>
      </c>
      <c r="I77" s="53"/>
      <c r="J77" s="51" t="s">
        <v>19</v>
      </c>
      <c r="K77" s="51"/>
    </row>
    <row r="78" spans="1:11" ht="18.600000000000001" customHeight="1" x14ac:dyDescent="0.25">
      <c r="A78" s="21" t="s">
        <v>50</v>
      </c>
      <c r="B78" s="48">
        <v>10</v>
      </c>
      <c r="C78" s="48"/>
      <c r="D78" s="48"/>
      <c r="E78" s="48"/>
      <c r="F78" s="44">
        <f>0.1/100*340</f>
        <v>0.34</v>
      </c>
      <c r="G78" s="44"/>
      <c r="H78" s="45"/>
      <c r="I78" s="45"/>
      <c r="J78" s="46" t="e">
        <f>VLOOKUP($D$30,#REF!,2,0)*0.35/100</f>
        <v>#REF!</v>
      </c>
      <c r="K78" s="47"/>
    </row>
    <row r="79" spans="1:11" ht="18.600000000000001" customHeight="1" x14ac:dyDescent="0.25">
      <c r="A79" s="21" t="s">
        <v>51</v>
      </c>
      <c r="B79" s="48"/>
      <c r="C79" s="48"/>
      <c r="D79" s="48"/>
      <c r="E79" s="48"/>
      <c r="F79" s="44"/>
      <c r="G79" s="44"/>
      <c r="H79" s="45"/>
      <c r="I79" s="45"/>
      <c r="J79" s="46" t="e">
        <f>VLOOKUP($D$30,#REF!,2,0)*0.35/100</f>
        <v>#REF!</v>
      </c>
      <c r="K79" s="47"/>
    </row>
    <row r="80" spans="1:11" ht="18.600000000000001" customHeight="1" x14ac:dyDescent="0.25">
      <c r="A80" s="21" t="s">
        <v>52</v>
      </c>
      <c r="B80" s="48"/>
      <c r="C80" s="48"/>
      <c r="D80" s="48"/>
      <c r="E80" s="48"/>
      <c r="F80" s="44"/>
      <c r="G80" s="44"/>
      <c r="H80" s="45"/>
      <c r="I80" s="45"/>
      <c r="J80" s="46" t="e">
        <f>VLOOKUP($D$30,#REF!,2,0)*0.35/100</f>
        <v>#REF!</v>
      </c>
      <c r="K80" s="47"/>
    </row>
    <row r="81" spans="1:11" ht="18.600000000000001" customHeight="1" x14ac:dyDescent="0.25">
      <c r="A81" s="21" t="s">
        <v>50</v>
      </c>
      <c r="B81" s="48">
        <v>25</v>
      </c>
      <c r="C81" s="48"/>
      <c r="D81" s="48"/>
      <c r="E81" s="48"/>
      <c r="F81" s="44">
        <f>0.1/100*340</f>
        <v>0.34</v>
      </c>
      <c r="G81" s="44"/>
      <c r="H81" s="45"/>
      <c r="I81" s="45"/>
      <c r="J81" s="46" t="e">
        <f>VLOOKUP($D$30,#REF!,2,0)*0.35/100</f>
        <v>#REF!</v>
      </c>
      <c r="K81" s="47"/>
    </row>
    <row r="82" spans="1:11" ht="18.600000000000001" customHeight="1" x14ac:dyDescent="0.25">
      <c r="A82" s="21" t="s">
        <v>51</v>
      </c>
      <c r="B82" s="48"/>
      <c r="C82" s="48"/>
      <c r="D82" s="48"/>
      <c r="E82" s="48"/>
      <c r="F82" s="44"/>
      <c r="G82" s="44"/>
      <c r="H82" s="45"/>
      <c r="I82" s="45"/>
      <c r="J82" s="46" t="e">
        <f>VLOOKUP($D$30,#REF!,2,0)*0.35/100</f>
        <v>#REF!</v>
      </c>
      <c r="K82" s="47"/>
    </row>
    <row r="83" spans="1:11" ht="18.600000000000001" customHeight="1" x14ac:dyDescent="0.25">
      <c r="A83" s="21" t="s">
        <v>52</v>
      </c>
      <c r="B83" s="48"/>
      <c r="C83" s="48"/>
      <c r="D83" s="48"/>
      <c r="E83" s="48"/>
      <c r="F83" s="44"/>
      <c r="G83" s="44"/>
      <c r="H83" s="45"/>
      <c r="I83" s="45"/>
      <c r="J83" s="46" t="e">
        <f>VLOOKUP($D$30,#REF!,2,0)*0.35/100</f>
        <v>#REF!</v>
      </c>
      <c r="K83" s="47"/>
    </row>
    <row r="84" spans="1:11" ht="18.600000000000001" customHeight="1" x14ac:dyDescent="0.25">
      <c r="A84" s="21" t="s">
        <v>50</v>
      </c>
      <c r="B84" s="48">
        <v>50</v>
      </c>
      <c r="C84" s="48"/>
      <c r="D84" s="48"/>
      <c r="E84" s="48"/>
      <c r="F84" s="44">
        <f>0.1/100*340</f>
        <v>0.34</v>
      </c>
      <c r="G84" s="44"/>
      <c r="H84" s="45"/>
      <c r="I84" s="45"/>
      <c r="J84" s="46" t="e">
        <f>VLOOKUP($D$30,#REF!,2,0)*0.35/100</f>
        <v>#REF!</v>
      </c>
      <c r="K84" s="47"/>
    </row>
    <row r="85" spans="1:11" ht="18.600000000000001" customHeight="1" x14ac:dyDescent="0.25">
      <c r="A85" s="21" t="s">
        <v>51</v>
      </c>
      <c r="B85" s="48"/>
      <c r="C85" s="48"/>
      <c r="D85" s="48"/>
      <c r="E85" s="48"/>
      <c r="F85" s="44"/>
      <c r="G85" s="44"/>
      <c r="H85" s="45"/>
      <c r="I85" s="45"/>
      <c r="J85" s="46" t="e">
        <f>VLOOKUP($D$30,#REF!,2,0)*0.35/100</f>
        <v>#REF!</v>
      </c>
      <c r="K85" s="47"/>
    </row>
    <row r="86" spans="1:11" ht="18.600000000000001" customHeight="1" x14ac:dyDescent="0.25">
      <c r="A86" s="21" t="s">
        <v>52</v>
      </c>
      <c r="B86" s="48"/>
      <c r="C86" s="48"/>
      <c r="D86" s="48"/>
      <c r="E86" s="48"/>
      <c r="F86" s="44"/>
      <c r="G86" s="44"/>
      <c r="H86" s="45"/>
      <c r="I86" s="45"/>
      <c r="J86" s="46" t="e">
        <f>VLOOKUP($D$30,#REF!,2,0)*0.35/100</f>
        <v>#REF!</v>
      </c>
      <c r="K86" s="47"/>
    </row>
    <row r="87" spans="1:11" ht="18.600000000000001" customHeight="1" x14ac:dyDescent="0.25">
      <c r="A87" s="21" t="s">
        <v>50</v>
      </c>
      <c r="B87" s="48">
        <v>75</v>
      </c>
      <c r="C87" s="48"/>
      <c r="D87" s="48"/>
      <c r="E87" s="48"/>
      <c r="F87" s="44">
        <f>0.1/100*340</f>
        <v>0.34</v>
      </c>
      <c r="G87" s="44"/>
      <c r="H87" s="45"/>
      <c r="I87" s="45"/>
      <c r="J87" s="46" t="e">
        <f>VLOOKUP($D$30,#REF!,2,0)*0.35/100</f>
        <v>#REF!</v>
      </c>
      <c r="K87" s="47"/>
    </row>
    <row r="88" spans="1:11" ht="18.600000000000001" customHeight="1" x14ac:dyDescent="0.25">
      <c r="A88" s="21" t="s">
        <v>51</v>
      </c>
      <c r="B88" s="48"/>
      <c r="C88" s="48"/>
      <c r="D88" s="48"/>
      <c r="E88" s="48"/>
      <c r="F88" s="44"/>
      <c r="G88" s="44"/>
      <c r="H88" s="45"/>
      <c r="I88" s="45"/>
      <c r="J88" s="46" t="e">
        <f>VLOOKUP($D$30,#REF!,2,0)*0.35/100</f>
        <v>#REF!</v>
      </c>
      <c r="K88" s="47"/>
    </row>
    <row r="89" spans="1:11" ht="18.600000000000001" customHeight="1" x14ac:dyDescent="0.25">
      <c r="A89" s="21" t="s">
        <v>52</v>
      </c>
      <c r="B89" s="48"/>
      <c r="C89" s="48"/>
      <c r="D89" s="48"/>
      <c r="E89" s="48"/>
      <c r="F89" s="44"/>
      <c r="G89" s="44"/>
      <c r="H89" s="45"/>
      <c r="I89" s="45"/>
      <c r="J89" s="46" t="e">
        <f>VLOOKUP($D$30,#REF!,2,0)*0.35/100</f>
        <v>#REF!</v>
      </c>
      <c r="K89" s="47"/>
    </row>
    <row r="90" spans="1:11" ht="18.600000000000001" customHeight="1" x14ac:dyDescent="0.25">
      <c r="A90" s="21" t="s">
        <v>50</v>
      </c>
      <c r="B90" s="48">
        <v>100</v>
      </c>
      <c r="C90" s="48"/>
      <c r="D90" s="48"/>
      <c r="E90" s="48"/>
      <c r="F90" s="44">
        <f>0.1/100*340</f>
        <v>0.34</v>
      </c>
      <c r="G90" s="44"/>
      <c r="H90" s="44"/>
      <c r="I90" s="44"/>
      <c r="J90" s="46" t="e">
        <f>VLOOKUP($D$30,#REF!,2,0)*0.35/100</f>
        <v>#REF!</v>
      </c>
      <c r="K90" s="47"/>
    </row>
    <row r="91" spans="1:11" ht="18.600000000000001" customHeight="1" x14ac:dyDescent="0.25">
      <c r="A91" s="21" t="s">
        <v>51</v>
      </c>
      <c r="B91" s="48"/>
      <c r="C91" s="48"/>
      <c r="D91" s="48"/>
      <c r="E91" s="48"/>
      <c r="F91" s="44"/>
      <c r="G91" s="44"/>
      <c r="H91" s="44"/>
      <c r="I91" s="44"/>
      <c r="J91" s="46" t="e">
        <f>VLOOKUP($D$30,#REF!,2,0)*0.35/100</f>
        <v>#REF!</v>
      </c>
      <c r="K91" s="47"/>
    </row>
    <row r="92" spans="1:11" ht="18.600000000000001" customHeight="1" x14ac:dyDescent="0.25">
      <c r="A92" s="21" t="s">
        <v>52</v>
      </c>
      <c r="B92" s="48"/>
      <c r="C92" s="48"/>
      <c r="D92" s="48"/>
      <c r="E92" s="48"/>
      <c r="F92" s="44"/>
      <c r="G92" s="44"/>
      <c r="H92" s="44"/>
      <c r="I92" s="44"/>
      <c r="J92" s="46" t="e">
        <f>VLOOKUP($D$30,#REF!,2,0)*0.35/100</f>
        <v>#REF!</v>
      </c>
      <c r="K92" s="47"/>
    </row>
    <row r="93" spans="1:11" ht="18.600000000000001" customHeight="1" x14ac:dyDescent="0.25">
      <c r="A93" s="21" t="s">
        <v>50</v>
      </c>
      <c r="B93" s="48">
        <v>115</v>
      </c>
      <c r="C93" s="48"/>
      <c r="D93" s="48"/>
      <c r="E93" s="48"/>
      <c r="F93" s="44">
        <f>0.1/100*340</f>
        <v>0.34</v>
      </c>
      <c r="G93" s="44"/>
      <c r="H93" s="44"/>
      <c r="I93" s="44"/>
      <c r="J93" s="46" t="e">
        <f>VLOOKUP($D$30,#REF!,2,0)*0.35/100</f>
        <v>#REF!</v>
      </c>
      <c r="K93" s="47"/>
    </row>
    <row r="94" spans="1:11" ht="18.600000000000001" customHeight="1" x14ac:dyDescent="0.25">
      <c r="A94" s="21" t="s">
        <v>51</v>
      </c>
      <c r="B94" s="48"/>
      <c r="C94" s="48"/>
      <c r="D94" s="48"/>
      <c r="E94" s="48"/>
      <c r="F94" s="44"/>
      <c r="G94" s="44"/>
      <c r="H94" s="44"/>
      <c r="I94" s="44"/>
      <c r="J94" s="46" t="e">
        <f>VLOOKUP($D$30,#REF!,2,0)*0.35/100</f>
        <v>#REF!</v>
      </c>
      <c r="K94" s="47"/>
    </row>
    <row r="95" spans="1:11" ht="18.600000000000001" customHeight="1" x14ac:dyDescent="0.25">
      <c r="A95" s="21" t="s">
        <v>52</v>
      </c>
      <c r="B95" s="48"/>
      <c r="C95" s="48"/>
      <c r="D95" s="48"/>
      <c r="E95" s="48"/>
      <c r="F95" s="44"/>
      <c r="G95" s="44"/>
      <c r="H95" s="44"/>
      <c r="I95" s="44"/>
      <c r="J95" s="46" t="e">
        <f>VLOOKUP($D$30,#REF!,2,0)*0.35/100</f>
        <v>#REF!</v>
      </c>
      <c r="K95" s="47"/>
    </row>
    <row r="96" spans="1:11" ht="18.600000000000001" customHeight="1" x14ac:dyDescent="0.25">
      <c r="A96" s="21" t="s">
        <v>50</v>
      </c>
      <c r="B96" s="48">
        <v>125</v>
      </c>
      <c r="C96" s="48"/>
      <c r="D96" s="48"/>
      <c r="E96" s="48"/>
      <c r="F96" s="44">
        <f>0.1/100*340</f>
        <v>0.34</v>
      </c>
      <c r="G96" s="44"/>
      <c r="H96" s="44"/>
      <c r="I96" s="44"/>
      <c r="J96" s="46" t="e">
        <f>VLOOKUP($D$30,#REF!,2,0)*0.35/100</f>
        <v>#REF!</v>
      </c>
      <c r="K96" s="47"/>
    </row>
    <row r="97" spans="1:11" ht="18.600000000000001" customHeight="1" x14ac:dyDescent="0.25">
      <c r="A97" s="21" t="s">
        <v>51</v>
      </c>
      <c r="B97" s="48"/>
      <c r="C97" s="48"/>
      <c r="D97" s="48"/>
      <c r="E97" s="48"/>
      <c r="F97" s="44"/>
      <c r="G97" s="44"/>
      <c r="H97" s="44"/>
      <c r="I97" s="44"/>
      <c r="J97" s="46" t="e">
        <f>VLOOKUP($D$30,#REF!,2,0)*0.35/100</f>
        <v>#REF!</v>
      </c>
      <c r="K97" s="47"/>
    </row>
    <row r="98" spans="1:11" ht="18.600000000000001" customHeight="1" x14ac:dyDescent="0.25">
      <c r="A98" s="21" t="s">
        <v>52</v>
      </c>
      <c r="B98" s="48"/>
      <c r="C98" s="48"/>
      <c r="D98" s="48"/>
      <c r="E98" s="48"/>
      <c r="F98" s="44"/>
      <c r="G98" s="44"/>
      <c r="H98" s="44"/>
      <c r="I98" s="44"/>
      <c r="J98" s="46" t="e">
        <f>VLOOKUP($D$30,#REF!,2,0)*0.35/100</f>
        <v>#REF!</v>
      </c>
      <c r="K98" s="47"/>
    </row>
    <row r="99" spans="1:11" ht="18.600000000000001" customHeight="1" x14ac:dyDescent="0.25">
      <c r="A99" s="21" t="s">
        <v>50</v>
      </c>
      <c r="B99" s="48" t="e">
        <f>VLOOKUP(D30,#REF!,2,0)</f>
        <v>#REF!</v>
      </c>
      <c r="C99" s="48"/>
      <c r="D99" s="48"/>
      <c r="E99" s="48"/>
      <c r="F99" s="44">
        <f>0.1/100*340</f>
        <v>0.34</v>
      </c>
      <c r="G99" s="44"/>
      <c r="H99" s="44"/>
      <c r="I99" s="44"/>
      <c r="J99" s="46" t="e">
        <f>VLOOKUP($D$30,#REF!,2,0)*0.35/100</f>
        <v>#REF!</v>
      </c>
      <c r="K99" s="47"/>
    </row>
    <row r="100" spans="1:11" ht="18.600000000000001" customHeight="1" x14ac:dyDescent="0.25">
      <c r="A100" s="21" t="s">
        <v>51</v>
      </c>
      <c r="B100" s="48"/>
      <c r="C100" s="48"/>
      <c r="D100" s="48"/>
      <c r="E100" s="48"/>
      <c r="F100" s="44"/>
      <c r="G100" s="44"/>
      <c r="H100" s="44"/>
      <c r="I100" s="44"/>
      <c r="J100" s="46" t="e">
        <f>VLOOKUP($D$30,#REF!,2,0)*0.35/100</f>
        <v>#REF!</v>
      </c>
      <c r="K100" s="47"/>
    </row>
    <row r="101" spans="1:11" ht="18.600000000000001" customHeight="1" x14ac:dyDescent="0.25">
      <c r="A101" s="21" t="s">
        <v>52</v>
      </c>
      <c r="B101" s="48"/>
      <c r="C101" s="48"/>
      <c r="D101" s="48"/>
      <c r="E101" s="48"/>
      <c r="F101" s="44"/>
      <c r="G101" s="44"/>
      <c r="H101" s="44"/>
      <c r="I101" s="44"/>
      <c r="J101" s="46" t="e">
        <f>VLOOKUP($D$30,#REF!,2,0)*0.35/100</f>
        <v>#REF!</v>
      </c>
      <c r="K101" s="47"/>
    </row>
    <row r="102" spans="1:11" x14ac:dyDescent="0.25">
      <c r="A102" s="10"/>
      <c r="B102" s="10"/>
      <c r="C102" s="10"/>
      <c r="D102" s="10"/>
      <c r="E102" s="10"/>
      <c r="F102" s="10"/>
      <c r="G102" s="10"/>
      <c r="H102" s="10"/>
      <c r="I102" s="10"/>
      <c r="J102" s="10"/>
      <c r="K102" s="10"/>
    </row>
    <row r="103" spans="1:11" x14ac:dyDescent="0.25">
      <c r="A103" s="2" t="s">
        <v>57</v>
      </c>
      <c r="B103" s="10"/>
      <c r="C103" s="10"/>
      <c r="D103" s="2" t="s">
        <v>58</v>
      </c>
      <c r="E103" s="10"/>
      <c r="F103" s="10"/>
      <c r="G103" s="10"/>
      <c r="H103" s="10"/>
      <c r="I103" s="10"/>
      <c r="J103" s="10"/>
      <c r="K103" s="10"/>
    </row>
    <row r="104" spans="1:11" x14ac:dyDescent="0.25">
      <c r="A104" s="10"/>
      <c r="B104" s="10"/>
      <c r="C104" s="10"/>
      <c r="D104" s="10"/>
      <c r="E104" s="10"/>
      <c r="F104" s="10"/>
      <c r="G104" s="10"/>
      <c r="H104" s="10"/>
      <c r="I104" s="10"/>
      <c r="J104" s="10"/>
      <c r="K104" s="10"/>
    </row>
    <row r="105" spans="1:11" x14ac:dyDescent="0.25">
      <c r="A105" s="10"/>
      <c r="B105" s="10"/>
      <c r="C105" s="10"/>
      <c r="D105" s="10"/>
      <c r="E105" s="10"/>
      <c r="F105" s="10"/>
      <c r="G105" s="10"/>
      <c r="H105" s="10"/>
      <c r="I105" s="10"/>
      <c r="J105" s="10"/>
      <c r="K105" s="10"/>
    </row>
    <row r="106" spans="1:11" x14ac:dyDescent="0.25">
      <c r="A106" s="10"/>
      <c r="B106" s="10"/>
      <c r="C106" s="10"/>
      <c r="D106" s="10"/>
      <c r="E106" s="10"/>
      <c r="F106" s="10"/>
      <c r="G106" s="10"/>
      <c r="H106" s="10"/>
      <c r="I106" s="10"/>
      <c r="J106" s="10"/>
      <c r="K106" s="10"/>
    </row>
    <row r="107" spans="1:11" x14ac:dyDescent="0.25">
      <c r="A107" s="10"/>
      <c r="B107" s="10"/>
      <c r="C107" s="10"/>
      <c r="D107" s="10"/>
      <c r="E107" s="10"/>
      <c r="F107" s="10"/>
      <c r="G107" s="10"/>
      <c r="H107" s="10"/>
      <c r="I107" s="10"/>
      <c r="J107" s="10"/>
      <c r="K107" s="10"/>
    </row>
    <row r="108" spans="1:11" x14ac:dyDescent="0.25">
      <c r="A108" s="10"/>
      <c r="B108" s="10"/>
      <c r="C108" s="10"/>
      <c r="D108" s="10"/>
      <c r="E108" s="10"/>
      <c r="F108" s="10"/>
      <c r="G108" s="10"/>
      <c r="H108" s="10"/>
      <c r="I108" s="10"/>
      <c r="J108" s="10"/>
      <c r="K108" s="10"/>
    </row>
    <row r="109" spans="1:11" x14ac:dyDescent="0.25">
      <c r="A109" s="10"/>
      <c r="B109" s="10"/>
      <c r="C109" s="10"/>
      <c r="D109" s="10"/>
      <c r="E109" s="10"/>
      <c r="F109" s="10"/>
      <c r="G109" s="10"/>
      <c r="H109" s="10"/>
      <c r="I109" s="10"/>
      <c r="J109" s="10"/>
      <c r="K109" s="10"/>
    </row>
    <row r="110" spans="1:11" ht="15" customHeight="1" x14ac:dyDescent="0.25">
      <c r="A110" s="118" t="s">
        <v>0</v>
      </c>
      <c r="B110" s="119"/>
      <c r="C110" s="119"/>
      <c r="D110" s="119"/>
      <c r="E110" s="119"/>
      <c r="F110" s="119"/>
      <c r="G110" s="120"/>
      <c r="H110" s="10"/>
      <c r="I110" s="136" t="s">
        <v>1</v>
      </c>
      <c r="J110" s="151">
        <f>$G$7</f>
        <v>0</v>
      </c>
      <c r="K110" s="152"/>
    </row>
    <row r="111" spans="1:11" ht="15" customHeight="1" x14ac:dyDescent="0.25">
      <c r="A111" s="121"/>
      <c r="B111" s="122"/>
      <c r="C111" s="122"/>
      <c r="D111" s="122"/>
      <c r="E111" s="122"/>
      <c r="F111" s="122"/>
      <c r="G111" s="123"/>
      <c r="H111" s="10"/>
      <c r="I111" s="137"/>
      <c r="J111" s="153"/>
      <c r="K111" s="154"/>
    </row>
    <row r="112" spans="1:11" ht="15" customHeight="1" x14ac:dyDescent="0.25">
      <c r="A112" s="126" t="s">
        <v>95</v>
      </c>
      <c r="B112" s="127"/>
      <c r="C112" s="127"/>
      <c r="D112" s="127"/>
      <c r="E112" s="127"/>
      <c r="F112" s="127"/>
      <c r="G112" s="128"/>
      <c r="H112" s="10"/>
      <c r="I112" s="156" t="s">
        <v>53</v>
      </c>
      <c r="J112" s="157"/>
      <c r="K112" s="158"/>
    </row>
    <row r="113" spans="1:11" ht="15" customHeight="1" x14ac:dyDescent="0.25">
      <c r="A113" s="129"/>
      <c r="B113" s="130"/>
      <c r="C113" s="130"/>
      <c r="D113" s="130"/>
      <c r="E113" s="130"/>
      <c r="F113" s="130"/>
      <c r="G113" s="131"/>
      <c r="H113" s="10"/>
      <c r="I113" s="159"/>
      <c r="J113" s="160"/>
      <c r="K113" s="161"/>
    </row>
    <row r="114" spans="1:11" x14ac:dyDescent="0.25">
      <c r="A114" s="10"/>
      <c r="B114" s="10"/>
      <c r="C114" s="10"/>
      <c r="D114" s="10"/>
      <c r="E114" s="10"/>
      <c r="F114" s="10"/>
      <c r="G114" s="10"/>
      <c r="H114" s="10"/>
      <c r="I114" s="10"/>
      <c r="J114" s="10"/>
      <c r="K114" s="10"/>
    </row>
    <row r="115" spans="1:11" x14ac:dyDescent="0.25">
      <c r="A115" s="10"/>
      <c r="B115" s="10"/>
      <c r="C115" s="10"/>
      <c r="D115" s="10"/>
      <c r="E115" s="10"/>
      <c r="F115" s="10"/>
      <c r="G115" s="10"/>
      <c r="H115" s="10"/>
      <c r="I115" s="10"/>
      <c r="J115" s="10"/>
      <c r="K115" s="10"/>
    </row>
    <row r="116" spans="1:11" ht="15.75" x14ac:dyDescent="0.25">
      <c r="A116" s="134" t="s">
        <v>59</v>
      </c>
      <c r="B116" s="134"/>
      <c r="C116" s="134"/>
      <c r="D116" s="134"/>
      <c r="E116" s="134"/>
      <c r="F116" s="134"/>
      <c r="G116" s="134"/>
      <c r="H116" s="134"/>
      <c r="I116" s="134"/>
      <c r="J116" s="134"/>
      <c r="K116" s="134"/>
    </row>
    <row r="117" spans="1:11" x14ac:dyDescent="0.25">
      <c r="A117" s="135" t="s">
        <v>49</v>
      </c>
      <c r="B117" s="135"/>
      <c r="C117" s="10"/>
      <c r="D117" s="10"/>
      <c r="E117" s="10"/>
      <c r="F117" s="10"/>
      <c r="G117" s="10"/>
      <c r="H117" s="10"/>
      <c r="I117" s="10"/>
      <c r="J117" s="10"/>
      <c r="K117" s="10"/>
    </row>
    <row r="118" spans="1:11" x14ac:dyDescent="0.25">
      <c r="A118" s="10"/>
      <c r="B118" s="10"/>
      <c r="C118" s="10"/>
      <c r="D118" s="10"/>
      <c r="E118" s="10"/>
      <c r="F118" s="10"/>
      <c r="G118" s="10"/>
      <c r="H118" s="10"/>
      <c r="I118" s="10"/>
      <c r="J118" s="10"/>
      <c r="K118" s="10"/>
    </row>
    <row r="119" spans="1:11" ht="15.6" customHeight="1" x14ac:dyDescent="0.25">
      <c r="A119" s="124" t="s">
        <v>60</v>
      </c>
      <c r="B119" s="124"/>
      <c r="C119" s="124"/>
      <c r="D119" s="124"/>
      <c r="E119" s="124"/>
      <c r="F119" s="124"/>
      <c r="G119" s="124"/>
      <c r="H119" s="124"/>
      <c r="I119" s="124"/>
      <c r="J119" s="124"/>
      <c r="K119" s="124"/>
    </row>
    <row r="120" spans="1:11" x14ac:dyDescent="0.25">
      <c r="A120" s="124"/>
      <c r="B120" s="124"/>
      <c r="C120" s="124"/>
      <c r="D120" s="124"/>
      <c r="E120" s="124"/>
      <c r="F120" s="124"/>
      <c r="G120" s="124"/>
      <c r="H120" s="124"/>
      <c r="I120" s="124"/>
      <c r="J120" s="124"/>
      <c r="K120" s="124"/>
    </row>
    <row r="121" spans="1:11" x14ac:dyDescent="0.25">
      <c r="A121" s="124"/>
      <c r="B121" s="124"/>
      <c r="C121" s="124"/>
      <c r="D121" s="124"/>
      <c r="E121" s="124"/>
      <c r="F121" s="124"/>
      <c r="G121" s="124"/>
      <c r="H121" s="124"/>
      <c r="I121" s="124"/>
      <c r="J121" s="124"/>
      <c r="K121" s="124"/>
    </row>
    <row r="122" spans="1:11" x14ac:dyDescent="0.25">
      <c r="A122" s="125" t="e">
        <f>IF(#REF!="LMX",#REF!,#REF!)</f>
        <v>#REF!</v>
      </c>
      <c r="B122" s="125"/>
      <c r="C122" s="125"/>
      <c r="D122" s="125"/>
      <c r="E122" s="125"/>
      <c r="F122" s="125"/>
      <c r="G122" s="125"/>
      <c r="H122" s="125"/>
      <c r="I122" s="125"/>
      <c r="J122" s="125"/>
      <c r="K122" s="125"/>
    </row>
    <row r="123" spans="1:11" x14ac:dyDescent="0.25">
      <c r="A123" s="125" t="s">
        <v>90</v>
      </c>
      <c r="B123" s="125"/>
      <c r="C123" s="125"/>
      <c r="D123" s="125"/>
      <c r="E123" s="125"/>
      <c r="F123" s="125"/>
      <c r="G123" s="125"/>
      <c r="H123" s="125"/>
      <c r="I123" s="125"/>
      <c r="J123" s="125"/>
      <c r="K123" s="125"/>
    </row>
    <row r="124" spans="1:11" x14ac:dyDescent="0.25">
      <c r="A124" s="10"/>
      <c r="B124" s="10"/>
      <c r="C124" s="10"/>
      <c r="D124" s="10"/>
      <c r="E124" s="10"/>
      <c r="F124" s="10"/>
      <c r="G124" s="10"/>
      <c r="H124" s="10"/>
      <c r="I124" s="10"/>
      <c r="J124" s="10"/>
      <c r="K124" s="10"/>
    </row>
    <row r="125" spans="1:11" ht="30" customHeight="1" x14ac:dyDescent="0.25">
      <c r="A125" s="20" t="s">
        <v>12</v>
      </c>
      <c r="B125" s="51" t="s">
        <v>13</v>
      </c>
      <c r="C125" s="51"/>
      <c r="D125" s="51" t="s">
        <v>14</v>
      </c>
      <c r="E125" s="51"/>
      <c r="F125" s="51" t="s">
        <v>15</v>
      </c>
      <c r="G125" s="51"/>
      <c r="H125" s="51" t="s">
        <v>16</v>
      </c>
      <c r="I125" s="51"/>
      <c r="J125" s="51" t="s">
        <v>17</v>
      </c>
      <c r="K125" s="51"/>
    </row>
    <row r="126" spans="1:11" ht="19.149999999999999" customHeight="1" x14ac:dyDescent="0.25">
      <c r="A126" s="20"/>
      <c r="B126" s="51" t="s">
        <v>18</v>
      </c>
      <c r="C126" s="51"/>
      <c r="D126" s="51" t="s">
        <v>18</v>
      </c>
      <c r="E126" s="51"/>
      <c r="F126" s="51" t="s">
        <v>19</v>
      </c>
      <c r="G126" s="51"/>
      <c r="H126" s="51" t="s">
        <v>18</v>
      </c>
      <c r="I126" s="51"/>
      <c r="J126" s="51" t="s">
        <v>19</v>
      </c>
      <c r="K126" s="51"/>
    </row>
    <row r="127" spans="1:11" ht="19.149999999999999" customHeight="1" x14ac:dyDescent="0.25">
      <c r="A127" s="21" t="s">
        <v>62</v>
      </c>
      <c r="B127" s="48">
        <v>20</v>
      </c>
      <c r="C127" s="48"/>
      <c r="D127" s="48"/>
      <c r="E127" s="48"/>
      <c r="F127" s="44">
        <f t="shared" ref="F127:F134" si="0">0.1/100*600</f>
        <v>0.6</v>
      </c>
      <c r="G127" s="44"/>
      <c r="H127" s="44"/>
      <c r="I127" s="44"/>
      <c r="J127" s="46" t="e">
        <f>VLOOKUP($D$30,#REF!,2,0)*0.35/100*2</f>
        <v>#REF!</v>
      </c>
      <c r="K127" s="47"/>
    </row>
    <row r="128" spans="1:11" ht="19.149999999999999" customHeight="1" x14ac:dyDescent="0.25">
      <c r="A128" s="21" t="s">
        <v>62</v>
      </c>
      <c r="B128" s="48">
        <v>50</v>
      </c>
      <c r="C128" s="48"/>
      <c r="D128" s="48"/>
      <c r="E128" s="48"/>
      <c r="F128" s="44">
        <f t="shared" si="0"/>
        <v>0.6</v>
      </c>
      <c r="G128" s="44"/>
      <c r="H128" s="44"/>
      <c r="I128" s="44"/>
      <c r="J128" s="46" t="e">
        <f>VLOOKUP($D$30,#REF!,2,0)*0.35/100*2</f>
        <v>#REF!</v>
      </c>
      <c r="K128" s="47"/>
    </row>
    <row r="129" spans="1:11" ht="19.149999999999999" customHeight="1" x14ac:dyDescent="0.25">
      <c r="A129" s="21" t="s">
        <v>62</v>
      </c>
      <c r="B129" s="48">
        <v>100</v>
      </c>
      <c r="C129" s="48"/>
      <c r="D129" s="48"/>
      <c r="E129" s="48"/>
      <c r="F129" s="44">
        <f t="shared" si="0"/>
        <v>0.6</v>
      </c>
      <c r="G129" s="44"/>
      <c r="H129" s="44"/>
      <c r="I129" s="44"/>
      <c r="J129" s="46" t="e">
        <f>VLOOKUP($D$30,#REF!,2,0)*0.35/100*2</f>
        <v>#REF!</v>
      </c>
      <c r="K129" s="47"/>
    </row>
    <row r="130" spans="1:11" ht="19.149999999999999" customHeight="1" x14ac:dyDescent="0.25">
      <c r="A130" s="21" t="s">
        <v>62</v>
      </c>
      <c r="B130" s="48">
        <v>150</v>
      </c>
      <c r="C130" s="48"/>
      <c r="D130" s="48"/>
      <c r="E130" s="48"/>
      <c r="F130" s="44">
        <f t="shared" si="0"/>
        <v>0.6</v>
      </c>
      <c r="G130" s="44"/>
      <c r="H130" s="44"/>
      <c r="I130" s="44"/>
      <c r="J130" s="46" t="e">
        <f>VLOOKUP($D$30,#REF!,2,0)*0.35/100*2</f>
        <v>#REF!</v>
      </c>
      <c r="K130" s="47"/>
    </row>
    <row r="131" spans="1:11" ht="19.149999999999999" customHeight="1" x14ac:dyDescent="0.25">
      <c r="A131" s="21" t="s">
        <v>62</v>
      </c>
      <c r="B131" s="48">
        <v>200</v>
      </c>
      <c r="C131" s="48"/>
      <c r="D131" s="48"/>
      <c r="E131" s="48"/>
      <c r="F131" s="44">
        <f t="shared" si="0"/>
        <v>0.6</v>
      </c>
      <c r="G131" s="44"/>
      <c r="H131" s="44"/>
      <c r="I131" s="44"/>
      <c r="J131" s="46" t="e">
        <f>VLOOKUP($D$30,#REF!,2,0)*0.35/100*2</f>
        <v>#REF!</v>
      </c>
      <c r="K131" s="47"/>
    </row>
    <row r="132" spans="1:11" ht="19.149999999999999" customHeight="1" x14ac:dyDescent="0.25">
      <c r="A132" s="21" t="s">
        <v>62</v>
      </c>
      <c r="B132" s="48">
        <v>230</v>
      </c>
      <c r="C132" s="48"/>
      <c r="D132" s="48"/>
      <c r="E132" s="48"/>
      <c r="F132" s="44">
        <f t="shared" si="0"/>
        <v>0.6</v>
      </c>
      <c r="G132" s="44"/>
      <c r="H132" s="44"/>
      <c r="I132" s="44"/>
      <c r="J132" s="46" t="e">
        <f>VLOOKUP($D$30,#REF!,2,0)*0.35/100*2</f>
        <v>#REF!</v>
      </c>
      <c r="K132" s="47"/>
    </row>
    <row r="133" spans="1:11" ht="19.149999999999999" customHeight="1" x14ac:dyDescent="0.25">
      <c r="A133" s="21" t="s">
        <v>62</v>
      </c>
      <c r="B133" s="48">
        <v>250</v>
      </c>
      <c r="C133" s="48"/>
      <c r="D133" s="48"/>
      <c r="E133" s="48"/>
      <c r="F133" s="44">
        <f t="shared" si="0"/>
        <v>0.6</v>
      </c>
      <c r="G133" s="44"/>
      <c r="H133" s="44"/>
      <c r="I133" s="44"/>
      <c r="J133" s="46" t="e">
        <f>VLOOKUP($D$30,#REF!,2,0)*0.35/100*2</f>
        <v>#REF!</v>
      </c>
      <c r="K133" s="47"/>
    </row>
    <row r="134" spans="1:11" ht="19.149999999999999" customHeight="1" x14ac:dyDescent="0.25">
      <c r="A134" s="21" t="s">
        <v>62</v>
      </c>
      <c r="B134" s="48" t="e">
        <f>2*B99</f>
        <v>#REF!</v>
      </c>
      <c r="C134" s="48"/>
      <c r="D134" s="48"/>
      <c r="E134" s="48"/>
      <c r="F134" s="44">
        <f t="shared" si="0"/>
        <v>0.6</v>
      </c>
      <c r="G134" s="44"/>
      <c r="H134" s="44"/>
      <c r="I134" s="44"/>
      <c r="J134" s="46" t="e">
        <f>VLOOKUP($D$30,#REF!,2,0)*0.35/100*2</f>
        <v>#REF!</v>
      </c>
      <c r="K134" s="47"/>
    </row>
    <row r="135" spans="1:11" x14ac:dyDescent="0.25">
      <c r="A135" s="10"/>
      <c r="B135" s="10"/>
      <c r="C135" s="10"/>
      <c r="D135" s="10"/>
      <c r="E135" s="10"/>
      <c r="F135" s="10"/>
      <c r="G135" s="10"/>
      <c r="H135" s="10"/>
      <c r="I135" s="10"/>
      <c r="J135" s="10"/>
      <c r="K135" s="10"/>
    </row>
    <row r="136" spans="1:11" x14ac:dyDescent="0.25">
      <c r="A136" s="2" t="s">
        <v>57</v>
      </c>
      <c r="B136" s="2"/>
      <c r="C136" s="2"/>
      <c r="D136" s="2" t="s">
        <v>58</v>
      </c>
      <c r="E136" s="2"/>
      <c r="F136" s="2"/>
      <c r="G136" s="2"/>
      <c r="H136" s="2"/>
      <c r="I136" s="2"/>
      <c r="J136" s="2"/>
      <c r="K136" s="2"/>
    </row>
    <row r="137" spans="1:11" x14ac:dyDescent="0.25">
      <c r="A137" s="10"/>
      <c r="B137" s="10"/>
      <c r="C137" s="10"/>
      <c r="D137" s="10"/>
      <c r="E137" s="10"/>
      <c r="F137" s="10"/>
      <c r="G137" s="10"/>
      <c r="H137" s="10"/>
      <c r="I137" s="10"/>
      <c r="J137" s="10"/>
      <c r="K137" s="10"/>
    </row>
    <row r="138" spans="1:11" x14ac:dyDescent="0.25">
      <c r="A138" s="10"/>
      <c r="B138" s="10"/>
      <c r="C138" s="10"/>
      <c r="D138" s="10"/>
      <c r="E138" s="10"/>
      <c r="F138" s="10"/>
      <c r="G138" s="10"/>
      <c r="H138" s="10"/>
      <c r="I138" s="10"/>
      <c r="J138" s="10"/>
      <c r="K138" s="10"/>
    </row>
    <row r="139" spans="1:11" x14ac:dyDescent="0.25">
      <c r="A139" s="10"/>
      <c r="B139" s="10"/>
      <c r="C139" s="10"/>
      <c r="D139" s="10"/>
      <c r="E139" s="10"/>
      <c r="F139" s="10"/>
      <c r="G139" s="10"/>
      <c r="H139" s="10"/>
      <c r="I139" s="10"/>
      <c r="J139" s="10"/>
      <c r="K139" s="10"/>
    </row>
    <row r="140" spans="1:11" x14ac:dyDescent="0.25">
      <c r="A140" s="10"/>
      <c r="B140" s="10"/>
      <c r="C140" s="10"/>
      <c r="D140" s="10"/>
      <c r="E140" s="10"/>
      <c r="F140" s="10"/>
      <c r="G140" s="10"/>
      <c r="H140" s="10"/>
      <c r="I140" s="10"/>
      <c r="J140" s="10"/>
      <c r="K140" s="10"/>
    </row>
    <row r="141" spans="1:11" x14ac:dyDescent="0.25">
      <c r="A141" s="10"/>
      <c r="B141" s="10"/>
      <c r="C141" s="10"/>
      <c r="D141" s="10"/>
      <c r="E141" s="10"/>
      <c r="F141" s="10"/>
      <c r="G141" s="10"/>
      <c r="H141" s="10"/>
      <c r="I141" s="10"/>
      <c r="J141" s="10"/>
      <c r="K141" s="10"/>
    </row>
    <row r="142" spans="1:11" x14ac:dyDescent="0.25">
      <c r="A142" s="10"/>
      <c r="B142" s="10"/>
      <c r="C142" s="10"/>
      <c r="D142" s="10"/>
      <c r="E142" s="10"/>
      <c r="F142" s="10"/>
      <c r="G142" s="10"/>
      <c r="H142" s="10"/>
      <c r="I142" s="10"/>
      <c r="J142" s="10"/>
      <c r="K142" s="10"/>
    </row>
    <row r="143" spans="1:11" x14ac:dyDescent="0.25">
      <c r="A143" s="10"/>
      <c r="B143" s="10"/>
      <c r="C143" s="10"/>
      <c r="D143" s="10"/>
      <c r="E143" s="10"/>
      <c r="F143" s="10"/>
      <c r="G143" s="10"/>
      <c r="H143" s="10"/>
      <c r="I143" s="10"/>
      <c r="J143" s="10"/>
      <c r="K143" s="10"/>
    </row>
    <row r="144" spans="1:11" x14ac:dyDescent="0.25">
      <c r="A144" s="10"/>
      <c r="B144" s="10"/>
      <c r="C144" s="10"/>
      <c r="D144" s="10"/>
      <c r="E144" s="10"/>
      <c r="F144" s="10"/>
      <c r="G144" s="10"/>
      <c r="H144" s="10"/>
      <c r="I144" s="10"/>
      <c r="J144" s="10"/>
      <c r="K144" s="10"/>
    </row>
    <row r="145" spans="1:11" x14ac:dyDescent="0.25">
      <c r="A145" s="10"/>
      <c r="B145" s="10"/>
      <c r="C145" s="10"/>
      <c r="D145" s="10"/>
      <c r="E145" s="10"/>
      <c r="F145" s="10"/>
      <c r="G145" s="10"/>
      <c r="H145" s="10"/>
      <c r="I145" s="10"/>
      <c r="J145" s="10"/>
      <c r="K145" s="10"/>
    </row>
    <row r="146" spans="1:11" x14ac:dyDescent="0.25">
      <c r="A146" s="10"/>
      <c r="B146" s="10"/>
      <c r="C146" s="10"/>
      <c r="D146" s="10"/>
      <c r="E146" s="10"/>
      <c r="F146" s="10"/>
      <c r="G146" s="10"/>
      <c r="H146" s="10"/>
      <c r="I146" s="10"/>
      <c r="J146" s="10"/>
      <c r="K146" s="10"/>
    </row>
    <row r="147" spans="1:11" x14ac:dyDescent="0.25">
      <c r="A147" s="10"/>
      <c r="B147" s="10"/>
      <c r="C147" s="10"/>
      <c r="D147" s="10"/>
      <c r="E147" s="10"/>
      <c r="F147" s="10"/>
      <c r="G147" s="10"/>
      <c r="H147" s="10"/>
      <c r="I147" s="10"/>
      <c r="J147" s="10"/>
      <c r="K147" s="10"/>
    </row>
    <row r="148" spans="1:11" x14ac:dyDescent="0.25">
      <c r="A148" s="10"/>
      <c r="B148" s="10"/>
      <c r="C148" s="10"/>
      <c r="D148" s="10"/>
      <c r="E148" s="10"/>
      <c r="F148" s="10"/>
      <c r="G148" s="10"/>
      <c r="H148" s="10"/>
      <c r="I148" s="10"/>
      <c r="J148" s="10"/>
      <c r="K148" s="10"/>
    </row>
    <row r="149" spans="1:11" x14ac:dyDescent="0.25">
      <c r="A149" s="10"/>
      <c r="B149" s="10"/>
      <c r="C149" s="10"/>
      <c r="D149" s="10"/>
      <c r="E149" s="10"/>
      <c r="F149" s="10"/>
      <c r="G149" s="10"/>
      <c r="H149" s="10"/>
      <c r="I149" s="10"/>
      <c r="J149" s="10"/>
      <c r="K149" s="10"/>
    </row>
    <row r="150" spans="1:11" x14ac:dyDescent="0.25">
      <c r="A150" s="10"/>
      <c r="B150" s="10"/>
      <c r="C150" s="10"/>
      <c r="D150" s="10"/>
      <c r="E150" s="10"/>
      <c r="F150" s="10"/>
      <c r="G150" s="10"/>
      <c r="H150" s="10"/>
      <c r="I150" s="10"/>
      <c r="J150" s="10"/>
      <c r="K150" s="10"/>
    </row>
    <row r="151" spans="1:11" x14ac:dyDescent="0.25">
      <c r="A151" s="10"/>
      <c r="B151" s="10"/>
      <c r="C151" s="10"/>
      <c r="D151" s="10"/>
      <c r="E151" s="10"/>
      <c r="F151" s="10"/>
      <c r="G151" s="10"/>
      <c r="H151" s="10"/>
      <c r="I151" s="10"/>
      <c r="J151" s="10"/>
      <c r="K151" s="10"/>
    </row>
    <row r="152" spans="1:11" x14ac:dyDescent="0.25">
      <c r="A152" s="10"/>
      <c r="B152" s="10"/>
      <c r="C152" s="10"/>
      <c r="D152" s="10"/>
      <c r="E152" s="10"/>
      <c r="F152" s="10"/>
      <c r="G152" s="10"/>
      <c r="H152" s="10"/>
      <c r="I152" s="10"/>
      <c r="J152" s="10"/>
      <c r="K152" s="10"/>
    </row>
    <row r="153" spans="1:11" x14ac:dyDescent="0.25">
      <c r="A153" s="10"/>
      <c r="B153" s="10"/>
      <c r="C153" s="10"/>
      <c r="D153" s="10"/>
      <c r="E153" s="10"/>
      <c r="F153" s="10"/>
      <c r="G153" s="10"/>
      <c r="H153" s="10"/>
      <c r="I153" s="10"/>
      <c r="J153" s="10"/>
      <c r="K153" s="10"/>
    </row>
    <row r="154" spans="1:11" x14ac:dyDescent="0.25">
      <c r="A154" s="10"/>
      <c r="B154" s="10"/>
      <c r="C154" s="10"/>
      <c r="D154" s="10"/>
      <c r="E154" s="10"/>
      <c r="F154" s="10"/>
      <c r="G154" s="10"/>
      <c r="H154" s="10"/>
      <c r="I154" s="10"/>
      <c r="J154" s="10"/>
      <c r="K154" s="10"/>
    </row>
    <row r="155" spans="1:11" x14ac:dyDescent="0.25">
      <c r="A155" s="10"/>
      <c r="B155" s="10"/>
      <c r="C155" s="10"/>
      <c r="D155" s="10"/>
      <c r="E155" s="10"/>
      <c r="F155" s="10"/>
      <c r="G155" s="10"/>
      <c r="H155" s="10"/>
      <c r="I155" s="10"/>
      <c r="J155" s="10"/>
      <c r="K155" s="10"/>
    </row>
    <row r="156" spans="1:11" x14ac:dyDescent="0.25">
      <c r="A156" s="10"/>
      <c r="B156" s="10"/>
      <c r="C156" s="10"/>
      <c r="D156" s="10"/>
      <c r="E156" s="10"/>
      <c r="F156" s="10"/>
      <c r="G156" s="10"/>
      <c r="H156" s="10"/>
      <c r="I156" s="10"/>
      <c r="J156" s="10"/>
      <c r="K156" s="10"/>
    </row>
    <row r="157" spans="1:11" x14ac:dyDescent="0.25">
      <c r="A157" s="10"/>
      <c r="B157" s="10"/>
      <c r="C157" s="10"/>
      <c r="D157" s="10"/>
      <c r="E157" s="10"/>
      <c r="F157" s="10"/>
      <c r="G157" s="10"/>
      <c r="H157" s="10"/>
      <c r="I157" s="10"/>
      <c r="J157" s="10"/>
      <c r="K157" s="10"/>
    </row>
    <row r="158" spans="1:11" x14ac:dyDescent="0.25">
      <c r="A158" s="10"/>
      <c r="B158" s="10"/>
      <c r="C158" s="10"/>
      <c r="D158" s="10"/>
      <c r="E158" s="10"/>
      <c r="F158" s="10"/>
      <c r="G158" s="10"/>
      <c r="H158" s="10"/>
      <c r="I158" s="10"/>
      <c r="J158" s="10"/>
      <c r="K158" s="10"/>
    </row>
    <row r="159" spans="1:11" x14ac:dyDescent="0.25">
      <c r="A159" s="10"/>
      <c r="B159" s="10"/>
      <c r="C159" s="10"/>
      <c r="D159" s="10"/>
      <c r="E159" s="10"/>
      <c r="F159" s="10"/>
      <c r="G159" s="10"/>
      <c r="H159" s="10"/>
      <c r="I159" s="10"/>
      <c r="J159" s="10"/>
      <c r="K159" s="10"/>
    </row>
    <row r="160" spans="1:11" x14ac:dyDescent="0.25">
      <c r="A160" s="10"/>
      <c r="B160" s="10"/>
      <c r="C160" s="10"/>
      <c r="D160" s="10"/>
      <c r="E160" s="10"/>
      <c r="F160" s="10"/>
      <c r="G160" s="10"/>
      <c r="H160" s="10"/>
      <c r="I160" s="10"/>
      <c r="J160" s="10"/>
      <c r="K160" s="10"/>
    </row>
    <row r="161" spans="1:11" ht="15" customHeight="1" x14ac:dyDescent="0.25">
      <c r="A161" s="118" t="s">
        <v>0</v>
      </c>
      <c r="B161" s="119"/>
      <c r="C161" s="119"/>
      <c r="D161" s="119"/>
      <c r="E161" s="119"/>
      <c r="F161" s="119"/>
      <c r="G161" s="120"/>
      <c r="H161" s="10"/>
      <c r="I161" s="136" t="s">
        <v>1</v>
      </c>
      <c r="J161" s="151">
        <f>$G$7</f>
        <v>0</v>
      </c>
      <c r="K161" s="152"/>
    </row>
    <row r="162" spans="1:11" ht="15" customHeight="1" x14ac:dyDescent="0.25">
      <c r="A162" s="121"/>
      <c r="B162" s="122"/>
      <c r="C162" s="122"/>
      <c r="D162" s="122"/>
      <c r="E162" s="122"/>
      <c r="F162" s="122"/>
      <c r="G162" s="123"/>
      <c r="H162" s="10"/>
      <c r="I162" s="137"/>
      <c r="J162" s="153"/>
      <c r="K162" s="154"/>
    </row>
    <row r="163" spans="1:11" ht="15" customHeight="1" x14ac:dyDescent="0.25">
      <c r="A163" s="126" t="s">
        <v>95</v>
      </c>
      <c r="B163" s="127"/>
      <c r="C163" s="127"/>
      <c r="D163" s="127"/>
      <c r="E163" s="127"/>
      <c r="F163" s="127"/>
      <c r="G163" s="128"/>
      <c r="H163" s="10"/>
      <c r="I163" s="145" t="s">
        <v>54</v>
      </c>
      <c r="J163" s="146"/>
      <c r="K163" s="147"/>
    </row>
    <row r="164" spans="1:11" ht="15" customHeight="1" x14ac:dyDescent="0.25">
      <c r="A164" s="129"/>
      <c r="B164" s="130"/>
      <c r="C164" s="130"/>
      <c r="D164" s="130"/>
      <c r="E164" s="130"/>
      <c r="F164" s="130"/>
      <c r="G164" s="131"/>
      <c r="H164" s="10"/>
      <c r="I164" s="148"/>
      <c r="J164" s="149"/>
      <c r="K164" s="150"/>
    </row>
    <row r="165" spans="1:11" x14ac:dyDescent="0.25">
      <c r="A165" s="10"/>
      <c r="B165" s="10"/>
      <c r="C165" s="10"/>
      <c r="D165" s="10"/>
      <c r="E165" s="10"/>
      <c r="F165" s="10"/>
      <c r="G165" s="10"/>
      <c r="H165" s="10"/>
      <c r="I165" s="10"/>
      <c r="J165" s="10"/>
      <c r="K165" s="10"/>
    </row>
    <row r="166" spans="1:11" ht="15.75" x14ac:dyDescent="0.25">
      <c r="A166" s="134" t="s">
        <v>61</v>
      </c>
      <c r="B166" s="134"/>
      <c r="C166" s="134"/>
      <c r="D166" s="134"/>
      <c r="E166" s="134"/>
      <c r="F166" s="134"/>
      <c r="G166" s="134"/>
      <c r="H166" s="134"/>
      <c r="I166" s="134"/>
      <c r="J166" s="134"/>
      <c r="K166" s="134"/>
    </row>
    <row r="167" spans="1:11" x14ac:dyDescent="0.25">
      <c r="A167" s="135" t="s">
        <v>49</v>
      </c>
      <c r="B167" s="135"/>
      <c r="C167" s="10"/>
      <c r="D167" s="10"/>
      <c r="E167" s="10"/>
      <c r="F167" s="10"/>
      <c r="G167" s="10"/>
      <c r="H167" s="10"/>
      <c r="I167" s="10"/>
      <c r="J167" s="10"/>
      <c r="K167" s="10"/>
    </row>
    <row r="168" spans="1:11" x14ac:dyDescent="0.25">
      <c r="A168" s="10"/>
      <c r="B168" s="10"/>
      <c r="C168" s="10"/>
      <c r="D168" s="10"/>
      <c r="E168" s="10"/>
      <c r="F168" s="10"/>
      <c r="G168" s="10"/>
      <c r="H168" s="10"/>
      <c r="I168" s="10"/>
      <c r="J168" s="10"/>
      <c r="K168" s="10"/>
    </row>
    <row r="169" spans="1:11" x14ac:dyDescent="0.25">
      <c r="A169" s="124" t="s">
        <v>63</v>
      </c>
      <c r="B169" s="124"/>
      <c r="C169" s="124"/>
      <c r="D169" s="124"/>
      <c r="E169" s="124"/>
      <c r="F169" s="124"/>
      <c r="G169" s="124"/>
      <c r="H169" s="124"/>
      <c r="I169" s="124"/>
      <c r="J169" s="124"/>
      <c r="K169" s="124"/>
    </row>
    <row r="170" spans="1:11" x14ac:dyDescent="0.25">
      <c r="A170" s="124"/>
      <c r="B170" s="124"/>
      <c r="C170" s="124"/>
      <c r="D170" s="124"/>
      <c r="E170" s="124"/>
      <c r="F170" s="124"/>
      <c r="G170" s="124"/>
      <c r="H170" s="124"/>
      <c r="I170" s="124"/>
      <c r="J170" s="124"/>
      <c r="K170" s="124"/>
    </row>
    <row r="171" spans="1:11" x14ac:dyDescent="0.25">
      <c r="A171" s="124"/>
      <c r="B171" s="124"/>
      <c r="C171" s="124"/>
      <c r="D171" s="124"/>
      <c r="E171" s="124"/>
      <c r="F171" s="124"/>
      <c r="G171" s="124"/>
      <c r="H171" s="124"/>
      <c r="I171" s="124"/>
      <c r="J171" s="124"/>
      <c r="K171" s="124"/>
    </row>
    <row r="172" spans="1:11" x14ac:dyDescent="0.25">
      <c r="A172" s="125" t="s">
        <v>93</v>
      </c>
      <c r="B172" s="125"/>
      <c r="C172" s="125"/>
      <c r="D172" s="125"/>
      <c r="E172" s="125"/>
      <c r="F172" s="125"/>
      <c r="G172" s="125"/>
      <c r="H172" s="125"/>
      <c r="I172" s="125"/>
      <c r="J172" s="125"/>
      <c r="K172" s="125"/>
    </row>
    <row r="173" spans="1:11" x14ac:dyDescent="0.25">
      <c r="A173" s="125" t="str">
        <f>IF(E27="A","Frequency 400Hz.","Frequency 60Hz.")</f>
        <v>Frequency 400Hz.</v>
      </c>
      <c r="B173" s="125"/>
      <c r="C173" s="125"/>
      <c r="D173" s="125"/>
      <c r="E173" s="125"/>
      <c r="F173" s="125"/>
      <c r="G173" s="125"/>
      <c r="H173" s="125"/>
      <c r="I173" s="125"/>
      <c r="J173" s="125"/>
      <c r="K173" s="125"/>
    </row>
    <row r="174" spans="1:11" x14ac:dyDescent="0.25">
      <c r="A174" s="10"/>
      <c r="B174" s="10"/>
      <c r="C174" s="10"/>
      <c r="D174" s="10"/>
      <c r="E174" s="10"/>
      <c r="F174" s="10"/>
      <c r="G174" s="10"/>
      <c r="H174" s="10"/>
      <c r="I174" s="10"/>
      <c r="J174" s="10"/>
      <c r="K174" s="10"/>
    </row>
    <row r="175" spans="1:11" ht="31.15" customHeight="1" x14ac:dyDescent="0.25">
      <c r="A175" s="22" t="s">
        <v>12</v>
      </c>
      <c r="B175" s="54" t="s">
        <v>13</v>
      </c>
      <c r="C175" s="54"/>
      <c r="D175" s="54" t="s">
        <v>14</v>
      </c>
      <c r="E175" s="54"/>
      <c r="F175" s="54" t="s">
        <v>15</v>
      </c>
      <c r="G175" s="54"/>
      <c r="H175" s="54" t="s">
        <v>16</v>
      </c>
      <c r="I175" s="54"/>
      <c r="J175" s="54" t="s">
        <v>17</v>
      </c>
      <c r="K175" s="54"/>
    </row>
    <row r="176" spans="1:11" ht="19.149999999999999" customHeight="1" x14ac:dyDescent="0.25">
      <c r="A176" s="22"/>
      <c r="B176" s="54" t="s">
        <v>18</v>
      </c>
      <c r="C176" s="54"/>
      <c r="D176" s="54" t="s">
        <v>18</v>
      </c>
      <c r="E176" s="54"/>
      <c r="F176" s="54" t="s">
        <v>19</v>
      </c>
      <c r="G176" s="54"/>
      <c r="H176" s="54" t="s">
        <v>18</v>
      </c>
      <c r="I176" s="54"/>
      <c r="J176" s="54" t="s">
        <v>19</v>
      </c>
      <c r="K176" s="54"/>
    </row>
    <row r="177" spans="1:11" ht="19.149999999999999" customHeight="1" x14ac:dyDescent="0.25">
      <c r="A177" s="23" t="s">
        <v>50</v>
      </c>
      <c r="B177" s="55">
        <v>10</v>
      </c>
      <c r="C177" s="55"/>
      <c r="D177" s="48"/>
      <c r="E177" s="48"/>
      <c r="F177" s="44">
        <f t="shared" ref="F177:F184" si="1">0.1/100*340</f>
        <v>0.34</v>
      </c>
      <c r="G177" s="44"/>
      <c r="H177" s="44"/>
      <c r="I177" s="44"/>
      <c r="J177" s="46" t="e">
        <f>VLOOKUP($D$30,#REF!,2,0)*0.35/100</f>
        <v>#REF!</v>
      </c>
      <c r="K177" s="47"/>
    </row>
    <row r="178" spans="1:11" ht="19.149999999999999" customHeight="1" x14ac:dyDescent="0.25">
      <c r="A178" s="23" t="s">
        <v>50</v>
      </c>
      <c r="B178" s="55">
        <v>25</v>
      </c>
      <c r="C178" s="55"/>
      <c r="D178" s="48"/>
      <c r="E178" s="48"/>
      <c r="F178" s="44">
        <f t="shared" si="1"/>
        <v>0.34</v>
      </c>
      <c r="G178" s="44"/>
      <c r="H178" s="44"/>
      <c r="I178" s="44"/>
      <c r="J178" s="46" t="e">
        <f>VLOOKUP($D$30,#REF!,2,0)*0.35/100</f>
        <v>#REF!</v>
      </c>
      <c r="K178" s="47"/>
    </row>
    <row r="179" spans="1:11" ht="19.149999999999999" customHeight="1" x14ac:dyDescent="0.25">
      <c r="A179" s="23" t="s">
        <v>50</v>
      </c>
      <c r="B179" s="55">
        <v>50</v>
      </c>
      <c r="C179" s="55"/>
      <c r="D179" s="48"/>
      <c r="E179" s="48"/>
      <c r="F179" s="44">
        <f t="shared" si="1"/>
        <v>0.34</v>
      </c>
      <c r="G179" s="44"/>
      <c r="H179" s="44"/>
      <c r="I179" s="44"/>
      <c r="J179" s="46" t="e">
        <f>VLOOKUP($D$30,#REF!,2,0)*0.35/100</f>
        <v>#REF!</v>
      </c>
      <c r="K179" s="47"/>
    </row>
    <row r="180" spans="1:11" ht="19.149999999999999" customHeight="1" x14ac:dyDescent="0.25">
      <c r="A180" s="23" t="s">
        <v>50</v>
      </c>
      <c r="B180" s="55">
        <v>75</v>
      </c>
      <c r="C180" s="55"/>
      <c r="D180" s="48"/>
      <c r="E180" s="48"/>
      <c r="F180" s="44">
        <f t="shared" si="1"/>
        <v>0.34</v>
      </c>
      <c r="G180" s="44"/>
      <c r="H180" s="44"/>
      <c r="I180" s="44"/>
      <c r="J180" s="46" t="e">
        <f>VLOOKUP($D$30,#REF!,2,0)*0.35/100</f>
        <v>#REF!</v>
      </c>
      <c r="K180" s="47"/>
    </row>
    <row r="181" spans="1:11" ht="19.149999999999999" customHeight="1" x14ac:dyDescent="0.25">
      <c r="A181" s="23" t="s">
        <v>50</v>
      </c>
      <c r="B181" s="55">
        <v>100</v>
      </c>
      <c r="C181" s="55"/>
      <c r="D181" s="48"/>
      <c r="E181" s="48"/>
      <c r="F181" s="44">
        <f t="shared" si="1"/>
        <v>0.34</v>
      </c>
      <c r="G181" s="44"/>
      <c r="H181" s="44"/>
      <c r="I181" s="44"/>
      <c r="J181" s="46" t="e">
        <f>VLOOKUP($D$30,#REF!,2,0)*0.35/100</f>
        <v>#REF!</v>
      </c>
      <c r="K181" s="47"/>
    </row>
    <row r="182" spans="1:11" ht="19.149999999999999" customHeight="1" x14ac:dyDescent="0.25">
      <c r="A182" s="23" t="s">
        <v>50</v>
      </c>
      <c r="B182" s="55">
        <v>115</v>
      </c>
      <c r="C182" s="55"/>
      <c r="D182" s="48"/>
      <c r="E182" s="48"/>
      <c r="F182" s="44">
        <f t="shared" si="1"/>
        <v>0.34</v>
      </c>
      <c r="G182" s="44"/>
      <c r="H182" s="44"/>
      <c r="I182" s="44"/>
      <c r="J182" s="46" t="e">
        <f>VLOOKUP($D$30,#REF!,2,0)*0.35/100</f>
        <v>#REF!</v>
      </c>
      <c r="K182" s="47"/>
    </row>
    <row r="183" spans="1:11" ht="19.149999999999999" customHeight="1" x14ac:dyDescent="0.25">
      <c r="A183" s="23" t="s">
        <v>50</v>
      </c>
      <c r="B183" s="55">
        <v>125</v>
      </c>
      <c r="C183" s="55"/>
      <c r="D183" s="48"/>
      <c r="E183" s="48"/>
      <c r="F183" s="44">
        <f t="shared" si="1"/>
        <v>0.34</v>
      </c>
      <c r="G183" s="44"/>
      <c r="H183" s="44"/>
      <c r="I183" s="44"/>
      <c r="J183" s="46" t="e">
        <f>VLOOKUP($D$30,#REF!,2,0)*0.35/100</f>
        <v>#REF!</v>
      </c>
      <c r="K183" s="47"/>
    </row>
    <row r="184" spans="1:11" ht="19.149999999999999" customHeight="1" x14ac:dyDescent="0.25">
      <c r="A184" s="23" t="s">
        <v>50</v>
      </c>
      <c r="B184" s="55" t="e">
        <f>B99</f>
        <v>#REF!</v>
      </c>
      <c r="C184" s="55"/>
      <c r="D184" s="48"/>
      <c r="E184" s="48"/>
      <c r="F184" s="44">
        <f t="shared" si="1"/>
        <v>0.34</v>
      </c>
      <c r="G184" s="44"/>
      <c r="H184" s="44"/>
      <c r="I184" s="44"/>
      <c r="J184" s="46" t="e">
        <f>VLOOKUP($D$30,#REF!,2,0)*0.35/100</f>
        <v>#REF!</v>
      </c>
      <c r="K184" s="47"/>
    </row>
    <row r="185" spans="1:11" x14ac:dyDescent="0.25">
      <c r="A185" s="10"/>
      <c r="B185" s="10"/>
      <c r="C185" s="10"/>
      <c r="D185" s="10"/>
      <c r="E185" s="10"/>
      <c r="F185" s="10"/>
      <c r="G185" s="10"/>
      <c r="H185" s="10"/>
      <c r="I185" s="10"/>
      <c r="J185" s="10"/>
      <c r="K185" s="10"/>
    </row>
    <row r="186" spans="1:11" x14ac:dyDescent="0.25">
      <c r="A186" s="2" t="s">
        <v>57</v>
      </c>
      <c r="B186" s="2"/>
      <c r="C186" s="2"/>
      <c r="D186" s="2" t="s">
        <v>58</v>
      </c>
      <c r="E186" s="2"/>
      <c r="F186" s="2"/>
      <c r="G186" s="2"/>
      <c r="H186" s="2"/>
      <c r="I186" s="2"/>
      <c r="J186" s="2"/>
      <c r="K186" s="2"/>
    </row>
    <row r="187" spans="1:11" x14ac:dyDescent="0.25">
      <c r="A187" s="10"/>
      <c r="B187" s="10"/>
      <c r="C187" s="10"/>
      <c r="D187" s="10"/>
      <c r="E187" s="10"/>
      <c r="F187" s="10"/>
      <c r="G187" s="10"/>
      <c r="H187" s="10"/>
      <c r="I187" s="10"/>
      <c r="J187" s="10"/>
      <c r="K187" s="10"/>
    </row>
    <row r="188" spans="1:11" x14ac:dyDescent="0.25">
      <c r="A188" s="10"/>
      <c r="B188" s="10"/>
      <c r="C188" s="10"/>
      <c r="D188" s="10"/>
      <c r="E188" s="10"/>
      <c r="F188" s="10"/>
      <c r="G188" s="10"/>
      <c r="H188" s="10"/>
      <c r="I188" s="10"/>
      <c r="J188" s="10"/>
      <c r="K188" s="10"/>
    </row>
    <row r="189" spans="1:11" x14ac:dyDescent="0.25">
      <c r="A189" s="3" t="s">
        <v>64</v>
      </c>
      <c r="B189" s="10"/>
      <c r="C189" s="10"/>
      <c r="D189" s="10"/>
      <c r="E189" s="10"/>
      <c r="F189" s="10"/>
      <c r="G189" s="10"/>
      <c r="H189" s="10"/>
      <c r="I189" s="10"/>
      <c r="J189" s="10"/>
      <c r="K189" s="10"/>
    </row>
    <row r="190" spans="1:11" x14ac:dyDescent="0.25">
      <c r="A190" s="4"/>
      <c r="B190" s="10"/>
      <c r="C190" s="10"/>
      <c r="D190" s="10"/>
      <c r="E190" s="10"/>
      <c r="F190" s="10"/>
      <c r="G190" s="10"/>
      <c r="H190" s="10"/>
      <c r="I190" s="10"/>
      <c r="J190" s="10"/>
      <c r="K190" s="10"/>
    </row>
    <row r="191" spans="1:11" ht="15.75" x14ac:dyDescent="0.25">
      <c r="A191" s="2" t="s">
        <v>65</v>
      </c>
      <c r="B191" s="10"/>
      <c r="C191" s="10"/>
      <c r="D191" s="10"/>
      <c r="E191" s="2"/>
      <c r="F191" s="25" t="s">
        <v>67</v>
      </c>
      <c r="G191" s="24" t="e">
        <f>"@ "&amp;VLOOKUP(D30,#REF!,22,0)&amp;"A"</f>
        <v>#REF!</v>
      </c>
      <c r="H191" s="10"/>
      <c r="I191" s="10"/>
      <c r="J191" s="10"/>
      <c r="K191" s="10"/>
    </row>
    <row r="192" spans="1:11" x14ac:dyDescent="0.25">
      <c r="A192" s="2"/>
      <c r="B192" s="10"/>
      <c r="C192" s="10"/>
      <c r="D192" s="10"/>
      <c r="E192" s="10"/>
      <c r="F192" s="10"/>
      <c r="G192" s="10"/>
      <c r="H192" s="10"/>
      <c r="I192" s="10"/>
      <c r="J192" s="10"/>
      <c r="K192" s="10"/>
    </row>
    <row r="193" spans="1:11" ht="15.75" x14ac:dyDescent="0.25">
      <c r="A193" s="2" t="s">
        <v>66</v>
      </c>
      <c r="B193" s="10"/>
      <c r="C193" s="10"/>
      <c r="D193" s="10"/>
      <c r="E193" s="2"/>
      <c r="F193" s="25" t="s">
        <v>67</v>
      </c>
      <c r="G193" s="10"/>
      <c r="H193" s="10"/>
      <c r="I193" s="10"/>
      <c r="J193" s="10"/>
      <c r="K193" s="10"/>
    </row>
    <row r="194" spans="1:11" x14ac:dyDescent="0.25">
      <c r="A194" s="2"/>
      <c r="B194" s="10"/>
      <c r="C194" s="10"/>
      <c r="D194" s="10"/>
      <c r="E194" s="10"/>
      <c r="F194" s="10"/>
      <c r="G194" s="10"/>
      <c r="H194" s="10"/>
      <c r="I194" s="10"/>
      <c r="J194" s="10"/>
      <c r="K194" s="10"/>
    </row>
    <row r="195" spans="1:11" ht="15.75" x14ac:dyDescent="0.25">
      <c r="A195" s="2" t="s">
        <v>68</v>
      </c>
      <c r="B195" s="10"/>
      <c r="C195" s="10"/>
      <c r="D195" s="10"/>
      <c r="E195" s="2"/>
      <c r="F195" s="25" t="s">
        <v>67</v>
      </c>
      <c r="G195" s="10"/>
      <c r="H195" s="10"/>
      <c r="I195" s="10"/>
      <c r="J195" s="10"/>
      <c r="K195" s="10"/>
    </row>
    <row r="196" spans="1:11" x14ac:dyDescent="0.25">
      <c r="A196" s="10"/>
      <c r="B196" s="10"/>
      <c r="C196" s="10"/>
      <c r="D196" s="10"/>
      <c r="E196" s="10"/>
      <c r="F196" s="10"/>
      <c r="G196" s="10"/>
      <c r="H196" s="10"/>
      <c r="I196" s="10"/>
      <c r="J196" s="10"/>
      <c r="K196" s="10"/>
    </row>
    <row r="197" spans="1:11" x14ac:dyDescent="0.25">
      <c r="A197" s="10"/>
      <c r="B197" s="10"/>
      <c r="C197" s="10"/>
      <c r="D197" s="10"/>
      <c r="E197" s="10"/>
      <c r="F197" s="10"/>
      <c r="G197" s="10"/>
      <c r="H197" s="10"/>
      <c r="I197" s="10"/>
      <c r="J197" s="10"/>
      <c r="K197" s="10"/>
    </row>
    <row r="198" spans="1:11" x14ac:dyDescent="0.25">
      <c r="A198" s="10"/>
      <c r="B198" s="10"/>
      <c r="C198" s="10"/>
      <c r="D198" s="10"/>
      <c r="E198" s="10"/>
      <c r="F198" s="10"/>
      <c r="G198" s="10"/>
      <c r="H198" s="10"/>
      <c r="I198" s="10"/>
      <c r="J198" s="10"/>
      <c r="K198" s="10"/>
    </row>
    <row r="199" spans="1:11" x14ac:dyDescent="0.25">
      <c r="A199" s="10"/>
      <c r="B199" s="10"/>
      <c r="C199" s="10"/>
      <c r="D199" s="10"/>
      <c r="E199" s="10"/>
      <c r="F199" s="10"/>
      <c r="G199" s="10"/>
      <c r="H199" s="10"/>
      <c r="I199" s="10"/>
      <c r="J199" s="10"/>
      <c r="K199" s="10"/>
    </row>
    <row r="200" spans="1:11" x14ac:dyDescent="0.25">
      <c r="A200" s="10"/>
      <c r="B200" s="10"/>
      <c r="C200" s="10"/>
      <c r="D200" s="10"/>
      <c r="E200" s="10"/>
      <c r="F200" s="10"/>
      <c r="G200" s="10"/>
      <c r="H200" s="10"/>
      <c r="I200" s="10"/>
      <c r="J200" s="10"/>
      <c r="K200" s="10"/>
    </row>
    <row r="201" spans="1:11" x14ac:dyDescent="0.25">
      <c r="A201" s="10"/>
      <c r="B201" s="10"/>
      <c r="C201" s="10"/>
      <c r="D201" s="10"/>
      <c r="E201" s="10"/>
      <c r="F201" s="10"/>
      <c r="G201" s="10"/>
      <c r="H201" s="10"/>
      <c r="I201" s="10"/>
      <c r="J201" s="10"/>
      <c r="K201" s="10"/>
    </row>
    <row r="202" spans="1:11" x14ac:dyDescent="0.25">
      <c r="A202" s="10"/>
      <c r="B202" s="10"/>
      <c r="C202" s="10"/>
      <c r="D202" s="10"/>
      <c r="E202" s="10"/>
      <c r="F202" s="10"/>
      <c r="G202" s="10"/>
      <c r="H202" s="10"/>
      <c r="I202" s="10"/>
      <c r="J202" s="10"/>
      <c r="K202" s="10"/>
    </row>
    <row r="203" spans="1:11" x14ac:dyDescent="0.25">
      <c r="A203" s="10"/>
      <c r="B203" s="10"/>
      <c r="C203" s="10"/>
      <c r="D203" s="10"/>
      <c r="E203" s="10"/>
      <c r="F203" s="10"/>
      <c r="G203" s="10"/>
      <c r="H203" s="10"/>
      <c r="I203" s="10"/>
      <c r="J203" s="10"/>
      <c r="K203" s="10"/>
    </row>
    <row r="204" spans="1:11" x14ac:dyDescent="0.25">
      <c r="A204" s="10"/>
      <c r="B204" s="10"/>
      <c r="C204" s="10"/>
      <c r="D204" s="10"/>
      <c r="E204" s="10"/>
      <c r="F204" s="10"/>
      <c r="G204" s="10"/>
      <c r="H204" s="10"/>
      <c r="I204" s="10"/>
      <c r="J204" s="10"/>
      <c r="K204" s="10"/>
    </row>
    <row r="205" spans="1:11" x14ac:dyDescent="0.25">
      <c r="A205" s="10"/>
      <c r="B205" s="10"/>
      <c r="C205" s="10"/>
      <c r="D205" s="10"/>
      <c r="E205" s="10"/>
      <c r="F205" s="10"/>
      <c r="G205" s="10"/>
      <c r="H205" s="10"/>
      <c r="I205" s="10"/>
      <c r="J205" s="10"/>
      <c r="K205" s="10"/>
    </row>
    <row r="206" spans="1:11" x14ac:dyDescent="0.25">
      <c r="A206" s="10"/>
      <c r="B206" s="10"/>
      <c r="C206" s="10"/>
      <c r="D206" s="10"/>
      <c r="E206" s="10"/>
      <c r="F206" s="10"/>
      <c r="G206" s="10"/>
      <c r="H206" s="10"/>
      <c r="I206" s="10"/>
      <c r="J206" s="10"/>
      <c r="K206" s="10"/>
    </row>
    <row r="207" spans="1:11" x14ac:dyDescent="0.25">
      <c r="A207" s="10"/>
      <c r="B207" s="10"/>
      <c r="C207" s="10"/>
      <c r="D207" s="10"/>
      <c r="E207" s="10"/>
      <c r="F207" s="10"/>
      <c r="G207" s="10"/>
      <c r="H207" s="10"/>
      <c r="I207" s="10"/>
      <c r="J207" s="10"/>
      <c r="K207" s="10"/>
    </row>
    <row r="208" spans="1:11" x14ac:dyDescent="0.25">
      <c r="A208" s="10"/>
      <c r="B208" s="10"/>
      <c r="C208" s="10"/>
      <c r="D208" s="10"/>
      <c r="E208" s="10"/>
      <c r="F208" s="10"/>
      <c r="G208" s="10"/>
      <c r="H208" s="10"/>
      <c r="I208" s="10"/>
      <c r="J208" s="10"/>
      <c r="K208" s="10"/>
    </row>
    <row r="209" spans="1:11" x14ac:dyDescent="0.25">
      <c r="A209" s="10"/>
      <c r="B209" s="10"/>
      <c r="C209" s="10"/>
      <c r="D209" s="10"/>
      <c r="E209" s="10"/>
      <c r="F209" s="10"/>
      <c r="G209" s="10"/>
      <c r="H209" s="10"/>
      <c r="I209" s="10"/>
      <c r="J209" s="10"/>
      <c r="K209" s="10"/>
    </row>
    <row r="210" spans="1:11" x14ac:dyDescent="0.25">
      <c r="A210" s="10"/>
      <c r="B210" s="10"/>
      <c r="C210" s="10"/>
      <c r="D210" s="10"/>
      <c r="E210" s="10"/>
      <c r="F210" s="10"/>
      <c r="G210" s="10"/>
      <c r="H210" s="10"/>
      <c r="I210" s="10"/>
      <c r="J210" s="10"/>
      <c r="K210" s="10"/>
    </row>
    <row r="211" spans="1:11" x14ac:dyDescent="0.25">
      <c r="A211" s="10"/>
      <c r="B211" s="10"/>
      <c r="C211" s="10"/>
      <c r="D211" s="10"/>
      <c r="E211" s="10"/>
      <c r="F211" s="10"/>
      <c r="G211" s="10"/>
      <c r="H211" s="10"/>
      <c r="I211" s="10"/>
      <c r="J211" s="10"/>
      <c r="K211" s="10"/>
    </row>
    <row r="212" spans="1:11" ht="15" customHeight="1" x14ac:dyDescent="0.25">
      <c r="A212" s="118" t="s">
        <v>0</v>
      </c>
      <c r="B212" s="119"/>
      <c r="C212" s="119"/>
      <c r="D212" s="119"/>
      <c r="E212" s="119"/>
      <c r="F212" s="119"/>
      <c r="G212" s="120"/>
      <c r="H212" s="10"/>
      <c r="I212" s="136" t="s">
        <v>1</v>
      </c>
      <c r="J212" s="151">
        <f>$G$7</f>
        <v>0</v>
      </c>
      <c r="K212" s="152"/>
    </row>
    <row r="213" spans="1:11" ht="15" customHeight="1" x14ac:dyDescent="0.25">
      <c r="A213" s="121"/>
      <c r="B213" s="122"/>
      <c r="C213" s="122"/>
      <c r="D213" s="122"/>
      <c r="E213" s="122"/>
      <c r="F213" s="122"/>
      <c r="G213" s="123"/>
      <c r="H213" s="10"/>
      <c r="I213" s="137"/>
      <c r="J213" s="153"/>
      <c r="K213" s="154"/>
    </row>
    <row r="214" spans="1:11" ht="15" customHeight="1" x14ac:dyDescent="0.25">
      <c r="A214" s="126" t="s">
        <v>95</v>
      </c>
      <c r="B214" s="127"/>
      <c r="C214" s="127"/>
      <c r="D214" s="127"/>
      <c r="E214" s="127"/>
      <c r="F214" s="127"/>
      <c r="G214" s="128"/>
      <c r="H214" s="10"/>
      <c r="I214" s="145" t="s">
        <v>55</v>
      </c>
      <c r="J214" s="146"/>
      <c r="K214" s="147"/>
    </row>
    <row r="215" spans="1:11" ht="15" customHeight="1" x14ac:dyDescent="0.25">
      <c r="A215" s="129"/>
      <c r="B215" s="130"/>
      <c r="C215" s="130"/>
      <c r="D215" s="130"/>
      <c r="E215" s="130"/>
      <c r="F215" s="130"/>
      <c r="G215" s="131"/>
      <c r="H215" s="10"/>
      <c r="I215" s="148"/>
      <c r="J215" s="149"/>
      <c r="K215" s="150"/>
    </row>
    <row r="216" spans="1:11" x14ac:dyDescent="0.25">
      <c r="A216" s="10"/>
      <c r="B216" s="10"/>
      <c r="C216" s="10"/>
      <c r="D216" s="10"/>
      <c r="E216" s="10"/>
      <c r="F216" s="10"/>
      <c r="G216" s="10"/>
      <c r="H216" s="10"/>
      <c r="I216" s="10"/>
      <c r="J216" s="10"/>
      <c r="K216" s="10"/>
    </row>
    <row r="217" spans="1:11" ht="15.75" x14ac:dyDescent="0.25">
      <c r="A217" s="134" t="s">
        <v>69</v>
      </c>
      <c r="B217" s="134"/>
      <c r="C217" s="134"/>
      <c r="D217" s="134"/>
      <c r="E217" s="134"/>
      <c r="F217" s="134"/>
      <c r="G217" s="134"/>
      <c r="H217" s="134"/>
      <c r="I217" s="134"/>
      <c r="J217" s="134"/>
      <c r="K217" s="134"/>
    </row>
    <row r="218" spans="1:11" x14ac:dyDescent="0.25">
      <c r="A218" s="135" t="s">
        <v>49</v>
      </c>
      <c r="B218" s="135"/>
      <c r="C218" s="10"/>
      <c r="D218" s="10"/>
      <c r="E218" s="10"/>
      <c r="F218" s="10"/>
      <c r="G218" s="10"/>
      <c r="H218" s="10"/>
      <c r="I218" s="10"/>
      <c r="J218" s="10"/>
      <c r="K218" s="10"/>
    </row>
    <row r="219" spans="1:11" x14ac:dyDescent="0.25">
      <c r="A219" s="10"/>
      <c r="B219" s="10"/>
      <c r="C219" s="10"/>
      <c r="D219" s="10"/>
      <c r="E219" s="10"/>
      <c r="F219" s="10"/>
      <c r="G219" s="10"/>
      <c r="H219" s="10"/>
      <c r="I219" s="10"/>
      <c r="J219" s="10"/>
      <c r="K219" s="10"/>
    </row>
    <row r="220" spans="1:11" x14ac:dyDescent="0.25">
      <c r="A220" s="124" t="s">
        <v>70</v>
      </c>
      <c r="B220" s="124"/>
      <c r="C220" s="124"/>
      <c r="D220" s="124"/>
      <c r="E220" s="124"/>
      <c r="F220" s="124"/>
      <c r="G220" s="124"/>
      <c r="H220" s="124"/>
      <c r="I220" s="124"/>
      <c r="J220" s="124"/>
      <c r="K220" s="124"/>
    </row>
    <row r="221" spans="1:11" x14ac:dyDescent="0.25">
      <c r="A221" s="124"/>
      <c r="B221" s="124"/>
      <c r="C221" s="124"/>
      <c r="D221" s="124"/>
      <c r="E221" s="124"/>
      <c r="F221" s="124"/>
      <c r="G221" s="124"/>
      <c r="H221" s="124"/>
      <c r="I221" s="124"/>
      <c r="J221" s="124"/>
      <c r="K221" s="124"/>
    </row>
    <row r="222" spans="1:11" x14ac:dyDescent="0.25">
      <c r="A222" s="124"/>
      <c r="B222" s="124"/>
      <c r="C222" s="124"/>
      <c r="D222" s="124"/>
      <c r="E222" s="124"/>
      <c r="F222" s="124"/>
      <c r="G222" s="124"/>
      <c r="H222" s="124"/>
      <c r="I222" s="124"/>
      <c r="J222" s="124"/>
      <c r="K222" s="124"/>
    </row>
    <row r="223" spans="1:11" x14ac:dyDescent="0.25">
      <c r="A223" s="125" t="s">
        <v>71</v>
      </c>
      <c r="B223" s="125"/>
      <c r="C223" s="125"/>
      <c r="D223" s="125"/>
      <c r="E223" s="125"/>
      <c r="F223" s="125"/>
      <c r="G223" s="125"/>
      <c r="H223" s="125"/>
      <c r="I223" s="125"/>
      <c r="J223" s="125"/>
      <c r="K223" s="125"/>
    </row>
    <row r="224" spans="1:11" x14ac:dyDescent="0.25">
      <c r="A224" s="10"/>
      <c r="B224" s="10"/>
      <c r="C224" s="10"/>
      <c r="D224" s="10"/>
      <c r="E224" s="10"/>
      <c r="F224" s="10"/>
      <c r="G224" s="10"/>
      <c r="H224" s="10"/>
      <c r="I224" s="10"/>
      <c r="J224" s="10"/>
      <c r="K224" s="10"/>
    </row>
    <row r="225" spans="1:11" ht="27" customHeight="1" x14ac:dyDescent="0.25">
      <c r="A225" s="22" t="s">
        <v>12</v>
      </c>
      <c r="B225" s="54" t="s">
        <v>13</v>
      </c>
      <c r="C225" s="54"/>
      <c r="D225" s="54" t="s">
        <v>73</v>
      </c>
      <c r="E225" s="54"/>
      <c r="F225" s="54" t="s">
        <v>76</v>
      </c>
      <c r="G225" s="54"/>
      <c r="H225" s="54" t="s">
        <v>75</v>
      </c>
      <c r="I225" s="54"/>
      <c r="J225" s="54" t="s">
        <v>17</v>
      </c>
      <c r="K225" s="54"/>
    </row>
    <row r="226" spans="1:11" x14ac:dyDescent="0.25">
      <c r="A226" s="22"/>
      <c r="B226" s="54" t="s">
        <v>72</v>
      </c>
      <c r="C226" s="54"/>
      <c r="D226" s="54" t="s">
        <v>72</v>
      </c>
      <c r="E226" s="54"/>
      <c r="F226" s="54" t="s">
        <v>74</v>
      </c>
      <c r="G226" s="54"/>
      <c r="H226" s="54" t="s">
        <v>18</v>
      </c>
      <c r="I226" s="54"/>
      <c r="J226" s="54" t="s">
        <v>19</v>
      </c>
      <c r="K226" s="54"/>
    </row>
    <row r="227" spans="1:11" ht="19.149999999999999" customHeight="1" x14ac:dyDescent="0.25">
      <c r="A227" s="23" t="s">
        <v>50</v>
      </c>
      <c r="B227" s="55">
        <v>50</v>
      </c>
      <c r="C227" s="55"/>
      <c r="D227" s="58"/>
      <c r="E227" s="58"/>
      <c r="F227" s="57">
        <f>0.005%*B227</f>
        <v>2.5000000000000001E-3</v>
      </c>
      <c r="G227" s="57"/>
      <c r="H227" s="56"/>
      <c r="I227" s="56"/>
      <c r="J227" s="46" t="e">
        <f>VLOOKUP($D$30,#REF!,2,0)*0.35/100</f>
        <v>#REF!</v>
      </c>
      <c r="K227" s="47"/>
    </row>
    <row r="228" spans="1:11" ht="19.149999999999999" customHeight="1" x14ac:dyDescent="0.25">
      <c r="A228" s="23" t="s">
        <v>51</v>
      </c>
      <c r="B228" s="55"/>
      <c r="C228" s="55"/>
      <c r="D228" s="58"/>
      <c r="E228" s="58"/>
      <c r="F228" s="57"/>
      <c r="G228" s="57"/>
      <c r="H228" s="56"/>
      <c r="I228" s="56"/>
      <c r="J228" s="46" t="e">
        <f>VLOOKUP($D$30,#REF!,2,0)*0.35/100</f>
        <v>#REF!</v>
      </c>
      <c r="K228" s="47"/>
    </row>
    <row r="229" spans="1:11" ht="19.149999999999999" customHeight="1" x14ac:dyDescent="0.25">
      <c r="A229" s="23" t="s">
        <v>52</v>
      </c>
      <c r="B229" s="55"/>
      <c r="C229" s="55"/>
      <c r="D229" s="58"/>
      <c r="E229" s="58"/>
      <c r="F229" s="57"/>
      <c r="G229" s="57"/>
      <c r="H229" s="56"/>
      <c r="I229" s="56"/>
      <c r="J229" s="46" t="e">
        <f>VLOOKUP($D$30,#REF!,2,0)*0.35/100</f>
        <v>#REF!</v>
      </c>
      <c r="K229" s="47"/>
    </row>
    <row r="230" spans="1:11" ht="19.149999999999999" customHeight="1" x14ac:dyDescent="0.25">
      <c r="A230" s="23" t="s">
        <v>50</v>
      </c>
      <c r="B230" s="55">
        <v>60</v>
      </c>
      <c r="C230" s="55"/>
      <c r="D230" s="58"/>
      <c r="E230" s="58"/>
      <c r="F230" s="57">
        <f>0.005%*B230</f>
        <v>3.0000000000000001E-3</v>
      </c>
      <c r="G230" s="57"/>
      <c r="H230" s="56"/>
      <c r="I230" s="56"/>
      <c r="J230" s="46" t="e">
        <f>VLOOKUP($D$30,#REF!,2,0)*0.35/100</f>
        <v>#REF!</v>
      </c>
      <c r="K230" s="47"/>
    </row>
    <row r="231" spans="1:11" ht="19.149999999999999" customHeight="1" x14ac:dyDescent="0.25">
      <c r="A231" s="23" t="s">
        <v>51</v>
      </c>
      <c r="B231" s="55"/>
      <c r="C231" s="55"/>
      <c r="D231" s="58"/>
      <c r="E231" s="58"/>
      <c r="F231" s="57"/>
      <c r="G231" s="57"/>
      <c r="H231" s="56"/>
      <c r="I231" s="56"/>
      <c r="J231" s="46" t="e">
        <f>VLOOKUP($D$30,#REF!,2,0)*0.35/100</f>
        <v>#REF!</v>
      </c>
      <c r="K231" s="47"/>
    </row>
    <row r="232" spans="1:11" ht="19.149999999999999" customHeight="1" x14ac:dyDescent="0.25">
      <c r="A232" s="23" t="s">
        <v>52</v>
      </c>
      <c r="B232" s="55"/>
      <c r="C232" s="55"/>
      <c r="D232" s="58"/>
      <c r="E232" s="58"/>
      <c r="F232" s="57"/>
      <c r="G232" s="57"/>
      <c r="H232" s="56"/>
      <c r="I232" s="56"/>
      <c r="J232" s="46" t="e">
        <f>VLOOKUP($D$30,#REF!,2,0)*0.35/100</f>
        <v>#REF!</v>
      </c>
      <c r="K232" s="47"/>
    </row>
    <row r="233" spans="1:11" ht="19.149999999999999" customHeight="1" x14ac:dyDescent="0.25">
      <c r="A233" s="23" t="s">
        <v>50</v>
      </c>
      <c r="B233" s="55">
        <v>400</v>
      </c>
      <c r="C233" s="55"/>
      <c r="D233" s="57"/>
      <c r="E233" s="57"/>
      <c r="F233" s="57">
        <f>0.005%*B233</f>
        <v>0.02</v>
      </c>
      <c r="G233" s="57"/>
      <c r="H233" s="56"/>
      <c r="I233" s="56"/>
      <c r="J233" s="46" t="e">
        <f>VLOOKUP($D$30,#REF!,2,0)*0.35/100</f>
        <v>#REF!</v>
      </c>
      <c r="K233" s="47"/>
    </row>
    <row r="234" spans="1:11" ht="19.149999999999999" customHeight="1" x14ac:dyDescent="0.25">
      <c r="A234" s="23" t="s">
        <v>51</v>
      </c>
      <c r="B234" s="55"/>
      <c r="C234" s="55"/>
      <c r="D234" s="57"/>
      <c r="E234" s="57"/>
      <c r="F234" s="57"/>
      <c r="G234" s="57"/>
      <c r="H234" s="56"/>
      <c r="I234" s="56"/>
      <c r="J234" s="46" t="e">
        <f>VLOOKUP($D$30,#REF!,2,0)*0.35/100</f>
        <v>#REF!</v>
      </c>
      <c r="K234" s="47"/>
    </row>
    <row r="235" spans="1:11" ht="19.149999999999999" customHeight="1" x14ac:dyDescent="0.25">
      <c r="A235" s="23" t="s">
        <v>52</v>
      </c>
      <c r="B235" s="55"/>
      <c r="C235" s="55"/>
      <c r="D235" s="57"/>
      <c r="E235" s="57"/>
      <c r="F235" s="57"/>
      <c r="G235" s="57"/>
      <c r="H235" s="56"/>
      <c r="I235" s="56"/>
      <c r="J235" s="46" t="e">
        <f>VLOOKUP($D$30,#REF!,2,0)*0.35/100</f>
        <v>#REF!</v>
      </c>
      <c r="K235" s="47"/>
    </row>
    <row r="236" spans="1:11" ht="19.149999999999999" customHeight="1" x14ac:dyDescent="0.25">
      <c r="A236" s="23" t="s">
        <v>50</v>
      </c>
      <c r="B236" s="55">
        <v>1000</v>
      </c>
      <c r="C236" s="55"/>
      <c r="D236" s="56"/>
      <c r="E236" s="56"/>
      <c r="F236" s="57">
        <f>0.005%*B236</f>
        <v>0.05</v>
      </c>
      <c r="G236" s="57"/>
      <c r="H236" s="56"/>
      <c r="I236" s="56"/>
      <c r="J236" s="46" t="e">
        <f>VLOOKUP($D$30,#REF!,2,0)*0.35/100</f>
        <v>#REF!</v>
      </c>
      <c r="K236" s="47"/>
    </row>
    <row r="237" spans="1:11" ht="19.149999999999999" customHeight="1" x14ac:dyDescent="0.25">
      <c r="A237" s="23" t="s">
        <v>51</v>
      </c>
      <c r="B237" s="55"/>
      <c r="C237" s="55"/>
      <c r="D237" s="56"/>
      <c r="E237" s="56"/>
      <c r="F237" s="57"/>
      <c r="G237" s="57"/>
      <c r="H237" s="56"/>
      <c r="I237" s="56"/>
      <c r="J237" s="46" t="e">
        <f>VLOOKUP($D$30,#REF!,2,0)*0.35/100</f>
        <v>#REF!</v>
      </c>
      <c r="K237" s="47"/>
    </row>
    <row r="238" spans="1:11" ht="19.149999999999999" customHeight="1" x14ac:dyDescent="0.25">
      <c r="A238" s="23" t="s">
        <v>52</v>
      </c>
      <c r="B238" s="55"/>
      <c r="C238" s="55"/>
      <c r="D238" s="56"/>
      <c r="E238" s="56"/>
      <c r="F238" s="57"/>
      <c r="G238" s="57"/>
      <c r="H238" s="56"/>
      <c r="I238" s="56"/>
      <c r="J238" s="46" t="e">
        <f>VLOOKUP($D$30,#REF!,2,0)*0.35/100</f>
        <v>#REF!</v>
      </c>
      <c r="K238" s="47"/>
    </row>
    <row r="239" spans="1:11" ht="19.149999999999999" customHeight="1" x14ac:dyDescent="0.25">
      <c r="A239" s="23" t="s">
        <v>50</v>
      </c>
      <c r="B239" s="55" t="e">
        <f>VLOOKUP(D30,#REF!,3,0)</f>
        <v>#REF!</v>
      </c>
      <c r="C239" s="55"/>
      <c r="D239" s="56"/>
      <c r="E239" s="56"/>
      <c r="F239" s="57" t="e">
        <f>0.005%*B239</f>
        <v>#REF!</v>
      </c>
      <c r="G239" s="57"/>
      <c r="H239" s="56"/>
      <c r="I239" s="56"/>
      <c r="J239" s="46" t="e">
        <f>VLOOKUP($D$30,#REF!,2,0)*0.35/100</f>
        <v>#REF!</v>
      </c>
      <c r="K239" s="47"/>
    </row>
    <row r="240" spans="1:11" ht="19.149999999999999" customHeight="1" x14ac:dyDescent="0.25">
      <c r="A240" s="23" t="s">
        <v>51</v>
      </c>
      <c r="B240" s="55"/>
      <c r="C240" s="55"/>
      <c r="D240" s="56"/>
      <c r="E240" s="56"/>
      <c r="F240" s="57"/>
      <c r="G240" s="57"/>
      <c r="H240" s="56"/>
      <c r="I240" s="56"/>
      <c r="J240" s="46" t="e">
        <f>VLOOKUP($D$30,#REF!,2,0)*0.35/100</f>
        <v>#REF!</v>
      </c>
      <c r="K240" s="47"/>
    </row>
    <row r="241" spans="1:11" ht="19.149999999999999" customHeight="1" x14ac:dyDescent="0.25">
      <c r="A241" s="23" t="s">
        <v>52</v>
      </c>
      <c r="B241" s="55"/>
      <c r="C241" s="55"/>
      <c r="D241" s="56"/>
      <c r="E241" s="56"/>
      <c r="F241" s="57"/>
      <c r="G241" s="57"/>
      <c r="H241" s="56"/>
      <c r="I241" s="56"/>
      <c r="J241" s="46" t="e">
        <f>VLOOKUP($D$30,#REF!,2,0)*0.35/100</f>
        <v>#REF!</v>
      </c>
      <c r="K241" s="47"/>
    </row>
    <row r="242" spans="1:11" x14ac:dyDescent="0.25">
      <c r="A242" s="10"/>
      <c r="B242" s="10"/>
      <c r="C242" s="10"/>
      <c r="D242" s="10"/>
      <c r="E242" s="10"/>
      <c r="F242" s="10"/>
      <c r="G242" s="10"/>
      <c r="H242" s="10"/>
      <c r="I242" s="10"/>
      <c r="J242" s="10"/>
      <c r="K242" s="10"/>
    </row>
    <row r="243" spans="1:11" x14ac:dyDescent="0.25">
      <c r="A243" s="2" t="s">
        <v>57</v>
      </c>
      <c r="B243" s="2"/>
      <c r="C243" s="2"/>
      <c r="D243" s="2" t="s">
        <v>58</v>
      </c>
      <c r="E243" s="2"/>
      <c r="F243" s="10"/>
      <c r="G243" s="10"/>
      <c r="H243" s="10"/>
      <c r="I243" s="10"/>
      <c r="J243" s="10"/>
      <c r="K243" s="10"/>
    </row>
    <row r="244" spans="1:11" x14ac:dyDescent="0.25">
      <c r="A244" s="10"/>
      <c r="B244" s="10"/>
      <c r="C244" s="10"/>
      <c r="D244" s="10" t="s">
        <v>77</v>
      </c>
      <c r="E244" s="10"/>
      <c r="F244" s="10"/>
      <c r="G244" s="10"/>
      <c r="H244" s="10"/>
      <c r="I244" s="10"/>
      <c r="J244" s="10"/>
      <c r="K244" s="10"/>
    </row>
    <row r="245" spans="1:11" x14ac:dyDescent="0.25">
      <c r="A245" s="10"/>
      <c r="B245" s="10"/>
      <c r="C245" s="10"/>
      <c r="D245" s="10"/>
      <c r="E245" s="10"/>
      <c r="F245" s="10"/>
      <c r="G245" s="10"/>
      <c r="H245" s="10"/>
      <c r="I245" s="10"/>
      <c r="J245" s="10"/>
      <c r="K245" s="10"/>
    </row>
    <row r="246" spans="1:11" x14ac:dyDescent="0.25">
      <c r="A246" s="10"/>
      <c r="B246" s="10"/>
      <c r="C246" s="10"/>
      <c r="D246" s="10"/>
      <c r="E246" s="10"/>
      <c r="F246" s="10"/>
      <c r="G246" s="10"/>
      <c r="H246" s="10"/>
      <c r="I246" s="10"/>
      <c r="J246" s="10"/>
      <c r="K246" s="10"/>
    </row>
    <row r="247" spans="1:11" x14ac:dyDescent="0.25">
      <c r="A247" s="10"/>
      <c r="B247" s="10"/>
      <c r="C247" s="10"/>
      <c r="D247" s="10"/>
      <c r="E247" s="10"/>
      <c r="F247" s="10"/>
      <c r="G247" s="10"/>
      <c r="H247" s="10"/>
      <c r="I247" s="10"/>
      <c r="J247" s="10"/>
      <c r="K247" s="10"/>
    </row>
    <row r="248" spans="1:11" x14ac:dyDescent="0.25">
      <c r="A248" s="10"/>
      <c r="B248" s="10"/>
      <c r="C248" s="10"/>
      <c r="D248" s="10"/>
      <c r="E248" s="10"/>
      <c r="F248" s="10"/>
      <c r="G248" s="10"/>
      <c r="H248" s="10"/>
      <c r="I248" s="10"/>
      <c r="J248" s="10"/>
      <c r="K248" s="10"/>
    </row>
    <row r="249" spans="1:11" x14ac:dyDescent="0.25">
      <c r="A249" s="10"/>
      <c r="B249" s="10"/>
      <c r="C249" s="10"/>
      <c r="D249" s="10"/>
      <c r="E249" s="10"/>
      <c r="F249" s="10"/>
      <c r="G249" s="10"/>
      <c r="H249" s="10"/>
      <c r="I249" s="10"/>
      <c r="J249" s="10"/>
      <c r="K249" s="10"/>
    </row>
    <row r="250" spans="1:11" x14ac:dyDescent="0.25">
      <c r="A250" s="10"/>
      <c r="B250" s="10"/>
      <c r="C250" s="10"/>
      <c r="D250" s="10"/>
      <c r="E250" s="10"/>
      <c r="F250" s="10"/>
      <c r="G250" s="10"/>
      <c r="H250" s="10"/>
      <c r="I250" s="10"/>
      <c r="J250" s="10"/>
      <c r="K250" s="10"/>
    </row>
    <row r="251" spans="1:11" x14ac:dyDescent="0.25">
      <c r="A251" s="10"/>
      <c r="B251" s="10"/>
      <c r="C251" s="10"/>
      <c r="D251" s="10"/>
      <c r="E251" s="10"/>
      <c r="F251" s="10"/>
      <c r="G251" s="10"/>
      <c r="H251" s="10"/>
      <c r="I251" s="10"/>
      <c r="J251" s="10"/>
      <c r="K251" s="10"/>
    </row>
    <row r="252" spans="1:11" x14ac:dyDescent="0.25">
      <c r="A252" s="10"/>
      <c r="B252" s="10"/>
      <c r="C252" s="10"/>
      <c r="D252" s="10"/>
      <c r="E252" s="10"/>
      <c r="F252" s="10"/>
      <c r="G252" s="10"/>
      <c r="H252" s="10"/>
      <c r="I252" s="10"/>
      <c r="J252" s="10"/>
      <c r="K252" s="10"/>
    </row>
    <row r="253" spans="1:11" x14ac:dyDescent="0.25">
      <c r="A253" s="10"/>
      <c r="B253" s="10"/>
      <c r="C253" s="10"/>
      <c r="D253" s="10"/>
      <c r="E253" s="10"/>
      <c r="F253" s="10"/>
      <c r="G253" s="10"/>
      <c r="H253" s="10"/>
      <c r="I253" s="10"/>
      <c r="J253" s="10"/>
      <c r="K253" s="10"/>
    </row>
    <row r="254" spans="1:11" x14ac:dyDescent="0.25">
      <c r="A254" s="10"/>
      <c r="B254" s="10"/>
      <c r="C254" s="10"/>
      <c r="D254" s="10"/>
      <c r="E254" s="10"/>
      <c r="F254" s="10"/>
      <c r="G254" s="10"/>
      <c r="H254" s="10"/>
      <c r="I254" s="10"/>
      <c r="J254" s="10"/>
      <c r="K254" s="10"/>
    </row>
    <row r="255" spans="1:11" x14ac:dyDescent="0.25">
      <c r="A255" s="10"/>
      <c r="B255" s="10"/>
      <c r="C255" s="10"/>
      <c r="D255" s="10"/>
      <c r="E255" s="10"/>
      <c r="F255" s="10"/>
      <c r="G255" s="10"/>
      <c r="H255" s="10"/>
      <c r="I255" s="10"/>
      <c r="J255" s="10"/>
      <c r="K255" s="10"/>
    </row>
    <row r="256" spans="1:11" x14ac:dyDescent="0.25">
      <c r="A256" s="10"/>
      <c r="B256" s="10"/>
      <c r="C256" s="10"/>
      <c r="D256" s="10"/>
      <c r="E256" s="10"/>
      <c r="F256" s="10"/>
      <c r="G256" s="10"/>
      <c r="H256" s="10"/>
      <c r="I256" s="10"/>
      <c r="J256" s="10"/>
      <c r="K256" s="10"/>
    </row>
    <row r="257" spans="1:11" x14ac:dyDescent="0.25">
      <c r="A257" s="10"/>
      <c r="B257" s="10"/>
      <c r="C257" s="10"/>
      <c r="D257" s="10"/>
      <c r="E257" s="10"/>
      <c r="F257" s="10"/>
      <c r="G257" s="10"/>
      <c r="H257" s="10"/>
      <c r="I257" s="10"/>
      <c r="J257" s="10"/>
      <c r="K257" s="10"/>
    </row>
    <row r="258" spans="1:11" x14ac:dyDescent="0.25">
      <c r="A258" s="10"/>
      <c r="B258" s="10"/>
      <c r="C258" s="10"/>
      <c r="D258" s="10"/>
      <c r="E258" s="10"/>
      <c r="F258" s="10"/>
      <c r="G258" s="10"/>
      <c r="H258" s="10"/>
      <c r="I258" s="10"/>
      <c r="J258" s="10"/>
      <c r="K258" s="10"/>
    </row>
    <row r="259" spans="1:11" x14ac:dyDescent="0.25">
      <c r="A259" s="10"/>
      <c r="B259" s="10"/>
      <c r="C259" s="10"/>
      <c r="D259" s="10"/>
      <c r="E259" s="10"/>
      <c r="F259" s="10"/>
      <c r="G259" s="10"/>
      <c r="H259" s="10"/>
      <c r="I259" s="10"/>
      <c r="J259" s="10"/>
      <c r="K259" s="10"/>
    </row>
    <row r="260" spans="1:11" x14ac:dyDescent="0.25">
      <c r="A260" s="10"/>
      <c r="B260" s="10"/>
      <c r="C260" s="10"/>
      <c r="D260" s="10"/>
      <c r="E260" s="10"/>
      <c r="F260" s="10"/>
      <c r="G260" s="10"/>
      <c r="H260" s="10"/>
      <c r="I260" s="10"/>
      <c r="J260" s="10"/>
      <c r="K260" s="10"/>
    </row>
    <row r="261" spans="1:11" x14ac:dyDescent="0.25">
      <c r="A261" s="10"/>
      <c r="B261" s="10"/>
      <c r="C261" s="10"/>
      <c r="D261" s="10"/>
      <c r="E261" s="10"/>
      <c r="F261" s="10"/>
      <c r="G261" s="10"/>
      <c r="H261" s="10"/>
      <c r="I261" s="10"/>
      <c r="J261" s="10"/>
      <c r="K261" s="10"/>
    </row>
    <row r="262" spans="1:11" ht="15" customHeight="1" x14ac:dyDescent="0.25">
      <c r="A262" s="118" t="s">
        <v>0</v>
      </c>
      <c r="B262" s="119"/>
      <c r="C262" s="119"/>
      <c r="D262" s="119"/>
      <c r="E262" s="119"/>
      <c r="F262" s="119"/>
      <c r="G262" s="120"/>
      <c r="H262" s="10"/>
      <c r="I262" s="136" t="s">
        <v>1</v>
      </c>
      <c r="J262" s="151">
        <f>$G$7</f>
        <v>0</v>
      </c>
      <c r="K262" s="152"/>
    </row>
    <row r="263" spans="1:11" ht="15" customHeight="1" x14ac:dyDescent="0.25">
      <c r="A263" s="121"/>
      <c r="B263" s="122"/>
      <c r="C263" s="122"/>
      <c r="D263" s="122"/>
      <c r="E263" s="122"/>
      <c r="F263" s="122"/>
      <c r="G263" s="123"/>
      <c r="H263" s="10"/>
      <c r="I263" s="137"/>
      <c r="J263" s="153"/>
      <c r="K263" s="154"/>
    </row>
    <row r="264" spans="1:11" ht="15" customHeight="1" x14ac:dyDescent="0.25">
      <c r="A264" s="126" t="s">
        <v>95</v>
      </c>
      <c r="B264" s="127"/>
      <c r="C264" s="127"/>
      <c r="D264" s="127"/>
      <c r="E264" s="127"/>
      <c r="F264" s="127"/>
      <c r="G264" s="128"/>
      <c r="H264" s="10"/>
      <c r="I264" s="145" t="s">
        <v>56</v>
      </c>
      <c r="J264" s="146"/>
      <c r="K264" s="147"/>
    </row>
    <row r="265" spans="1:11" ht="15" customHeight="1" x14ac:dyDescent="0.25">
      <c r="A265" s="129"/>
      <c r="B265" s="130"/>
      <c r="C265" s="130"/>
      <c r="D265" s="130"/>
      <c r="E265" s="130"/>
      <c r="F265" s="130"/>
      <c r="G265" s="131"/>
      <c r="H265" s="10"/>
      <c r="I265" s="148"/>
      <c r="J265" s="149"/>
      <c r="K265" s="150"/>
    </row>
    <row r="266" spans="1:11" x14ac:dyDescent="0.25">
      <c r="A266" s="10"/>
      <c r="B266" s="10"/>
      <c r="C266" s="10"/>
      <c r="D266" s="10"/>
      <c r="E266" s="10"/>
      <c r="F266" s="10"/>
      <c r="G266" s="10"/>
      <c r="H266" s="10"/>
      <c r="I266" s="10"/>
      <c r="J266" s="10"/>
      <c r="K266" s="10"/>
    </row>
    <row r="267" spans="1:11" ht="15.75" x14ac:dyDescent="0.25">
      <c r="A267" s="134" t="s">
        <v>79</v>
      </c>
      <c r="B267" s="134"/>
      <c r="C267" s="134"/>
      <c r="D267" s="134"/>
      <c r="E267" s="134"/>
      <c r="F267" s="134"/>
      <c r="G267" s="134"/>
      <c r="H267" s="134"/>
      <c r="I267" s="134"/>
      <c r="J267" s="134"/>
      <c r="K267" s="134"/>
    </row>
    <row r="268" spans="1:11" x14ac:dyDescent="0.25">
      <c r="A268" s="135" t="s">
        <v>49</v>
      </c>
      <c r="B268" s="135"/>
      <c r="C268" s="10"/>
      <c r="D268" s="10"/>
      <c r="E268" s="10"/>
      <c r="F268" s="10"/>
      <c r="G268" s="10"/>
      <c r="H268" s="10"/>
      <c r="I268" s="10"/>
      <c r="J268" s="10"/>
      <c r="K268" s="10"/>
    </row>
    <row r="269" spans="1:11" x14ac:dyDescent="0.25">
      <c r="A269" s="10"/>
      <c r="B269" s="10"/>
      <c r="C269" s="10"/>
      <c r="D269" s="10"/>
      <c r="E269" s="10"/>
      <c r="F269" s="10"/>
      <c r="G269" s="10"/>
      <c r="H269" s="10"/>
      <c r="I269" s="10"/>
      <c r="J269" s="10"/>
      <c r="K269" s="10"/>
    </row>
    <row r="270" spans="1:11" x14ac:dyDescent="0.25">
      <c r="A270" s="124" t="s">
        <v>78</v>
      </c>
      <c r="B270" s="124"/>
      <c r="C270" s="124"/>
      <c r="D270" s="124"/>
      <c r="E270" s="124"/>
      <c r="F270" s="124"/>
      <c r="G270" s="124"/>
      <c r="H270" s="124"/>
      <c r="I270" s="124"/>
      <c r="J270" s="124"/>
      <c r="K270" s="124"/>
    </row>
    <row r="271" spans="1:11" x14ac:dyDescent="0.25">
      <c r="A271" s="124"/>
      <c r="B271" s="124"/>
      <c r="C271" s="124"/>
      <c r="D271" s="124"/>
      <c r="E271" s="124"/>
      <c r="F271" s="124"/>
      <c r="G271" s="124"/>
      <c r="H271" s="124"/>
      <c r="I271" s="124"/>
      <c r="J271" s="124"/>
      <c r="K271" s="124"/>
    </row>
    <row r="272" spans="1:11" x14ac:dyDescent="0.25">
      <c r="A272" s="124"/>
      <c r="B272" s="124"/>
      <c r="C272" s="124"/>
      <c r="D272" s="124"/>
      <c r="E272" s="124"/>
      <c r="F272" s="124"/>
      <c r="G272" s="124"/>
      <c r="H272" s="124"/>
      <c r="I272" s="124"/>
      <c r="J272" s="124"/>
      <c r="K272" s="124"/>
    </row>
    <row r="273" spans="1:11" x14ac:dyDescent="0.25">
      <c r="A273" s="125" t="s">
        <v>92</v>
      </c>
      <c r="B273" s="125"/>
      <c r="C273" s="125"/>
      <c r="D273" s="125"/>
      <c r="E273" s="125"/>
      <c r="F273" s="125"/>
      <c r="G273" s="125"/>
      <c r="H273" s="125"/>
      <c r="I273" s="125"/>
      <c r="J273" s="125"/>
      <c r="K273" s="125"/>
    </row>
    <row r="274" spans="1:11" x14ac:dyDescent="0.25">
      <c r="A274" s="6" t="str">
        <f>IF(E27="A","Frequency 400Hz.","Frequency 60Hz.")</f>
        <v>Frequency 400Hz.</v>
      </c>
      <c r="B274" s="6"/>
      <c r="C274" s="6"/>
      <c r="D274" s="6"/>
      <c r="E274" s="6"/>
      <c r="F274" s="6"/>
      <c r="G274" s="6"/>
      <c r="H274" s="6"/>
      <c r="I274" s="6"/>
      <c r="J274" s="6"/>
      <c r="K274" s="6"/>
    </row>
    <row r="275" spans="1:11" x14ac:dyDescent="0.25">
      <c r="A275" s="10"/>
      <c r="B275" s="10"/>
      <c r="C275" s="10"/>
      <c r="D275" s="10"/>
      <c r="E275" s="10"/>
      <c r="F275" s="10"/>
      <c r="G275" s="10"/>
      <c r="H275" s="10"/>
      <c r="I275" s="10"/>
      <c r="J275" s="10"/>
      <c r="K275" s="10"/>
    </row>
    <row r="276" spans="1:11" ht="27" customHeight="1" x14ac:dyDescent="0.25">
      <c r="A276" s="163" t="s">
        <v>12</v>
      </c>
      <c r="B276" s="163"/>
      <c r="C276" s="54" t="s">
        <v>82</v>
      </c>
      <c r="D276" s="54"/>
      <c r="E276" s="54"/>
      <c r="F276" s="54" t="s">
        <v>81</v>
      </c>
      <c r="G276" s="54"/>
      <c r="H276" s="54"/>
      <c r="I276" s="54" t="s">
        <v>80</v>
      </c>
      <c r="J276" s="54"/>
      <c r="K276" s="54"/>
    </row>
    <row r="277" spans="1:11" ht="19.149999999999999" customHeight="1" x14ac:dyDescent="0.25">
      <c r="A277" s="163"/>
      <c r="B277" s="163"/>
      <c r="C277" s="54" t="s">
        <v>83</v>
      </c>
      <c r="D277" s="54"/>
      <c r="E277" s="54"/>
      <c r="F277" s="54" t="s">
        <v>83</v>
      </c>
      <c r="G277" s="54"/>
      <c r="H277" s="54"/>
      <c r="I277" s="54" t="s">
        <v>84</v>
      </c>
      <c r="J277" s="54"/>
      <c r="K277" s="54"/>
    </row>
    <row r="278" spans="1:11" ht="19.149999999999999" customHeight="1" x14ac:dyDescent="0.25">
      <c r="A278" s="162" t="s">
        <v>50</v>
      </c>
      <c r="B278" s="162"/>
      <c r="C278" s="57" t="e">
        <f>VLOOKUP($D$30,#REF!,16,0)</f>
        <v>#REF!</v>
      </c>
      <c r="D278" s="57"/>
      <c r="E278" s="57"/>
      <c r="F278" s="57"/>
      <c r="G278" s="57"/>
      <c r="H278" s="57"/>
      <c r="I278" s="59" t="e">
        <f>VLOOKUP($D$30,#REF!,13,0)*(0.5%+0.4*0.5%)</f>
        <v>#REF!</v>
      </c>
      <c r="J278" s="60"/>
      <c r="K278" s="61"/>
    </row>
    <row r="279" spans="1:11" ht="19.149999999999999" customHeight="1" x14ac:dyDescent="0.25">
      <c r="A279" s="162" t="s">
        <v>51</v>
      </c>
      <c r="B279" s="162"/>
      <c r="C279" s="57" t="e">
        <f>VLOOKUP($D$30,#REF!,16,0)</f>
        <v>#REF!</v>
      </c>
      <c r="D279" s="57"/>
      <c r="E279" s="57"/>
      <c r="F279" s="57"/>
      <c r="G279" s="57"/>
      <c r="H279" s="57"/>
      <c r="I279" s="59" t="e">
        <f>VLOOKUP($D$30,#REF!,13,0)*(0.5%+0.4*0.5%)</f>
        <v>#REF!</v>
      </c>
      <c r="J279" s="60"/>
      <c r="K279" s="61"/>
    </row>
    <row r="280" spans="1:11" ht="19.149999999999999" customHeight="1" x14ac:dyDescent="0.25">
      <c r="A280" s="162" t="s">
        <v>52</v>
      </c>
      <c r="B280" s="162"/>
      <c r="C280" s="57" t="e">
        <f>VLOOKUP($D$30,#REF!,16,0)</f>
        <v>#REF!</v>
      </c>
      <c r="D280" s="57"/>
      <c r="E280" s="57"/>
      <c r="F280" s="57"/>
      <c r="G280" s="57"/>
      <c r="H280" s="57"/>
      <c r="I280" s="59" t="e">
        <f>VLOOKUP($D$30,#REF!,13,0)*(0.5%+0.4*0.5%)</f>
        <v>#REF!</v>
      </c>
      <c r="J280" s="60"/>
      <c r="K280" s="61"/>
    </row>
    <row r="281" spans="1:11" ht="19.149999999999999" customHeight="1" x14ac:dyDescent="0.25">
      <c r="A281" s="162" t="s">
        <v>50</v>
      </c>
      <c r="B281" s="162"/>
      <c r="C281" s="62" t="e">
        <f>VLOOKUP($D$30,#REF!,17,0)</f>
        <v>#REF!</v>
      </c>
      <c r="D281" s="62"/>
      <c r="E281" s="62"/>
      <c r="F281" s="57"/>
      <c r="G281" s="57"/>
      <c r="H281" s="57"/>
      <c r="I281" s="59" t="e">
        <f>VLOOKUP($D$30,#REF!,13,0)*(0.5%+0.4*0.5%)</f>
        <v>#REF!</v>
      </c>
      <c r="J281" s="60"/>
      <c r="K281" s="61"/>
    </row>
    <row r="282" spans="1:11" ht="19.149999999999999" customHeight="1" x14ac:dyDescent="0.25">
      <c r="A282" s="162" t="s">
        <v>51</v>
      </c>
      <c r="B282" s="162"/>
      <c r="C282" s="62" t="e">
        <f>VLOOKUP($D$30,#REF!,17,0)</f>
        <v>#REF!</v>
      </c>
      <c r="D282" s="62"/>
      <c r="E282" s="62"/>
      <c r="F282" s="57"/>
      <c r="G282" s="57"/>
      <c r="H282" s="57"/>
      <c r="I282" s="59" t="e">
        <f>VLOOKUP($D$30,#REF!,13,0)*(0.5%+0.4*0.5%)</f>
        <v>#REF!</v>
      </c>
      <c r="J282" s="60"/>
      <c r="K282" s="61"/>
    </row>
    <row r="283" spans="1:11" ht="19.149999999999999" customHeight="1" x14ac:dyDescent="0.25">
      <c r="A283" s="162" t="s">
        <v>52</v>
      </c>
      <c r="B283" s="162"/>
      <c r="C283" s="62" t="e">
        <f>VLOOKUP($D$30,#REF!,17,0)</f>
        <v>#REF!</v>
      </c>
      <c r="D283" s="62"/>
      <c r="E283" s="62"/>
      <c r="F283" s="57"/>
      <c r="G283" s="57"/>
      <c r="H283" s="57"/>
      <c r="I283" s="59" t="e">
        <f>VLOOKUP($D$30,#REF!,13,0)*(0.5%+0.4*0.5%)</f>
        <v>#REF!</v>
      </c>
      <c r="J283" s="60"/>
      <c r="K283" s="61"/>
    </row>
    <row r="284" spans="1:11" ht="19.149999999999999" customHeight="1" x14ac:dyDescent="0.25">
      <c r="A284" s="162" t="s">
        <v>50</v>
      </c>
      <c r="B284" s="162"/>
      <c r="C284" s="62" t="e">
        <f>VLOOKUP($D$30,#REF!,18,0)</f>
        <v>#REF!</v>
      </c>
      <c r="D284" s="62"/>
      <c r="E284" s="62"/>
      <c r="F284" s="57"/>
      <c r="G284" s="57"/>
      <c r="H284" s="57"/>
      <c r="I284" s="59" t="e">
        <f>VLOOKUP($D$30,#REF!,13,0)*(0.5%+0.4*0.5%)</f>
        <v>#REF!</v>
      </c>
      <c r="J284" s="60"/>
      <c r="K284" s="61"/>
    </row>
    <row r="285" spans="1:11" ht="19.149999999999999" customHeight="1" x14ac:dyDescent="0.25">
      <c r="A285" s="162" t="s">
        <v>51</v>
      </c>
      <c r="B285" s="162"/>
      <c r="C285" s="62" t="e">
        <f>VLOOKUP($D$30,#REF!,18,0)</f>
        <v>#REF!</v>
      </c>
      <c r="D285" s="62"/>
      <c r="E285" s="62"/>
      <c r="F285" s="57"/>
      <c r="G285" s="57"/>
      <c r="H285" s="57"/>
      <c r="I285" s="59" t="e">
        <f>VLOOKUP($D$30,#REF!,13,0)*(0.5%+0.4*0.5%)</f>
        <v>#REF!</v>
      </c>
      <c r="J285" s="60"/>
      <c r="K285" s="61"/>
    </row>
    <row r="286" spans="1:11" ht="19.149999999999999" customHeight="1" x14ac:dyDescent="0.25">
      <c r="A286" s="162" t="s">
        <v>52</v>
      </c>
      <c r="B286" s="162"/>
      <c r="C286" s="62" t="e">
        <f>VLOOKUP($D$30,#REF!,18,0)</f>
        <v>#REF!</v>
      </c>
      <c r="D286" s="62"/>
      <c r="E286" s="62"/>
      <c r="F286" s="57"/>
      <c r="G286" s="57"/>
      <c r="H286" s="57"/>
      <c r="I286" s="59" t="e">
        <f>VLOOKUP($D$30,#REF!,13,0)*(0.5%+0.4*0.5%)</f>
        <v>#REF!</v>
      </c>
      <c r="J286" s="60"/>
      <c r="K286" s="61"/>
    </row>
    <row r="287" spans="1:11" ht="19.149999999999999" customHeight="1" x14ac:dyDescent="0.25">
      <c r="A287" s="162" t="s">
        <v>50</v>
      </c>
      <c r="B287" s="162"/>
      <c r="C287" s="62" t="e">
        <f>VLOOKUP($D$30,#REF!,19,0)</f>
        <v>#REF!</v>
      </c>
      <c r="D287" s="62"/>
      <c r="E287" s="62"/>
      <c r="F287" s="57"/>
      <c r="G287" s="57"/>
      <c r="H287" s="57"/>
      <c r="I287" s="59" t="e">
        <f>VLOOKUP($D$30,#REF!,13,0)*(0.5%+0.4*0.5%)</f>
        <v>#REF!</v>
      </c>
      <c r="J287" s="60"/>
      <c r="K287" s="61"/>
    </row>
    <row r="288" spans="1:11" ht="19.149999999999999" customHeight="1" x14ac:dyDescent="0.25">
      <c r="A288" s="162" t="s">
        <v>51</v>
      </c>
      <c r="B288" s="162"/>
      <c r="C288" s="62" t="e">
        <f>VLOOKUP($D$30,#REF!,19,0)</f>
        <v>#REF!</v>
      </c>
      <c r="D288" s="62"/>
      <c r="E288" s="62"/>
      <c r="F288" s="57"/>
      <c r="G288" s="57"/>
      <c r="H288" s="57"/>
      <c r="I288" s="59" t="e">
        <f>VLOOKUP($D$30,#REF!,13,0)*(0.5%+0.4*0.5%)</f>
        <v>#REF!</v>
      </c>
      <c r="J288" s="60"/>
      <c r="K288" s="61"/>
    </row>
    <row r="289" spans="1:11" ht="19.149999999999999" customHeight="1" x14ac:dyDescent="0.25">
      <c r="A289" s="162" t="s">
        <v>52</v>
      </c>
      <c r="B289" s="162"/>
      <c r="C289" s="62" t="e">
        <f>VLOOKUP($D$30,#REF!,19,0)</f>
        <v>#REF!</v>
      </c>
      <c r="D289" s="62"/>
      <c r="E289" s="62"/>
      <c r="F289" s="57"/>
      <c r="G289" s="57"/>
      <c r="H289" s="57"/>
      <c r="I289" s="59" t="e">
        <f>VLOOKUP($D$30,#REF!,13,0)*(0.5%+0.4*0.5%)</f>
        <v>#REF!</v>
      </c>
      <c r="J289" s="60"/>
      <c r="K289" s="61"/>
    </row>
    <row r="290" spans="1:11" ht="19.149999999999999" customHeight="1" x14ac:dyDescent="0.25">
      <c r="A290" s="162" t="s">
        <v>50</v>
      </c>
      <c r="B290" s="162"/>
      <c r="C290" s="62" t="e">
        <f>VLOOKUP($D$30,#REF!,20,0)</f>
        <v>#REF!</v>
      </c>
      <c r="D290" s="62"/>
      <c r="E290" s="62"/>
      <c r="F290" s="57"/>
      <c r="G290" s="57"/>
      <c r="H290" s="57"/>
      <c r="I290" s="59" t="e">
        <f>VLOOKUP($D$30,#REF!,13,0)*(0.5%+0.4*0.5%)</f>
        <v>#REF!</v>
      </c>
      <c r="J290" s="60"/>
      <c r="K290" s="61"/>
    </row>
    <row r="291" spans="1:11" ht="19.149999999999999" customHeight="1" x14ac:dyDescent="0.25">
      <c r="A291" s="162" t="s">
        <v>51</v>
      </c>
      <c r="B291" s="162"/>
      <c r="C291" s="62" t="e">
        <f>VLOOKUP($D$30,#REF!,20,0)</f>
        <v>#REF!</v>
      </c>
      <c r="D291" s="62"/>
      <c r="E291" s="62"/>
      <c r="F291" s="57"/>
      <c r="G291" s="57"/>
      <c r="H291" s="57"/>
      <c r="I291" s="59" t="e">
        <f>VLOOKUP($D$30,#REF!,13,0)*(0.5%+0.4*0.5%)</f>
        <v>#REF!</v>
      </c>
      <c r="J291" s="60"/>
      <c r="K291" s="61"/>
    </row>
    <row r="292" spans="1:11" ht="19.149999999999999" customHeight="1" x14ac:dyDescent="0.25">
      <c r="A292" s="162" t="s">
        <v>52</v>
      </c>
      <c r="B292" s="162"/>
      <c r="C292" s="62" t="e">
        <f>VLOOKUP($D$30,#REF!,20,0)</f>
        <v>#REF!</v>
      </c>
      <c r="D292" s="62"/>
      <c r="E292" s="62"/>
      <c r="F292" s="57"/>
      <c r="G292" s="57"/>
      <c r="H292" s="57"/>
      <c r="I292" s="59" t="e">
        <f>VLOOKUP($D$30,#REF!,13,0)*(0.5%+0.4*0.5%)</f>
        <v>#REF!</v>
      </c>
      <c r="J292" s="60"/>
      <c r="K292" s="61"/>
    </row>
    <row r="293" spans="1:11" ht="19.149999999999999" customHeight="1" x14ac:dyDescent="0.25">
      <c r="A293" s="162" t="s">
        <v>50</v>
      </c>
      <c r="B293" s="162"/>
      <c r="C293" s="62" t="e">
        <f>VLOOKUP($D$30,#REF!,21,0)</f>
        <v>#REF!</v>
      </c>
      <c r="D293" s="62"/>
      <c r="E293" s="62"/>
      <c r="F293" s="57"/>
      <c r="G293" s="57"/>
      <c r="H293" s="57"/>
      <c r="I293" s="59" t="e">
        <f>VLOOKUP($D$30,#REF!,13,0)*(0.5%+0.4*0.5%)</f>
        <v>#REF!</v>
      </c>
      <c r="J293" s="60"/>
      <c r="K293" s="61"/>
    </row>
    <row r="294" spans="1:11" ht="19.149999999999999" customHeight="1" x14ac:dyDescent="0.25">
      <c r="A294" s="162" t="s">
        <v>51</v>
      </c>
      <c r="B294" s="162"/>
      <c r="C294" s="62" t="e">
        <f>VLOOKUP($D$30,#REF!,21,0)</f>
        <v>#REF!</v>
      </c>
      <c r="D294" s="62"/>
      <c r="E294" s="62"/>
      <c r="F294" s="57"/>
      <c r="G294" s="57"/>
      <c r="H294" s="57"/>
      <c r="I294" s="59" t="e">
        <f>VLOOKUP($D$30,#REF!,13,0)*(0.5%+0.4*0.5%)</f>
        <v>#REF!</v>
      </c>
      <c r="J294" s="60"/>
      <c r="K294" s="61"/>
    </row>
    <row r="295" spans="1:11" ht="19.149999999999999" customHeight="1" x14ac:dyDescent="0.25">
      <c r="A295" s="162" t="s">
        <v>52</v>
      </c>
      <c r="B295" s="162"/>
      <c r="C295" s="62" t="e">
        <f>VLOOKUP($D$30,#REF!,21,0)</f>
        <v>#REF!</v>
      </c>
      <c r="D295" s="62"/>
      <c r="E295" s="62"/>
      <c r="F295" s="57"/>
      <c r="G295" s="57"/>
      <c r="H295" s="57"/>
      <c r="I295" s="59" t="e">
        <f>VLOOKUP($D$30,#REF!,13,0)*(0.5%+0.4*0.5%)</f>
        <v>#REF!</v>
      </c>
      <c r="J295" s="60"/>
      <c r="K295" s="61"/>
    </row>
    <row r="296" spans="1:11" x14ac:dyDescent="0.25">
      <c r="A296" s="10"/>
      <c r="B296" s="10"/>
      <c r="C296" s="10"/>
      <c r="D296" s="10"/>
      <c r="E296" s="10"/>
      <c r="F296" s="10"/>
      <c r="G296" s="10"/>
      <c r="H296" s="10"/>
      <c r="I296" s="10"/>
      <c r="J296" s="10"/>
      <c r="K296" s="10"/>
    </row>
    <row r="297" spans="1:11" ht="15.75" x14ac:dyDescent="0.25">
      <c r="A297" s="134" t="s">
        <v>85</v>
      </c>
      <c r="B297" s="134"/>
      <c r="C297" s="134"/>
      <c r="D297" s="134"/>
      <c r="E297" s="134"/>
      <c r="F297" s="134"/>
      <c r="G297" s="134"/>
      <c r="H297" s="134"/>
      <c r="I297" s="134"/>
      <c r="J297" s="134"/>
      <c r="K297" s="134"/>
    </row>
    <row r="298" spans="1:11" x14ac:dyDescent="0.25">
      <c r="A298" s="10"/>
      <c r="B298" s="10"/>
      <c r="C298" s="10"/>
      <c r="D298" s="10"/>
      <c r="E298" s="10"/>
      <c r="F298" s="10"/>
      <c r="G298" s="10"/>
      <c r="H298" s="10"/>
      <c r="I298" s="10"/>
      <c r="J298" s="10"/>
      <c r="K298" s="10"/>
    </row>
    <row r="299" spans="1:11" ht="14.45" customHeight="1" x14ac:dyDescent="0.25">
      <c r="A299" s="54" t="s">
        <v>12</v>
      </c>
      <c r="B299" s="54"/>
      <c r="C299" s="54" t="s">
        <v>82</v>
      </c>
      <c r="D299" s="54"/>
      <c r="E299" s="54"/>
      <c r="F299" s="54" t="s">
        <v>81</v>
      </c>
      <c r="G299" s="54"/>
      <c r="H299" s="54"/>
      <c r="I299" s="54" t="s">
        <v>80</v>
      </c>
      <c r="J299" s="54"/>
      <c r="K299" s="54"/>
    </row>
    <row r="300" spans="1:11" x14ac:dyDescent="0.25">
      <c r="A300" s="54"/>
      <c r="B300" s="54"/>
      <c r="C300" s="54" t="s">
        <v>83</v>
      </c>
      <c r="D300" s="54"/>
      <c r="E300" s="54"/>
      <c r="F300" s="54" t="s">
        <v>83</v>
      </c>
      <c r="G300" s="54"/>
      <c r="H300" s="54"/>
      <c r="I300" s="54" t="s">
        <v>84</v>
      </c>
      <c r="J300" s="54"/>
      <c r="K300" s="54"/>
    </row>
    <row r="301" spans="1:11" x14ac:dyDescent="0.25">
      <c r="A301" s="63" t="s">
        <v>50</v>
      </c>
      <c r="B301" s="63"/>
      <c r="C301" s="62" t="e">
        <f>VLOOKUP($D$30,#REF!,24,0)</f>
        <v>#REF!</v>
      </c>
      <c r="D301" s="62"/>
      <c r="E301" s="62"/>
      <c r="F301" s="56"/>
      <c r="G301" s="56"/>
      <c r="H301" s="56"/>
      <c r="I301" s="59" t="e">
        <f>VLOOKUP($D$30,#REF!,14,0)*(0.5%+0.4*0.5%)</f>
        <v>#REF!</v>
      </c>
      <c r="J301" s="60"/>
      <c r="K301" s="61"/>
    </row>
    <row r="302" spans="1:11" x14ac:dyDescent="0.25">
      <c r="A302" s="10"/>
      <c r="B302" s="10"/>
      <c r="C302" s="10"/>
      <c r="D302" s="10"/>
      <c r="E302" s="10"/>
      <c r="F302" s="10"/>
      <c r="G302" s="10"/>
      <c r="H302" s="10"/>
      <c r="I302" s="10"/>
      <c r="J302" s="10"/>
      <c r="K302" s="10"/>
    </row>
    <row r="303" spans="1:11" ht="15.75" x14ac:dyDescent="0.25">
      <c r="A303" s="5" t="s">
        <v>57</v>
      </c>
      <c r="B303" s="10"/>
      <c r="C303" s="10" t="s">
        <v>86</v>
      </c>
      <c r="D303" s="10"/>
      <c r="E303" s="10"/>
      <c r="F303" s="10"/>
      <c r="G303" s="10"/>
      <c r="H303" s="10"/>
      <c r="I303" s="10"/>
      <c r="J303" s="10"/>
      <c r="K303" s="10"/>
    </row>
    <row r="304" spans="1:11" x14ac:dyDescent="0.25">
      <c r="A304" s="10"/>
      <c r="B304" s="10"/>
      <c r="C304" s="10" t="s">
        <v>87</v>
      </c>
      <c r="D304" s="10"/>
      <c r="E304" s="10"/>
      <c r="F304" s="10"/>
      <c r="G304" s="10"/>
      <c r="H304" s="10"/>
      <c r="I304" s="10"/>
      <c r="J304" s="10"/>
      <c r="K304" s="10"/>
    </row>
    <row r="305" spans="1:11" x14ac:dyDescent="0.25">
      <c r="A305" s="10"/>
      <c r="B305" s="10"/>
      <c r="C305" s="10"/>
      <c r="D305" s="10"/>
      <c r="E305" s="10"/>
      <c r="F305" s="10"/>
      <c r="G305" s="10"/>
      <c r="H305" s="10"/>
      <c r="I305" s="10"/>
      <c r="J305" s="10"/>
      <c r="K305" s="10"/>
    </row>
    <row r="306" spans="1:11" x14ac:dyDescent="0.25">
      <c r="A306" s="10"/>
      <c r="B306" s="10"/>
      <c r="C306" s="10"/>
      <c r="D306" s="10"/>
      <c r="E306" s="10"/>
      <c r="F306" s="10"/>
      <c r="G306" s="10"/>
      <c r="H306" s="10"/>
      <c r="I306" s="10"/>
      <c r="J306" s="10"/>
      <c r="K306" s="10"/>
    </row>
    <row r="307" spans="1:11" x14ac:dyDescent="0.25">
      <c r="A307" s="10"/>
      <c r="B307" s="10"/>
      <c r="C307" s="10"/>
      <c r="D307" s="10"/>
      <c r="E307" s="10"/>
      <c r="F307" s="10"/>
      <c r="G307" s="10"/>
      <c r="H307" s="10"/>
      <c r="I307" s="10"/>
      <c r="J307" s="10"/>
      <c r="K307" s="10"/>
    </row>
    <row r="308" spans="1:11" x14ac:dyDescent="0.25">
      <c r="A308" s="10"/>
      <c r="B308" s="10"/>
      <c r="C308" s="10"/>
      <c r="D308" s="10"/>
      <c r="E308" s="10"/>
      <c r="F308" s="10"/>
      <c r="G308" s="10"/>
      <c r="H308" s="10"/>
      <c r="I308" s="10"/>
      <c r="J308" s="10"/>
      <c r="K308" s="10"/>
    </row>
    <row r="309" spans="1:11" x14ac:dyDescent="0.25">
      <c r="A309" s="160" t="s">
        <v>88</v>
      </c>
      <c r="B309" s="160"/>
      <c r="C309" s="160"/>
      <c r="D309" s="160"/>
      <c r="E309" s="160"/>
      <c r="F309" s="160"/>
      <c r="G309" s="160"/>
      <c r="H309" s="160"/>
      <c r="I309" s="160"/>
      <c r="J309" s="160"/>
      <c r="K309" s="160"/>
    </row>
  </sheetData>
  <mergeCells count="102">
    <mergeCell ref="A309:K309"/>
    <mergeCell ref="A277:B277"/>
    <mergeCell ref="A262:G263"/>
    <mergeCell ref="A264:G264"/>
    <mergeCell ref="A265:G265"/>
    <mergeCell ref="A220:K222"/>
    <mergeCell ref="A223:K223"/>
    <mergeCell ref="A218:B218"/>
    <mergeCell ref="A217:K217"/>
    <mergeCell ref="A281:B281"/>
    <mergeCell ref="A282:B282"/>
    <mergeCell ref="A283:B283"/>
    <mergeCell ref="A284:B284"/>
    <mergeCell ref="A285:B285"/>
    <mergeCell ref="A290:B290"/>
    <mergeCell ref="A291:B291"/>
    <mergeCell ref="A292:B292"/>
    <mergeCell ref="A286:B286"/>
    <mergeCell ref="A297:K297"/>
    <mergeCell ref="A293:B293"/>
    <mergeCell ref="A294:B294"/>
    <mergeCell ref="A295:B295"/>
    <mergeCell ref="A287:B287"/>
    <mergeCell ref="A288:B288"/>
    <mergeCell ref="A289:B289"/>
    <mergeCell ref="A276:B276"/>
    <mergeCell ref="A270:K272"/>
    <mergeCell ref="A273:K273"/>
    <mergeCell ref="A267:K267"/>
    <mergeCell ref="A268:B268"/>
    <mergeCell ref="I262:I263"/>
    <mergeCell ref="J262:K263"/>
    <mergeCell ref="I264:K265"/>
    <mergeCell ref="A278:B278"/>
    <mergeCell ref="A279:B279"/>
    <mergeCell ref="A280:B280"/>
    <mergeCell ref="J110:K111"/>
    <mergeCell ref="I112:K113"/>
    <mergeCell ref="A212:G213"/>
    <mergeCell ref="A214:G214"/>
    <mergeCell ref="A163:G163"/>
    <mergeCell ref="A164:G164"/>
    <mergeCell ref="A166:K166"/>
    <mergeCell ref="A167:B167"/>
    <mergeCell ref="I161:I162"/>
    <mergeCell ref="J161:K162"/>
    <mergeCell ref="I163:K164"/>
    <mergeCell ref="I212:I213"/>
    <mergeCell ref="J212:K213"/>
    <mergeCell ref="I214:K215"/>
    <mergeCell ref="A169:K171"/>
    <mergeCell ref="A172:K172"/>
    <mergeCell ref="A173:K173"/>
    <mergeCell ref="A215:G215"/>
    <mergeCell ref="A1:G3"/>
    <mergeCell ref="E7:F7"/>
    <mergeCell ref="A58:K60"/>
    <mergeCell ref="A110:G111"/>
    <mergeCell ref="A75:K75"/>
    <mergeCell ref="A68:K68"/>
    <mergeCell ref="A69:B69"/>
    <mergeCell ref="A70:K72"/>
    <mergeCell ref="A73:K73"/>
    <mergeCell ref="A47:K47"/>
    <mergeCell ref="A49:K49"/>
    <mergeCell ref="A51:K53"/>
    <mergeCell ref="I64:K65"/>
    <mergeCell ref="J62:K63"/>
    <mergeCell ref="I62:I63"/>
    <mergeCell ref="A74:B74"/>
    <mergeCell ref="A18:K18"/>
    <mergeCell ref="A27:B27"/>
    <mergeCell ref="A28:B28"/>
    <mergeCell ref="A44:B44"/>
    <mergeCell ref="A26:B26"/>
    <mergeCell ref="A29:B29"/>
    <mergeCell ref="A30:B30"/>
    <mergeCell ref="A31:B31"/>
    <mergeCell ref="A55:K55"/>
    <mergeCell ref="A62:G63"/>
    <mergeCell ref="A119:K121"/>
    <mergeCell ref="A122:K122"/>
    <mergeCell ref="A112:G112"/>
    <mergeCell ref="A113:G113"/>
    <mergeCell ref="A161:G162"/>
    <mergeCell ref="A40:B40"/>
    <mergeCell ref="C7:D7"/>
    <mergeCell ref="A42:K42"/>
    <mergeCell ref="A123:K123"/>
    <mergeCell ref="A32:B32"/>
    <mergeCell ref="A34:B34"/>
    <mergeCell ref="A35:B35"/>
    <mergeCell ref="A36:B36"/>
    <mergeCell ref="A37:B37"/>
    <mergeCell ref="D36:E36"/>
    <mergeCell ref="A38:B38"/>
    <mergeCell ref="A39:B39"/>
    <mergeCell ref="A64:G64"/>
    <mergeCell ref="A65:G65"/>
    <mergeCell ref="A116:K116"/>
    <mergeCell ref="A117:B117"/>
    <mergeCell ref="I110:I111"/>
  </mergeCells>
  <conditionalFormatting sqref="H90:I101">
    <cfRule type="cellIs" dxfId="5" priority="3" operator="lessThan">
      <formula>100</formula>
    </cfRule>
  </conditionalFormatting>
  <conditionalFormatting sqref="H127:I134">
    <cfRule type="cellIs" dxfId="4" priority="2" operator="lessThan">
      <formula>100</formula>
    </cfRule>
  </conditionalFormatting>
  <conditionalFormatting sqref="H177:I184">
    <cfRule type="cellIs" dxfId="3" priority="1" operator="lessThan">
      <formula>100</formula>
    </cfRule>
  </conditionalFormatting>
  <dataValidations count="2">
    <dataValidation type="list" allowBlank="1" showInputMessage="1" showErrorMessage="1" sqref="C57" xr:uid="{00000000-0002-0000-0000-000001000000}">
      <formula1>#REF!</formula1>
    </dataValidation>
    <dataValidation type="list" allowBlank="1" showInputMessage="1" showErrorMessage="1" sqref="A42 D30 C56 J16 E27" xr:uid="{00000000-0002-0000-0000-000002000000}">
      <formula1>#REF!</formula1>
    </dataValidation>
  </dataValidations>
  <pageMargins left="0.39370078740157483" right="0.39370078740157483" top="0.23622047244094491" bottom="0.23622047244094491" header="0.31496062992125984" footer="0.31496062992125984"/>
  <pageSetup paperSize="9" orientation="portrait" r:id="rId1"/>
  <rowBreaks count="5" manualBreakCount="5">
    <brk id="61" max="16383" man="1"/>
    <brk id="109" max="16383" man="1"/>
    <brk id="160" max="16383" man="1"/>
    <brk id="211" max="16383" man="1"/>
    <brk id="261" max="16383"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2F68C-1FF1-45D4-9C8F-5991164434A7}">
  <dimension ref="A1:P1578"/>
  <sheetViews>
    <sheetView view="pageLayout" topLeftCell="A1040" zoomScale="85" zoomScaleNormal="100" zoomScalePageLayoutView="85" workbookViewId="0">
      <selection activeCell="D1462" sqref="D1462:E1462"/>
    </sheetView>
  </sheetViews>
  <sheetFormatPr defaultRowHeight="15" x14ac:dyDescent="0.25"/>
  <cols>
    <col min="1" max="10" width="9.7109375" style="7" customWidth="1"/>
    <col min="11" max="11" width="11.28515625" style="7" bestFit="1" customWidth="1"/>
    <col min="12" max="12" width="13.42578125" style="7" bestFit="1" customWidth="1"/>
    <col min="13" max="13" width="19.28515625" style="7" bestFit="1" customWidth="1"/>
    <col min="14" max="14" width="10.140625" style="7" bestFit="1" customWidth="1"/>
    <col min="15" max="15" width="10.140625" style="7" customWidth="1"/>
    <col min="16" max="16" width="12.5703125" style="7" bestFit="1" customWidth="1"/>
    <col min="17" max="17" width="12.28515625" style="7" bestFit="1" customWidth="1"/>
    <col min="18" max="18" width="7.140625" style="7" customWidth="1"/>
    <col min="19" max="19" width="12.28515625" style="7" bestFit="1" customWidth="1"/>
    <col min="20" max="20" width="11.28515625" style="7" bestFit="1" customWidth="1"/>
    <col min="21" max="16384" width="9.140625" style="7"/>
  </cols>
  <sheetData>
    <row r="1" spans="1:10" ht="14.25" customHeight="1" x14ac:dyDescent="0.25">
      <c r="A1" s="118" t="s">
        <v>0</v>
      </c>
      <c r="B1" s="119"/>
      <c r="C1" s="119"/>
      <c r="D1" s="119"/>
      <c r="E1" s="119"/>
      <c r="F1" s="120"/>
      <c r="G1" s="26"/>
      <c r="H1" s="26"/>
      <c r="I1" s="26"/>
      <c r="J1" s="26"/>
    </row>
    <row r="2" spans="1:10" ht="14.25" customHeight="1" x14ac:dyDescent="0.25">
      <c r="A2" s="121"/>
      <c r="B2" s="122"/>
      <c r="C2" s="122"/>
      <c r="D2" s="122"/>
      <c r="E2" s="122"/>
      <c r="F2" s="123"/>
      <c r="G2" s="26"/>
      <c r="H2" s="26"/>
      <c r="I2" s="26"/>
      <c r="J2" s="26"/>
    </row>
    <row r="3" spans="1:10" ht="14.25" customHeight="1" x14ac:dyDescent="0.3">
      <c r="A3" s="194" t="s">
        <v>104</v>
      </c>
      <c r="B3" s="195"/>
      <c r="C3" s="195"/>
      <c r="D3" s="196" t="s">
        <v>112</v>
      </c>
      <c r="E3" s="196"/>
      <c r="F3" s="197"/>
      <c r="G3" s="26"/>
      <c r="H3" s="26"/>
      <c r="I3" s="26"/>
      <c r="J3" s="26"/>
    </row>
    <row r="4" spans="1:10" ht="14.25" customHeight="1" x14ac:dyDescent="0.25">
      <c r="A4" s="187"/>
      <c r="B4" s="181"/>
      <c r="C4" s="181"/>
      <c r="D4" s="181"/>
      <c r="E4" s="181"/>
      <c r="F4" s="188"/>
      <c r="G4" s="26"/>
      <c r="H4" s="26"/>
      <c r="I4" s="26"/>
      <c r="J4" s="26"/>
    </row>
    <row r="5" spans="1:10" ht="14.25" customHeight="1" x14ac:dyDescent="0.25">
      <c r="A5" s="199" t="s">
        <v>102</v>
      </c>
      <c r="B5" s="200"/>
      <c r="C5" s="185" t="s">
        <v>45</v>
      </c>
      <c r="D5" s="185"/>
      <c r="E5" s="185"/>
      <c r="F5" s="186"/>
      <c r="G5" s="26"/>
      <c r="H5" s="26"/>
      <c r="I5" s="26"/>
      <c r="J5" s="26"/>
    </row>
    <row r="6" spans="1:10" ht="14.25" customHeight="1" x14ac:dyDescent="0.25">
      <c r="A6" s="65"/>
      <c r="B6" s="26"/>
      <c r="C6" s="189"/>
      <c r="D6" s="189"/>
      <c r="E6" s="189"/>
      <c r="F6" s="190"/>
      <c r="G6" s="26"/>
      <c r="H6" s="26"/>
      <c r="I6" s="26"/>
      <c r="J6" s="26"/>
    </row>
    <row r="7" spans="1:10" ht="14.25" customHeight="1" x14ac:dyDescent="0.25">
      <c r="A7" s="199" t="s">
        <v>103</v>
      </c>
      <c r="B7" s="200"/>
      <c r="C7" s="191"/>
      <c r="D7" s="191"/>
      <c r="E7" s="191"/>
      <c r="F7" s="192"/>
      <c r="G7" s="26"/>
      <c r="H7" s="26"/>
      <c r="I7" s="26"/>
      <c r="J7" s="26"/>
    </row>
    <row r="8" spans="1:10" ht="14.25" customHeight="1" x14ac:dyDescent="0.25">
      <c r="A8" s="39"/>
      <c r="B8" s="40"/>
      <c r="C8" s="40"/>
      <c r="D8" s="40"/>
      <c r="E8" s="40"/>
      <c r="F8" s="41"/>
      <c r="G8" s="26"/>
      <c r="H8" s="26"/>
      <c r="I8" s="185">
        <v>4432</v>
      </c>
      <c r="J8" s="185"/>
    </row>
    <row r="9" spans="1:10" ht="14.25" customHeight="1" x14ac:dyDescent="0.25">
      <c r="A9" s="26"/>
      <c r="B9" s="26"/>
      <c r="C9" s="26"/>
      <c r="D9" s="26"/>
      <c r="E9" s="26"/>
      <c r="F9" s="26"/>
      <c r="G9" s="26"/>
      <c r="H9" s="26"/>
      <c r="I9" s="64"/>
      <c r="J9" s="64"/>
    </row>
    <row r="10" spans="1:10" ht="14.25" customHeight="1" x14ac:dyDescent="0.25">
      <c r="A10" s="26"/>
      <c r="B10" s="26"/>
      <c r="C10" s="26"/>
      <c r="D10" s="26"/>
      <c r="E10" s="193" t="s">
        <v>106</v>
      </c>
      <c r="F10" s="193"/>
      <c r="G10" s="193"/>
      <c r="H10" s="26"/>
      <c r="I10" s="198"/>
      <c r="J10" s="198"/>
    </row>
    <row r="11" spans="1:10" ht="14.25" customHeight="1" x14ac:dyDescent="0.25">
      <c r="A11" s="26"/>
      <c r="B11" s="26"/>
      <c r="C11" s="26"/>
      <c r="D11" s="26"/>
      <c r="E11" s="193" t="s">
        <v>4</v>
      </c>
      <c r="F11" s="193"/>
      <c r="G11" s="193"/>
      <c r="H11" s="26"/>
      <c r="I11" s="198" t="s">
        <v>9</v>
      </c>
      <c r="J11" s="198"/>
    </row>
    <row r="12" spans="1:10" x14ac:dyDescent="0.25">
      <c r="A12" s="26"/>
      <c r="B12" s="26"/>
      <c r="C12" s="26"/>
      <c r="D12" s="26"/>
      <c r="E12" s="193" t="s">
        <v>107</v>
      </c>
      <c r="F12" s="193"/>
      <c r="G12" s="193"/>
      <c r="H12" s="26"/>
      <c r="I12" s="181"/>
      <c r="J12" s="181"/>
    </row>
    <row r="13" spans="1:10" x14ac:dyDescent="0.25">
      <c r="A13" s="26"/>
      <c r="B13" s="26"/>
      <c r="C13" s="26"/>
      <c r="D13" s="26"/>
      <c r="E13" s="193" t="s">
        <v>7</v>
      </c>
      <c r="F13" s="193"/>
      <c r="G13" s="193"/>
      <c r="H13" s="26"/>
      <c r="I13" s="26"/>
      <c r="J13" s="26"/>
    </row>
    <row r="14" spans="1:10" x14ac:dyDescent="0.25">
      <c r="A14" s="26"/>
      <c r="B14" s="26"/>
      <c r="C14" s="26"/>
      <c r="D14" s="26"/>
      <c r="E14" s="193" t="s">
        <v>108</v>
      </c>
      <c r="F14" s="193"/>
      <c r="G14" s="193"/>
      <c r="H14" s="26"/>
      <c r="I14" s="198" t="s">
        <v>36</v>
      </c>
      <c r="J14" s="198"/>
    </row>
    <row r="15" spans="1:10" ht="15.75" thickBot="1" x14ac:dyDescent="0.3">
      <c r="A15" s="26"/>
      <c r="B15" s="26"/>
      <c r="C15" s="26"/>
      <c r="D15" s="26"/>
      <c r="E15" s="26"/>
      <c r="F15" s="26"/>
      <c r="G15" s="26"/>
      <c r="H15" s="26"/>
      <c r="I15" s="181"/>
      <c r="J15" s="181"/>
    </row>
    <row r="16" spans="1:10" ht="14.25" customHeight="1" x14ac:dyDescent="0.25">
      <c r="A16" s="155"/>
      <c r="B16" s="155"/>
      <c r="C16" s="155"/>
      <c r="D16" s="155"/>
      <c r="E16" s="155"/>
      <c r="F16" s="155"/>
      <c r="G16" s="155"/>
      <c r="H16" s="155"/>
      <c r="I16" s="155"/>
      <c r="J16" s="155"/>
    </row>
    <row r="17" spans="1:10" ht="14.25" customHeight="1" x14ac:dyDescent="0.25">
      <c r="A17" s="182" t="s">
        <v>11</v>
      </c>
      <c r="B17" s="182"/>
      <c r="C17" s="117" t="s">
        <v>45</v>
      </c>
      <c r="D17" s="117"/>
      <c r="E17" s="117"/>
      <c r="F17" s="117"/>
      <c r="G17" s="117"/>
      <c r="H17" s="117"/>
      <c r="I17" s="117"/>
      <c r="J17" s="117"/>
    </row>
    <row r="18" spans="1:10" ht="14.25" customHeight="1" x14ac:dyDescent="0.25">
      <c r="A18" s="117"/>
      <c r="B18" s="117"/>
      <c r="C18" s="117" t="s">
        <v>3</v>
      </c>
      <c r="D18" s="117"/>
      <c r="E18" s="117"/>
      <c r="F18" s="15"/>
      <c r="G18" s="15"/>
      <c r="H18" s="117"/>
      <c r="I18" s="117"/>
      <c r="J18" s="117"/>
    </row>
    <row r="19" spans="1:10" ht="14.25" customHeight="1" x14ac:dyDescent="0.25">
      <c r="A19" s="117"/>
      <c r="B19" s="117"/>
      <c r="C19" s="117" t="s">
        <v>4</v>
      </c>
      <c r="D19" s="117"/>
      <c r="E19" s="117"/>
      <c r="F19" s="15"/>
      <c r="G19" s="15"/>
      <c r="H19" s="117"/>
      <c r="I19" s="117"/>
      <c r="J19" s="117"/>
    </row>
    <row r="20" spans="1:10" ht="14.25" customHeight="1" x14ac:dyDescent="0.25">
      <c r="A20" s="117"/>
      <c r="B20" s="117"/>
      <c r="C20" s="117" t="s">
        <v>5</v>
      </c>
      <c r="D20" s="117"/>
      <c r="E20" s="117"/>
      <c r="F20" s="15"/>
      <c r="G20" s="15"/>
      <c r="H20" s="117"/>
      <c r="I20" s="117"/>
      <c r="J20" s="117"/>
    </row>
    <row r="21" spans="1:10" ht="14.25" customHeight="1" x14ac:dyDescent="0.25">
      <c r="A21" s="117"/>
      <c r="B21" s="117"/>
      <c r="C21" s="117" t="s">
        <v>6</v>
      </c>
      <c r="D21" s="117"/>
      <c r="E21" s="117"/>
      <c r="F21" s="15"/>
      <c r="G21" s="15"/>
      <c r="H21" s="117"/>
      <c r="I21" s="117"/>
      <c r="J21" s="117"/>
    </row>
    <row r="22" spans="1:10" ht="14.25" customHeight="1" x14ac:dyDescent="0.25">
      <c r="A22" s="117"/>
      <c r="B22" s="117"/>
      <c r="C22" s="117" t="s">
        <v>7</v>
      </c>
      <c r="D22" s="117"/>
      <c r="E22" s="117"/>
      <c r="F22" s="15"/>
      <c r="G22" s="15"/>
      <c r="H22" s="117"/>
      <c r="I22" s="117"/>
      <c r="J22" s="117"/>
    </row>
    <row r="23" spans="1:10" ht="14.25" customHeight="1" x14ac:dyDescent="0.25">
      <c r="A23" s="117"/>
      <c r="B23" s="117"/>
      <c r="C23" s="15"/>
      <c r="D23" s="15"/>
      <c r="E23" s="15"/>
      <c r="F23" s="15"/>
      <c r="G23" s="15"/>
      <c r="H23" s="15"/>
      <c r="I23" s="15"/>
      <c r="J23" s="15"/>
    </row>
    <row r="24" spans="1:10" ht="14.25" customHeight="1" x14ac:dyDescent="0.25">
      <c r="A24" s="182" t="s">
        <v>20</v>
      </c>
      <c r="B24" s="182"/>
      <c r="C24" s="180"/>
      <c r="D24" s="180"/>
      <c r="E24" s="180"/>
      <c r="F24" s="180"/>
      <c r="G24" s="180"/>
      <c r="H24" s="180"/>
      <c r="I24" s="180"/>
      <c r="J24" s="180"/>
    </row>
    <row r="25" spans="1:10" ht="14.25" customHeight="1" x14ac:dyDescent="0.25">
      <c r="A25" s="182" t="s">
        <v>31</v>
      </c>
      <c r="B25" s="182"/>
      <c r="C25" s="180"/>
      <c r="D25" s="180"/>
      <c r="E25" s="180"/>
      <c r="F25" s="180"/>
      <c r="G25" s="180"/>
      <c r="H25" s="180"/>
      <c r="I25" s="180"/>
      <c r="J25" s="180"/>
    </row>
    <row r="26" spans="1:10" ht="14.25" customHeight="1" x14ac:dyDescent="0.25">
      <c r="A26" s="182" t="s">
        <v>21</v>
      </c>
      <c r="B26" s="182"/>
      <c r="C26" s="180"/>
      <c r="D26" s="180"/>
      <c r="E26" s="180"/>
      <c r="F26" s="180"/>
      <c r="G26" s="180"/>
      <c r="H26" s="180"/>
      <c r="I26" s="180"/>
      <c r="J26" s="180"/>
    </row>
    <row r="27" spans="1:10" ht="14.25" customHeight="1" x14ac:dyDescent="0.25">
      <c r="A27" s="182" t="s">
        <v>22</v>
      </c>
      <c r="B27" s="182"/>
      <c r="C27" s="180"/>
      <c r="D27" s="180"/>
      <c r="E27" s="180"/>
      <c r="F27" s="180"/>
      <c r="G27" s="180"/>
      <c r="H27" s="180"/>
      <c r="I27" s="180"/>
      <c r="J27" s="180"/>
    </row>
    <row r="28" spans="1:10" ht="14.25" customHeight="1" x14ac:dyDescent="0.25">
      <c r="A28" s="182" t="s">
        <v>23</v>
      </c>
      <c r="B28" s="182"/>
      <c r="C28" s="180"/>
      <c r="D28" s="180"/>
      <c r="E28" s="180"/>
      <c r="F28" s="180"/>
      <c r="G28" s="180"/>
      <c r="H28" s="180"/>
      <c r="I28" s="180"/>
      <c r="J28" s="180"/>
    </row>
    <row r="29" spans="1:10" ht="14.25" customHeight="1" x14ac:dyDescent="0.25">
      <c r="A29" s="182" t="s">
        <v>24</v>
      </c>
      <c r="B29" s="182"/>
      <c r="C29" s="180"/>
      <c r="D29" s="180"/>
      <c r="E29" s="180"/>
      <c r="F29" s="180"/>
      <c r="G29" s="180"/>
      <c r="H29" s="180"/>
      <c r="I29" s="180"/>
      <c r="J29" s="180"/>
    </row>
    <row r="30" spans="1:10" ht="14.25" customHeight="1" x14ac:dyDescent="0.25">
      <c r="A30" s="182" t="s">
        <v>30</v>
      </c>
      <c r="B30" s="182"/>
      <c r="C30" s="180"/>
      <c r="D30" s="180"/>
      <c r="E30" s="180"/>
      <c r="F30" s="180"/>
      <c r="G30" s="180"/>
      <c r="H30" s="180"/>
      <c r="I30" s="180"/>
      <c r="J30" s="180"/>
    </row>
    <row r="31" spans="1:10" ht="14.25" customHeight="1" x14ac:dyDescent="0.25">
      <c r="A31" s="17"/>
      <c r="B31" s="17"/>
      <c r="C31" s="42"/>
      <c r="D31" s="42"/>
      <c r="E31" s="42"/>
      <c r="F31" s="42"/>
      <c r="G31" s="42"/>
      <c r="H31" s="42"/>
      <c r="I31" s="42"/>
      <c r="J31" s="42"/>
    </row>
    <row r="32" spans="1:10" ht="14.25" customHeight="1" x14ac:dyDescent="0.25">
      <c r="A32" s="182" t="s">
        <v>101</v>
      </c>
      <c r="B32" s="182"/>
      <c r="C32" s="183"/>
      <c r="D32" s="183"/>
      <c r="E32" s="183"/>
      <c r="F32" s="184" t="s">
        <v>105</v>
      </c>
      <c r="G32" s="184"/>
      <c r="H32" s="184"/>
      <c r="I32" s="117" t="s">
        <v>45</v>
      </c>
      <c r="J32" s="117"/>
    </row>
    <row r="33" spans="1:10" ht="14.25" customHeight="1" x14ac:dyDescent="0.25">
      <c r="A33" s="182" t="s">
        <v>25</v>
      </c>
      <c r="B33" s="182"/>
      <c r="C33" s="183"/>
      <c r="D33" s="183"/>
      <c r="E33" s="183"/>
      <c r="F33" s="15"/>
      <c r="G33" s="15"/>
      <c r="H33" s="15"/>
      <c r="I33" s="117" t="s">
        <v>3</v>
      </c>
      <c r="J33" s="117"/>
    </row>
    <row r="34" spans="1:10" ht="14.25" customHeight="1" x14ac:dyDescent="0.25">
      <c r="A34" s="182" t="s">
        <v>114</v>
      </c>
      <c r="B34" s="182"/>
      <c r="C34" s="183" t="s">
        <v>36</v>
      </c>
      <c r="D34" s="183"/>
      <c r="E34" s="183"/>
      <c r="F34" s="15"/>
      <c r="G34" s="15"/>
      <c r="H34" s="18"/>
      <c r="I34" s="117" t="s">
        <v>4</v>
      </c>
      <c r="J34" s="117"/>
    </row>
    <row r="35" spans="1:10" ht="14.25" customHeight="1" x14ac:dyDescent="0.25">
      <c r="A35" s="182" t="s">
        <v>113</v>
      </c>
      <c r="B35" s="182"/>
      <c r="C35" s="180"/>
      <c r="D35" s="180"/>
      <c r="E35" s="180"/>
      <c r="F35" s="180"/>
      <c r="G35" s="15"/>
      <c r="H35" s="18"/>
      <c r="I35" s="117" t="s">
        <v>5</v>
      </c>
      <c r="J35" s="117"/>
    </row>
    <row r="36" spans="1:10" ht="14.25" customHeight="1" x14ac:dyDescent="0.25">
      <c r="A36" s="182" t="s">
        <v>27</v>
      </c>
      <c r="B36" s="182"/>
      <c r="C36" s="180" t="s">
        <v>223</v>
      </c>
      <c r="D36" s="180"/>
      <c r="E36" s="180"/>
      <c r="F36" s="15"/>
      <c r="G36" s="15"/>
      <c r="H36" s="18"/>
      <c r="I36" s="117" t="s">
        <v>6</v>
      </c>
      <c r="J36" s="117"/>
    </row>
    <row r="37" spans="1:10" ht="14.25" customHeight="1" x14ac:dyDescent="0.25">
      <c r="A37" s="182" t="s">
        <v>28</v>
      </c>
      <c r="B37" s="182"/>
      <c r="C37" s="180" t="s">
        <v>222</v>
      </c>
      <c r="D37" s="180"/>
      <c r="E37" s="180"/>
      <c r="F37" s="15"/>
      <c r="G37" s="15"/>
      <c r="H37" s="15"/>
      <c r="I37" s="117" t="s">
        <v>7</v>
      </c>
      <c r="J37" s="117"/>
    </row>
    <row r="38" spans="1:10" ht="14.25" customHeight="1" x14ac:dyDescent="0.25">
      <c r="A38" s="182" t="s">
        <v>29</v>
      </c>
      <c r="B38" s="182"/>
      <c r="C38" s="180" t="s">
        <v>34</v>
      </c>
      <c r="D38" s="180"/>
      <c r="E38" s="180"/>
      <c r="F38" s="15"/>
      <c r="G38" s="15"/>
      <c r="H38" s="117"/>
      <c r="I38" s="117"/>
      <c r="J38" s="117"/>
    </row>
    <row r="39" spans="1:10" ht="14.25" customHeight="1" x14ac:dyDescent="0.25">
      <c r="A39" s="17"/>
      <c r="B39" s="17"/>
      <c r="C39" s="10"/>
      <c r="D39" s="17"/>
      <c r="E39" s="17"/>
      <c r="F39" s="17"/>
      <c r="G39" s="17"/>
      <c r="H39" s="17"/>
      <c r="I39" s="17"/>
      <c r="J39" s="17"/>
    </row>
    <row r="40" spans="1:10" ht="14.25" customHeight="1" x14ac:dyDescent="0.25">
      <c r="A40" s="17"/>
      <c r="B40" s="17"/>
      <c r="C40" s="10"/>
      <c r="D40" s="17"/>
      <c r="E40" s="17"/>
      <c r="F40" s="17"/>
      <c r="G40" s="17"/>
      <c r="H40" s="17"/>
      <c r="I40" s="17"/>
      <c r="J40" s="17"/>
    </row>
    <row r="41" spans="1:10" ht="14.25" customHeight="1" x14ac:dyDescent="0.25">
      <c r="A41" s="17"/>
      <c r="B41" s="17"/>
      <c r="C41" s="10"/>
      <c r="D41" s="17"/>
      <c r="E41" s="17"/>
      <c r="F41" s="17"/>
      <c r="G41" s="17"/>
      <c r="H41" s="17"/>
      <c r="I41" s="17"/>
      <c r="J41" s="17"/>
    </row>
    <row r="42" spans="1:10" ht="14.25" customHeight="1" x14ac:dyDescent="0.25">
      <c r="C42" s="125"/>
      <c r="D42" s="125"/>
      <c r="E42" s="125"/>
      <c r="F42" s="125"/>
      <c r="G42" s="125"/>
      <c r="H42" s="125"/>
      <c r="I42" s="125"/>
      <c r="J42" s="125"/>
    </row>
    <row r="43" spans="1:10" ht="14.25" customHeight="1" x14ac:dyDescent="0.25">
      <c r="A43" s="17"/>
      <c r="B43" s="17"/>
      <c r="C43" s="10"/>
      <c r="D43" s="17"/>
      <c r="E43" s="17"/>
      <c r="F43" s="17"/>
      <c r="G43" s="17"/>
      <c r="H43" s="17"/>
      <c r="I43" s="17"/>
      <c r="J43" s="17"/>
    </row>
    <row r="44" spans="1:10" ht="14.25" customHeight="1" x14ac:dyDescent="0.25">
      <c r="A44" s="117" t="s">
        <v>188</v>
      </c>
      <c r="B44" s="117"/>
      <c r="C44" s="117"/>
      <c r="D44" s="117"/>
      <c r="E44" s="117"/>
      <c r="F44" s="117"/>
      <c r="G44" s="117"/>
      <c r="H44" s="117"/>
      <c r="I44" s="117"/>
      <c r="J44" s="117"/>
    </row>
    <row r="45" spans="1:10" ht="14.25" customHeight="1" x14ac:dyDescent="0.25">
      <c r="A45" s="17"/>
      <c r="B45" s="17"/>
      <c r="C45" s="10"/>
      <c r="D45" s="17"/>
      <c r="E45" s="17"/>
      <c r="F45" s="17"/>
      <c r="G45" s="17"/>
      <c r="H45" s="17"/>
      <c r="I45" s="17"/>
      <c r="J45" s="17"/>
    </row>
    <row r="46" spans="1:10" ht="14.25" customHeight="1" x14ac:dyDescent="0.25">
      <c r="A46" s="117" t="s">
        <v>42</v>
      </c>
      <c r="B46" s="117"/>
      <c r="C46" s="117"/>
      <c r="D46" s="117"/>
      <c r="E46" s="117"/>
      <c r="F46" s="117"/>
      <c r="G46" s="117"/>
      <c r="H46" s="117"/>
      <c r="I46" s="117"/>
      <c r="J46" s="117"/>
    </row>
    <row r="47" spans="1:10" ht="14.25" customHeight="1" x14ac:dyDescent="0.25">
      <c r="A47" s="17"/>
      <c r="B47" s="17"/>
      <c r="C47" s="10"/>
      <c r="D47" s="17"/>
      <c r="E47" s="17"/>
      <c r="F47" s="17"/>
      <c r="G47" s="17"/>
      <c r="H47" s="17"/>
      <c r="I47" s="17"/>
      <c r="J47" s="17"/>
    </row>
    <row r="48" spans="1:10" ht="14.25" customHeight="1" x14ac:dyDescent="0.25">
      <c r="A48" s="144" t="s">
        <v>43</v>
      </c>
      <c r="B48" s="144"/>
      <c r="C48" s="144"/>
      <c r="D48" s="144"/>
      <c r="E48" s="144"/>
      <c r="F48" s="144"/>
      <c r="G48" s="144"/>
      <c r="H48" s="144"/>
      <c r="I48" s="144"/>
      <c r="J48" s="144"/>
    </row>
    <row r="49" spans="1:10" ht="14.25" customHeight="1" x14ac:dyDescent="0.25">
      <c r="A49" s="144"/>
      <c r="B49" s="144"/>
      <c r="C49" s="144"/>
      <c r="D49" s="144"/>
      <c r="E49" s="144"/>
      <c r="F49" s="144"/>
      <c r="G49" s="144"/>
      <c r="H49" s="144"/>
      <c r="I49" s="144"/>
      <c r="J49" s="144"/>
    </row>
    <row r="50" spans="1:10" ht="14.25" customHeight="1" x14ac:dyDescent="0.25">
      <c r="A50" s="144"/>
      <c r="B50" s="144"/>
      <c r="C50" s="144"/>
      <c r="D50" s="144"/>
      <c r="E50" s="144"/>
      <c r="F50" s="144"/>
      <c r="G50" s="144"/>
      <c r="H50" s="144"/>
      <c r="I50" s="144"/>
      <c r="J50" s="144"/>
    </row>
    <row r="51" spans="1:10" ht="14.25" customHeight="1" x14ac:dyDescent="0.25">
      <c r="A51" s="19"/>
      <c r="B51" s="19"/>
      <c r="C51" s="19"/>
      <c r="D51" s="19"/>
      <c r="E51" s="19"/>
      <c r="F51" s="19"/>
      <c r="G51" s="19"/>
      <c r="H51" s="19"/>
      <c r="I51" s="19"/>
      <c r="J51" s="19"/>
    </row>
    <row r="52" spans="1:10" ht="14.25" customHeight="1" x14ac:dyDescent="0.25">
      <c r="A52" s="209" t="s">
        <v>125</v>
      </c>
      <c r="B52" s="209"/>
      <c r="C52" s="209"/>
      <c r="D52" s="209"/>
      <c r="E52" s="209"/>
      <c r="F52" s="209"/>
      <c r="G52" s="209"/>
      <c r="H52" s="209"/>
      <c r="I52" s="209"/>
      <c r="J52" s="209"/>
    </row>
    <row r="53" spans="1:10" ht="14.25" customHeight="1" x14ac:dyDescent="0.25">
      <c r="A53" s="210"/>
      <c r="B53" s="210"/>
      <c r="C53" s="210"/>
      <c r="D53" s="210"/>
      <c r="E53" s="210"/>
      <c r="F53" s="210"/>
      <c r="G53" s="210"/>
      <c r="H53" s="210"/>
      <c r="I53" s="210"/>
      <c r="J53" s="210"/>
    </row>
    <row r="54" spans="1:10" ht="14.25" customHeight="1" x14ac:dyDescent="0.25">
      <c r="A54" s="211"/>
      <c r="B54" s="211"/>
      <c r="C54" s="211"/>
      <c r="D54" s="211"/>
      <c r="E54" s="211"/>
      <c r="F54" s="211"/>
      <c r="G54" s="211"/>
      <c r="H54" s="211"/>
      <c r="I54" s="211"/>
      <c r="J54" s="211"/>
    </row>
    <row r="55" spans="1:10" ht="14.25" customHeight="1" x14ac:dyDescent="0.25">
      <c r="A55" s="118" t="s">
        <v>0</v>
      </c>
      <c r="B55" s="119"/>
      <c r="C55" s="119"/>
      <c r="D55" s="119"/>
      <c r="E55" s="119"/>
      <c r="F55" s="119"/>
      <c r="G55" s="119"/>
      <c r="H55" s="120"/>
      <c r="I55" s="164" t="s">
        <v>127</v>
      </c>
      <c r="J55" s="165"/>
    </row>
    <row r="56" spans="1:10" ht="14.25" customHeight="1" x14ac:dyDescent="0.25">
      <c r="A56" s="121"/>
      <c r="B56" s="122"/>
      <c r="C56" s="122"/>
      <c r="D56" s="122"/>
      <c r="E56" s="122"/>
      <c r="F56" s="122"/>
      <c r="G56" s="122"/>
      <c r="H56" s="123"/>
      <c r="I56" s="166"/>
      <c r="J56" s="167"/>
    </row>
    <row r="57" spans="1:10" ht="14.25" customHeight="1" x14ac:dyDescent="0.25">
      <c r="A57" s="168" t="s">
        <v>176</v>
      </c>
      <c r="B57" s="169"/>
      <c r="C57" s="169"/>
      <c r="D57" s="169"/>
      <c r="E57" s="169"/>
      <c r="F57" s="169"/>
      <c r="G57" s="169"/>
      <c r="H57" s="170"/>
      <c r="I57" s="176" t="str">
        <f>D$3</f>
        <v>01253</v>
      </c>
      <c r="J57" s="177"/>
    </row>
    <row r="58" spans="1:10" ht="14.25" customHeight="1" x14ac:dyDescent="0.25">
      <c r="A58" s="171"/>
      <c r="B58" s="172"/>
      <c r="C58" s="172"/>
      <c r="D58" s="172"/>
      <c r="E58" s="172"/>
      <c r="F58" s="172"/>
      <c r="G58" s="172"/>
      <c r="H58" s="173"/>
      <c r="I58" s="178"/>
      <c r="J58" s="179"/>
    </row>
    <row r="59" spans="1:10" ht="14.25" customHeight="1" x14ac:dyDescent="0.25">
      <c r="A59" s="10"/>
      <c r="B59" s="10"/>
      <c r="C59" s="10"/>
      <c r="D59" s="10"/>
      <c r="E59" s="10"/>
      <c r="F59" s="10"/>
      <c r="G59" s="10"/>
      <c r="H59" s="10"/>
      <c r="I59" s="10"/>
      <c r="J59" s="10"/>
    </row>
    <row r="60" spans="1:10" ht="14.25" customHeight="1" x14ac:dyDescent="0.25">
      <c r="A60" s="134" t="s">
        <v>128</v>
      </c>
      <c r="B60" s="134"/>
      <c r="C60" s="134"/>
      <c r="D60" s="134"/>
      <c r="E60" s="134"/>
      <c r="F60" s="134"/>
      <c r="G60" s="134"/>
      <c r="H60" s="134"/>
      <c r="I60" s="134"/>
      <c r="J60" s="134"/>
    </row>
    <row r="61" spans="1:10" ht="14.25" customHeight="1" x14ac:dyDescent="0.25">
      <c r="A61" s="67"/>
      <c r="B61" s="67"/>
      <c r="C61" s="67"/>
      <c r="D61" s="67"/>
      <c r="E61" s="67"/>
      <c r="F61" s="67"/>
      <c r="G61" s="67"/>
      <c r="H61" s="67"/>
      <c r="I61" s="67"/>
      <c r="J61" s="67"/>
    </row>
    <row r="62" spans="1:10" ht="14.25" customHeight="1" x14ac:dyDescent="0.25">
      <c r="A62" s="143" t="s">
        <v>129</v>
      </c>
      <c r="B62" s="143"/>
      <c r="C62" s="143"/>
      <c r="D62" s="143"/>
      <c r="E62" s="143"/>
      <c r="F62" s="143"/>
      <c r="G62" s="143"/>
      <c r="H62" s="143"/>
      <c r="I62" s="143"/>
      <c r="J62" s="143"/>
    </row>
    <row r="63" spans="1:10" ht="14.25" customHeight="1" x14ac:dyDescent="0.25">
      <c r="A63" s="143"/>
      <c r="B63" s="143"/>
      <c r="C63" s="143"/>
      <c r="D63" s="143"/>
      <c r="E63" s="143"/>
      <c r="F63" s="143"/>
      <c r="G63" s="143"/>
      <c r="H63" s="143"/>
      <c r="I63" s="143"/>
      <c r="J63" s="143"/>
    </row>
    <row r="64" spans="1:10" ht="14.25" customHeight="1" x14ac:dyDescent="0.25">
      <c r="A64" s="67"/>
      <c r="B64" s="67"/>
      <c r="C64" s="67"/>
      <c r="D64" s="67"/>
      <c r="E64" s="67"/>
      <c r="F64" s="67"/>
      <c r="G64" s="67"/>
      <c r="H64" s="67"/>
      <c r="I64" s="67"/>
      <c r="J64" s="67"/>
    </row>
    <row r="65" spans="1:10" ht="14.25" customHeight="1" x14ac:dyDescent="0.25">
      <c r="A65" s="125" t="s">
        <v>40</v>
      </c>
      <c r="B65" s="125"/>
      <c r="C65" s="174"/>
      <c r="D65" s="174"/>
      <c r="E65" s="174"/>
      <c r="F65" s="174"/>
      <c r="G65" s="174"/>
      <c r="H65" s="174"/>
      <c r="I65" s="174"/>
      <c r="J65" s="174"/>
    </row>
    <row r="66" spans="1:10" ht="14.25" customHeight="1" x14ac:dyDescent="0.25">
      <c r="A66" s="67"/>
      <c r="B66" s="67"/>
      <c r="C66" s="174"/>
      <c r="D66" s="174"/>
      <c r="E66" s="174"/>
      <c r="F66" s="174"/>
      <c r="G66" s="174"/>
      <c r="H66" s="174"/>
      <c r="I66" s="174"/>
      <c r="J66" s="174"/>
    </row>
    <row r="67" spans="1:10" ht="14.25" customHeight="1" x14ac:dyDescent="0.25">
      <c r="A67" s="67"/>
      <c r="B67" s="67"/>
      <c r="C67" s="174"/>
      <c r="D67" s="174"/>
      <c r="E67" s="174"/>
      <c r="F67" s="174"/>
      <c r="G67" s="174"/>
      <c r="H67" s="174"/>
      <c r="I67" s="174"/>
      <c r="J67" s="174"/>
    </row>
    <row r="68" spans="1:10" ht="14.25" customHeight="1" x14ac:dyDescent="0.25">
      <c r="A68" s="67"/>
      <c r="B68" s="67"/>
      <c r="C68" s="67"/>
      <c r="D68" s="67"/>
      <c r="E68" s="67"/>
      <c r="F68" s="67"/>
      <c r="G68" s="67"/>
      <c r="H68" s="67"/>
      <c r="I68" s="67"/>
      <c r="J68" s="67"/>
    </row>
    <row r="69" spans="1:10" ht="14.25" customHeight="1" x14ac:dyDescent="0.25">
      <c r="A69" s="143" t="s">
        <v>130</v>
      </c>
      <c r="B69" s="143"/>
      <c r="C69" s="143"/>
      <c r="D69" s="143"/>
      <c r="E69" s="143"/>
      <c r="F69" s="143"/>
      <c r="G69" s="143"/>
      <c r="H69" s="143"/>
      <c r="I69" s="143"/>
      <c r="J69" s="69"/>
    </row>
    <row r="70" spans="1:10" ht="14.25" customHeight="1" x14ac:dyDescent="0.25">
      <c r="A70" s="10"/>
      <c r="B70" s="10"/>
      <c r="C70" s="10"/>
      <c r="D70" s="10"/>
      <c r="E70" s="10"/>
      <c r="F70" s="10"/>
      <c r="G70" s="10"/>
      <c r="H70" s="10"/>
      <c r="I70" s="10"/>
      <c r="J70" s="10"/>
    </row>
    <row r="71" spans="1:10" ht="14.25" customHeight="1" x14ac:dyDescent="0.25">
      <c r="A71" s="10"/>
      <c r="B71" s="10"/>
      <c r="C71" s="10"/>
      <c r="D71" s="10"/>
      <c r="E71" s="10"/>
      <c r="F71" s="10"/>
      <c r="G71" s="10"/>
      <c r="H71" s="10"/>
      <c r="I71" s="10"/>
      <c r="J71" s="10"/>
    </row>
    <row r="72" spans="1:10" ht="14.25" customHeight="1" x14ac:dyDescent="0.25">
      <c r="A72" s="10"/>
      <c r="B72" s="10"/>
      <c r="C72" s="10"/>
      <c r="D72" s="10"/>
      <c r="E72" s="10"/>
      <c r="F72" s="10"/>
      <c r="G72" s="10"/>
      <c r="H72" s="10"/>
      <c r="I72" s="10"/>
      <c r="J72" s="10"/>
    </row>
    <row r="73" spans="1:10" ht="14.25" customHeight="1" x14ac:dyDescent="0.25">
      <c r="A73" s="10"/>
      <c r="B73" s="10"/>
      <c r="C73" s="10"/>
      <c r="D73" s="10"/>
      <c r="E73" s="10"/>
      <c r="F73" s="10"/>
      <c r="G73" s="10"/>
      <c r="H73" s="10"/>
      <c r="I73" s="10"/>
      <c r="J73" s="10"/>
    </row>
    <row r="74" spans="1:10" ht="14.25" customHeight="1" x14ac:dyDescent="0.25">
      <c r="A74" s="10"/>
      <c r="B74" s="10"/>
      <c r="C74" s="10"/>
      <c r="D74" s="10"/>
      <c r="E74" s="10"/>
      <c r="F74" s="10"/>
      <c r="G74" s="10"/>
      <c r="H74" s="10"/>
      <c r="I74" s="10"/>
      <c r="J74" s="10"/>
    </row>
    <row r="75" spans="1:10" ht="14.25" customHeight="1" x14ac:dyDescent="0.25">
      <c r="A75" s="10"/>
      <c r="B75" s="10"/>
      <c r="C75" s="10"/>
      <c r="D75" s="10"/>
      <c r="E75" s="10"/>
      <c r="F75" s="10"/>
      <c r="G75" s="10"/>
      <c r="H75" s="10"/>
      <c r="I75" s="10"/>
      <c r="J75" s="10"/>
    </row>
    <row r="76" spans="1:10" ht="14.25" customHeight="1" x14ac:dyDescent="0.25">
      <c r="A76" s="10"/>
      <c r="B76" s="10"/>
      <c r="C76" s="10"/>
      <c r="D76" s="10"/>
      <c r="E76" s="10"/>
      <c r="F76" s="10"/>
      <c r="G76" s="10"/>
      <c r="H76" s="10"/>
      <c r="I76" s="10"/>
      <c r="J76" s="10"/>
    </row>
    <row r="77" spans="1:10" ht="14.25" customHeight="1" x14ac:dyDescent="0.25">
      <c r="A77" s="10"/>
      <c r="B77" s="10"/>
      <c r="C77" s="10"/>
      <c r="D77" s="10"/>
      <c r="E77" s="10"/>
      <c r="F77" s="10"/>
      <c r="G77" s="10"/>
      <c r="H77" s="10"/>
      <c r="I77" s="10"/>
      <c r="J77" s="10"/>
    </row>
    <row r="78" spans="1:10" ht="14.25" customHeight="1" x14ac:dyDescent="0.25">
      <c r="A78" s="10"/>
      <c r="B78" s="10"/>
      <c r="C78" s="10"/>
      <c r="D78" s="10"/>
      <c r="E78" s="10"/>
      <c r="F78" s="10"/>
      <c r="G78" s="10"/>
      <c r="H78" s="10"/>
      <c r="I78" s="10"/>
      <c r="J78" s="10"/>
    </row>
    <row r="79" spans="1:10" ht="14.25" customHeight="1" x14ac:dyDescent="0.25">
      <c r="A79" s="10"/>
      <c r="B79" s="10"/>
      <c r="C79" s="10"/>
      <c r="D79" s="10"/>
      <c r="E79" s="10"/>
      <c r="F79" s="10"/>
      <c r="G79" s="10"/>
      <c r="H79" s="10"/>
      <c r="I79" s="10"/>
      <c r="J79" s="10"/>
    </row>
    <row r="80" spans="1:10" ht="14.25" customHeight="1" x14ac:dyDescent="0.25">
      <c r="A80" s="10"/>
      <c r="B80" s="10"/>
      <c r="C80" s="10"/>
      <c r="D80" s="10"/>
      <c r="E80" s="10"/>
      <c r="F80" s="10"/>
      <c r="G80" s="10"/>
      <c r="H80" s="10"/>
      <c r="I80" s="10"/>
      <c r="J80" s="10"/>
    </row>
    <row r="81" spans="1:10" ht="14.25" customHeight="1" x14ac:dyDescent="0.25">
      <c r="A81" s="10"/>
      <c r="B81" s="10"/>
      <c r="C81" s="10"/>
      <c r="D81" s="10"/>
      <c r="E81" s="10"/>
      <c r="F81" s="10"/>
      <c r="G81" s="10"/>
      <c r="H81" s="10"/>
      <c r="I81" s="10"/>
      <c r="J81" s="10"/>
    </row>
    <row r="82" spans="1:10" ht="14.25" customHeight="1" x14ac:dyDescent="0.25">
      <c r="A82" s="134" t="s">
        <v>118</v>
      </c>
      <c r="B82" s="134"/>
      <c r="C82" s="134"/>
      <c r="D82" s="134"/>
      <c r="E82" s="134"/>
      <c r="F82" s="134"/>
      <c r="G82" s="134"/>
      <c r="H82" s="134"/>
      <c r="I82" s="134"/>
      <c r="J82" s="134"/>
    </row>
    <row r="83" spans="1:10" ht="14.25" customHeight="1" x14ac:dyDescent="0.25">
      <c r="A83" s="10"/>
      <c r="B83" s="10"/>
      <c r="C83" s="10"/>
      <c r="D83" s="10"/>
      <c r="E83" s="10"/>
      <c r="F83" s="10"/>
      <c r="G83" s="10"/>
      <c r="H83" s="10"/>
      <c r="I83" s="10"/>
      <c r="J83" s="10"/>
    </row>
    <row r="84" spans="1:10" ht="14.25" customHeight="1" x14ac:dyDescent="0.25">
      <c r="A84" s="135" t="s">
        <v>119</v>
      </c>
      <c r="B84" s="135"/>
      <c r="C84" s="135" t="s">
        <v>120</v>
      </c>
      <c r="D84" s="135"/>
      <c r="E84" s="135"/>
      <c r="F84" s="135"/>
      <c r="G84" s="135"/>
      <c r="H84" s="135"/>
      <c r="I84" s="135" t="s">
        <v>121</v>
      </c>
      <c r="J84" s="135"/>
    </row>
    <row r="85" spans="1:10" ht="14.25" customHeight="1" x14ac:dyDescent="0.25">
      <c r="A85" s="10" t="s">
        <v>122</v>
      </c>
      <c r="B85" s="10"/>
      <c r="C85" s="125" t="str">
        <f>VLOOKUP(A85,[1]Equipment!$A$6:$S$100,19,0)</f>
        <v>Fluke 8508A  Digital Multimeter</v>
      </c>
      <c r="D85" s="125"/>
      <c r="E85" s="125"/>
      <c r="F85" s="125"/>
      <c r="G85" s="125"/>
      <c r="H85" s="125"/>
      <c r="I85" s="207">
        <f>VLOOKUP(A85,[1]Equipment!$A:$J,10,0)</f>
        <v>45871</v>
      </c>
      <c r="J85" s="207"/>
    </row>
    <row r="86" spans="1:10" ht="14.25" customHeight="1" x14ac:dyDescent="0.25">
      <c r="A86" s="10" t="s">
        <v>123</v>
      </c>
      <c r="B86" s="10"/>
      <c r="C86" s="125" t="str">
        <f>VLOOKUP(A86,[1]Equipment!$A$6:$D$100,4,0)</f>
        <v>Resistance Box</v>
      </c>
      <c r="D86" s="125"/>
      <c r="E86" s="125"/>
      <c r="F86" s="125"/>
      <c r="G86" s="125"/>
      <c r="H86" s="125"/>
      <c r="I86" s="207">
        <f>VLOOKUP(A86,[1]Equipment!$A:$J,10,0)</f>
        <v>45961</v>
      </c>
      <c r="J86" s="207"/>
    </row>
    <row r="87" spans="1:10" ht="14.25" customHeight="1" x14ac:dyDescent="0.25">
      <c r="A87" s="10" t="s">
        <v>124</v>
      </c>
      <c r="B87" s="10"/>
      <c r="C87" s="125" t="str">
        <f>VLOOKUP(A87,[1]Equipment!$A$6:$D$100,4,0)</f>
        <v>Precision High Voltage Meter</v>
      </c>
      <c r="D87" s="125"/>
      <c r="E87" s="125"/>
      <c r="F87" s="125"/>
      <c r="G87" s="125"/>
      <c r="H87" s="125"/>
      <c r="I87" s="207">
        <f>VLOOKUP(A87,[1]Equipment!$A:$J,10,0)</f>
        <v>45930</v>
      </c>
      <c r="J87" s="207"/>
    </row>
    <row r="88" spans="1:10" ht="14.25" customHeight="1" x14ac:dyDescent="0.25">
      <c r="A88" s="10"/>
      <c r="B88" s="10"/>
      <c r="C88" s="10"/>
      <c r="D88" s="10"/>
      <c r="E88" s="10"/>
      <c r="F88" s="10"/>
      <c r="G88" s="10"/>
      <c r="H88" s="10"/>
      <c r="I88" s="10"/>
      <c r="J88" s="10"/>
    </row>
    <row r="89" spans="1:10" ht="14.25" customHeight="1" x14ac:dyDescent="0.25">
      <c r="A89" s="10"/>
      <c r="B89" s="10"/>
      <c r="C89" s="10"/>
      <c r="D89" s="10"/>
      <c r="E89" s="10"/>
      <c r="F89" s="10"/>
      <c r="G89" s="10"/>
      <c r="H89" s="10"/>
      <c r="I89" s="10"/>
      <c r="J89" s="10"/>
    </row>
    <row r="90" spans="1:10" ht="14.25" customHeight="1" x14ac:dyDescent="0.25">
      <c r="A90" s="10"/>
      <c r="B90" s="10"/>
      <c r="C90" s="10"/>
      <c r="D90" s="10"/>
      <c r="E90" s="10"/>
      <c r="F90" s="10"/>
      <c r="G90" s="10"/>
      <c r="H90" s="10"/>
      <c r="I90" s="10"/>
      <c r="J90" s="10"/>
    </row>
    <row r="91" spans="1:10" ht="14.25" customHeight="1" x14ac:dyDescent="0.25">
      <c r="A91" s="10"/>
      <c r="B91" s="10"/>
      <c r="C91" s="10"/>
      <c r="D91" s="10"/>
      <c r="E91" s="10"/>
      <c r="F91" s="10"/>
      <c r="G91" s="10"/>
      <c r="H91" s="10"/>
      <c r="I91" s="10"/>
      <c r="J91" s="10"/>
    </row>
    <row r="92" spans="1:10" ht="14.25" customHeight="1" x14ac:dyDescent="0.25">
      <c r="A92" s="10"/>
      <c r="B92" s="10"/>
      <c r="C92" s="10"/>
      <c r="D92" s="10"/>
      <c r="E92" s="10"/>
      <c r="F92" s="10"/>
      <c r="G92" s="10"/>
      <c r="H92" s="10"/>
      <c r="I92" s="10"/>
      <c r="J92" s="10"/>
    </row>
    <row r="93" spans="1:10" ht="14.25" customHeight="1" x14ac:dyDescent="0.25">
      <c r="A93" s="10"/>
      <c r="B93" s="10"/>
      <c r="C93" s="10"/>
      <c r="D93" s="10"/>
      <c r="E93" s="10"/>
      <c r="F93" s="10"/>
      <c r="G93" s="10"/>
      <c r="H93" s="10"/>
      <c r="I93" s="10"/>
      <c r="J93" s="10"/>
    </row>
    <row r="94" spans="1:10" ht="14.25" customHeight="1" x14ac:dyDescent="0.25">
      <c r="A94" s="10"/>
      <c r="B94" s="10"/>
      <c r="C94" s="10"/>
      <c r="D94" s="10"/>
      <c r="E94" s="10"/>
      <c r="F94" s="10"/>
      <c r="G94" s="10"/>
      <c r="H94" s="10"/>
      <c r="I94" s="10"/>
      <c r="J94" s="10"/>
    </row>
    <row r="95" spans="1:10" ht="14.25" customHeight="1" x14ac:dyDescent="0.25">
      <c r="A95" s="10"/>
      <c r="B95" s="10"/>
      <c r="C95" s="10"/>
      <c r="D95" s="10"/>
      <c r="E95" s="10"/>
      <c r="F95" s="10"/>
      <c r="G95" s="10"/>
      <c r="H95" s="10"/>
      <c r="I95" s="10"/>
      <c r="J95" s="10"/>
    </row>
    <row r="96" spans="1:10" ht="14.25" customHeight="1" x14ac:dyDescent="0.25">
      <c r="A96" s="10"/>
      <c r="B96" s="10"/>
      <c r="C96" s="10"/>
      <c r="D96" s="10"/>
      <c r="E96" s="10"/>
      <c r="F96" s="10"/>
      <c r="G96" s="10"/>
      <c r="H96" s="10"/>
      <c r="I96" s="10"/>
      <c r="J96" s="10"/>
    </row>
    <row r="97" spans="1:10" ht="14.25" customHeight="1" x14ac:dyDescent="0.25">
      <c r="A97" s="10"/>
      <c r="B97" s="10"/>
      <c r="C97" s="10"/>
      <c r="D97" s="10"/>
      <c r="E97" s="10"/>
      <c r="F97" s="10"/>
      <c r="G97" s="10"/>
      <c r="H97" s="10"/>
      <c r="I97" s="10"/>
      <c r="J97" s="10"/>
    </row>
    <row r="98" spans="1:10" ht="14.25" customHeight="1" x14ac:dyDescent="0.25">
      <c r="A98" s="10"/>
      <c r="B98" s="10"/>
      <c r="C98" s="10"/>
      <c r="D98" s="10"/>
      <c r="E98" s="10"/>
      <c r="F98" s="10"/>
      <c r="G98" s="10"/>
      <c r="H98" s="10"/>
      <c r="I98" s="10"/>
      <c r="J98" s="10"/>
    </row>
    <row r="99" spans="1:10" ht="14.25" customHeight="1" x14ac:dyDescent="0.25">
      <c r="A99" s="10"/>
      <c r="B99" s="10"/>
      <c r="C99" s="10"/>
      <c r="D99" s="10"/>
      <c r="E99" s="10"/>
      <c r="F99" s="10"/>
      <c r="G99" s="10"/>
      <c r="H99" s="10"/>
      <c r="I99" s="10"/>
      <c r="J99" s="10"/>
    </row>
    <row r="100" spans="1:10" ht="14.25" customHeight="1" x14ac:dyDescent="0.25">
      <c r="A100" s="10"/>
      <c r="B100" s="10"/>
      <c r="C100" s="10"/>
      <c r="D100" s="10"/>
      <c r="E100" s="10"/>
      <c r="F100" s="10"/>
      <c r="G100" s="10"/>
      <c r="H100" s="10"/>
      <c r="I100" s="10"/>
      <c r="J100" s="10"/>
    </row>
    <row r="101" spans="1:10" ht="14.25" customHeight="1" x14ac:dyDescent="0.25">
      <c r="A101" s="10"/>
      <c r="B101" s="10"/>
      <c r="C101" s="10"/>
      <c r="D101" s="10"/>
      <c r="E101" s="10"/>
      <c r="F101" s="10"/>
      <c r="G101" s="10"/>
      <c r="H101" s="10"/>
      <c r="I101" s="10"/>
      <c r="J101" s="10"/>
    </row>
    <row r="102" spans="1:10" ht="14.25" customHeight="1" x14ac:dyDescent="0.25">
      <c r="A102" s="10"/>
      <c r="B102" s="10"/>
      <c r="C102" s="10"/>
      <c r="D102" s="10"/>
      <c r="E102" s="10"/>
      <c r="F102" s="10"/>
      <c r="G102" s="10"/>
      <c r="H102" s="10"/>
      <c r="I102" s="10"/>
      <c r="J102" s="10"/>
    </row>
    <row r="103" spans="1:10" ht="14.25" customHeight="1" x14ac:dyDescent="0.25">
      <c r="A103" s="10"/>
      <c r="B103" s="10"/>
      <c r="C103" s="10"/>
      <c r="D103" s="10"/>
      <c r="E103" s="10"/>
      <c r="F103" s="10"/>
      <c r="G103" s="10"/>
      <c r="H103" s="10"/>
      <c r="I103" s="10"/>
      <c r="J103" s="10"/>
    </row>
    <row r="104" spans="1:10" ht="14.25" customHeight="1" x14ac:dyDescent="0.25">
      <c r="A104" s="10"/>
      <c r="B104" s="10"/>
      <c r="C104" s="10"/>
      <c r="D104" s="10"/>
      <c r="E104" s="10"/>
      <c r="F104" s="10"/>
      <c r="G104" s="10"/>
      <c r="H104" s="10"/>
      <c r="I104" s="10"/>
      <c r="J104" s="10"/>
    </row>
    <row r="105" spans="1:10" ht="14.25" customHeight="1" x14ac:dyDescent="0.25">
      <c r="A105" s="10"/>
      <c r="B105" s="10"/>
      <c r="C105" s="10"/>
      <c r="D105" s="10"/>
      <c r="E105" s="10"/>
      <c r="F105" s="10"/>
      <c r="G105" s="10"/>
      <c r="H105" s="10"/>
      <c r="I105" s="10"/>
      <c r="J105" s="10"/>
    </row>
    <row r="106" spans="1:10" ht="14.25" customHeight="1" x14ac:dyDescent="0.25">
      <c r="A106" s="10"/>
      <c r="B106" s="10"/>
      <c r="C106" s="10"/>
      <c r="D106" s="10"/>
      <c r="E106" s="10"/>
      <c r="F106" s="10"/>
      <c r="G106" s="10"/>
      <c r="H106" s="10"/>
      <c r="I106" s="10"/>
      <c r="J106" s="10"/>
    </row>
    <row r="107" spans="1:10" ht="14.25" customHeight="1" x14ac:dyDescent="0.25">
      <c r="A107" s="10"/>
      <c r="B107" s="10"/>
      <c r="C107" s="10"/>
      <c r="D107" s="10"/>
      <c r="E107" s="10"/>
      <c r="F107" s="10"/>
      <c r="G107" s="10"/>
      <c r="H107" s="10"/>
      <c r="I107" s="10"/>
      <c r="J107" s="10"/>
    </row>
    <row r="108" spans="1:10" ht="14.25" customHeight="1" x14ac:dyDescent="0.25">
      <c r="A108" s="10"/>
      <c r="B108" s="10"/>
      <c r="C108" s="10"/>
      <c r="D108" s="10"/>
      <c r="E108" s="10"/>
      <c r="F108" s="10"/>
      <c r="G108" s="10"/>
      <c r="H108" s="10"/>
      <c r="I108" s="10"/>
      <c r="J108" s="10"/>
    </row>
    <row r="109" spans="1:10" ht="14.25" customHeight="1" x14ac:dyDescent="0.25">
      <c r="A109" s="10"/>
      <c r="B109" s="10"/>
      <c r="C109" s="10"/>
      <c r="D109" s="10"/>
      <c r="E109" s="10"/>
      <c r="F109" s="10"/>
      <c r="G109" s="10"/>
      <c r="H109" s="10"/>
      <c r="I109" s="10"/>
      <c r="J109" s="10"/>
    </row>
    <row r="110" spans="1:10" ht="14.25" customHeight="1" x14ac:dyDescent="0.25">
      <c r="A110" s="118" t="s">
        <v>0</v>
      </c>
      <c r="B110" s="119"/>
      <c r="C110" s="119"/>
      <c r="D110" s="119"/>
      <c r="E110" s="119"/>
      <c r="F110" s="119"/>
      <c r="G110" s="119"/>
      <c r="H110" s="120"/>
      <c r="I110" s="164" t="s">
        <v>135</v>
      </c>
      <c r="J110" s="165"/>
    </row>
    <row r="111" spans="1:10" ht="14.25" customHeight="1" x14ac:dyDescent="0.25">
      <c r="A111" s="121"/>
      <c r="B111" s="122"/>
      <c r="C111" s="122"/>
      <c r="D111" s="122"/>
      <c r="E111" s="122"/>
      <c r="F111" s="122"/>
      <c r="G111" s="122"/>
      <c r="H111" s="123"/>
      <c r="I111" s="166"/>
      <c r="J111" s="167"/>
    </row>
    <row r="112" spans="1:10" ht="14.25" customHeight="1" x14ac:dyDescent="0.25">
      <c r="A112" s="168" t="s">
        <v>95</v>
      </c>
      <c r="B112" s="169"/>
      <c r="C112" s="169"/>
      <c r="D112" s="169"/>
      <c r="E112" s="169"/>
      <c r="F112" s="169"/>
      <c r="G112" s="169"/>
      <c r="H112" s="170"/>
      <c r="I112" s="176" t="str">
        <f>D$3</f>
        <v>01253</v>
      </c>
      <c r="J112" s="177"/>
    </row>
    <row r="113" spans="1:10" ht="14.25" customHeight="1" x14ac:dyDescent="0.25">
      <c r="A113" s="171"/>
      <c r="B113" s="172"/>
      <c r="C113" s="172"/>
      <c r="D113" s="172"/>
      <c r="E113" s="172"/>
      <c r="F113" s="172"/>
      <c r="G113" s="172"/>
      <c r="H113" s="173"/>
      <c r="I113" s="178"/>
      <c r="J113" s="179"/>
    </row>
    <row r="114" spans="1:10" ht="14.25" customHeight="1" x14ac:dyDescent="0.25">
      <c r="A114" s="10"/>
      <c r="B114" s="10"/>
      <c r="C114" s="10"/>
      <c r="D114" s="10"/>
      <c r="E114" s="10"/>
      <c r="F114" s="10"/>
      <c r="G114" s="10"/>
      <c r="H114" s="10"/>
      <c r="I114" s="10"/>
      <c r="J114" s="10"/>
    </row>
    <row r="115" spans="1:10" ht="14.25" customHeight="1" x14ac:dyDescent="0.3">
      <c r="A115" s="208" t="s">
        <v>126</v>
      </c>
      <c r="B115" s="208"/>
      <c r="C115" s="208"/>
      <c r="D115" s="208"/>
      <c r="E115" s="208"/>
      <c r="F115" s="208"/>
      <c r="G115" s="208"/>
      <c r="H115" s="208"/>
      <c r="I115" s="208"/>
      <c r="J115" s="208"/>
    </row>
    <row r="116" spans="1:10" ht="14.25" customHeight="1" x14ac:dyDescent="0.25">
      <c r="A116" s="10"/>
      <c r="B116" s="10"/>
      <c r="C116" s="10"/>
      <c r="D116" s="10"/>
      <c r="E116" s="10"/>
      <c r="F116" s="10"/>
      <c r="G116" s="10"/>
      <c r="H116" s="10"/>
      <c r="I116" s="10"/>
      <c r="J116" s="10"/>
    </row>
    <row r="117" spans="1:10" ht="14.25" customHeight="1" x14ac:dyDescent="0.25">
      <c r="A117" s="10"/>
      <c r="B117" s="124" t="s">
        <v>133</v>
      </c>
      <c r="C117" s="124"/>
      <c r="D117" s="124"/>
      <c r="E117" s="124"/>
      <c r="F117" s="124"/>
      <c r="G117" s="124"/>
      <c r="H117" s="124"/>
      <c r="I117" s="124"/>
      <c r="J117" s="124"/>
    </row>
    <row r="118" spans="1:10" ht="14.25" customHeight="1" x14ac:dyDescent="0.25">
      <c r="A118" s="10"/>
      <c r="B118" s="70"/>
      <c r="C118" s="70"/>
      <c r="D118" s="70"/>
      <c r="E118" s="70"/>
      <c r="F118" s="70"/>
      <c r="G118" s="70"/>
      <c r="H118" s="70"/>
      <c r="I118" s="70"/>
      <c r="J118" s="70"/>
    </row>
    <row r="119" spans="1:10" ht="14.25" customHeight="1" x14ac:dyDescent="0.25">
      <c r="A119" s="10"/>
      <c r="B119" s="10"/>
      <c r="C119" s="10"/>
      <c r="D119" s="10"/>
      <c r="E119" s="10"/>
      <c r="F119" s="10"/>
      <c r="G119" s="10"/>
      <c r="H119" s="10"/>
      <c r="I119" s="10"/>
      <c r="J119" s="10"/>
    </row>
    <row r="120" spans="1:10" ht="14.25" customHeight="1" x14ac:dyDescent="0.25">
      <c r="A120" s="10"/>
      <c r="B120" s="10"/>
      <c r="C120" s="10"/>
      <c r="D120" s="10"/>
      <c r="E120" s="10"/>
      <c r="F120" s="10"/>
      <c r="G120" s="10"/>
      <c r="H120" s="10"/>
      <c r="I120" s="10"/>
      <c r="J120" s="10"/>
    </row>
    <row r="121" spans="1:10" ht="14.25" customHeight="1" x14ac:dyDescent="0.25">
      <c r="A121" s="10"/>
      <c r="B121" s="10"/>
      <c r="C121" s="10"/>
      <c r="D121" s="10"/>
      <c r="E121" s="10"/>
      <c r="F121" s="10"/>
      <c r="G121" s="10"/>
      <c r="H121" s="10"/>
      <c r="I121" s="10"/>
      <c r="J121" s="10"/>
    </row>
    <row r="122" spans="1:10" ht="14.25" customHeight="1" x14ac:dyDescent="0.25">
      <c r="A122" s="10"/>
      <c r="B122" s="10"/>
      <c r="C122" s="10"/>
      <c r="D122" s="10"/>
      <c r="E122" s="10"/>
      <c r="F122" s="10"/>
      <c r="G122" s="10"/>
      <c r="H122" s="10"/>
      <c r="I122" s="10"/>
      <c r="J122" s="10"/>
    </row>
    <row r="123" spans="1:10" ht="14.25" customHeight="1" x14ac:dyDescent="0.25">
      <c r="A123" s="10"/>
      <c r="B123" s="10"/>
      <c r="C123" s="10"/>
      <c r="D123" s="10"/>
      <c r="E123" s="10"/>
      <c r="F123" s="10"/>
      <c r="G123" s="10"/>
      <c r="H123" s="10"/>
      <c r="I123" s="10"/>
      <c r="J123" s="10"/>
    </row>
    <row r="124" spans="1:10" ht="14.25" customHeight="1" x14ac:dyDescent="0.25">
      <c r="A124" s="10"/>
      <c r="B124" s="10"/>
      <c r="C124" s="10"/>
      <c r="D124" s="10"/>
      <c r="E124" s="10"/>
      <c r="F124" s="10"/>
      <c r="G124" s="10"/>
      <c r="H124" s="10"/>
      <c r="I124" s="10"/>
      <c r="J124" s="10"/>
    </row>
    <row r="125" spans="1:10" ht="14.25" customHeight="1" x14ac:dyDescent="0.25">
      <c r="A125" s="10"/>
      <c r="B125" s="10"/>
      <c r="C125" s="10"/>
      <c r="D125" s="10"/>
      <c r="E125" s="10"/>
      <c r="F125" s="10"/>
      <c r="G125" s="10"/>
      <c r="H125" s="10"/>
      <c r="I125" s="10"/>
      <c r="J125" s="10"/>
    </row>
    <row r="126" spans="1:10" ht="14.25" customHeight="1" x14ac:dyDescent="0.25">
      <c r="A126" s="10"/>
      <c r="B126" s="10"/>
      <c r="C126" s="10"/>
      <c r="D126" s="10"/>
      <c r="E126" s="10"/>
      <c r="F126" s="10"/>
      <c r="G126" s="10"/>
      <c r="H126" s="10"/>
      <c r="I126" s="10"/>
      <c r="J126" s="10"/>
    </row>
    <row r="127" spans="1:10" ht="14.25" customHeight="1" x14ac:dyDescent="0.25">
      <c r="A127" s="10"/>
      <c r="B127" s="10"/>
      <c r="C127" s="10"/>
      <c r="D127" s="10"/>
      <c r="E127" s="10"/>
      <c r="F127" s="10"/>
      <c r="G127" s="10"/>
      <c r="H127" s="10"/>
      <c r="I127" s="10"/>
      <c r="J127" s="10"/>
    </row>
    <row r="128" spans="1:10" ht="14.25" customHeight="1" x14ac:dyDescent="0.25">
      <c r="A128" s="10"/>
      <c r="B128" s="10"/>
      <c r="C128" s="10"/>
      <c r="D128" s="10"/>
      <c r="E128" s="10"/>
      <c r="F128" s="10"/>
      <c r="G128" s="10"/>
      <c r="H128" s="10"/>
      <c r="I128" s="10"/>
      <c r="J128" s="10"/>
    </row>
    <row r="129" spans="1:10" ht="14.25" customHeight="1" x14ac:dyDescent="0.25">
      <c r="A129" s="10"/>
      <c r="B129" s="10"/>
      <c r="C129" s="10"/>
      <c r="D129" s="10"/>
      <c r="E129" s="10"/>
      <c r="F129" s="10"/>
      <c r="G129" s="10"/>
      <c r="H129" s="10"/>
      <c r="I129" s="10"/>
      <c r="J129" s="10"/>
    </row>
    <row r="130" spans="1:10" ht="14.25" customHeight="1" x14ac:dyDescent="0.25">
      <c r="A130" s="10"/>
      <c r="B130" s="10"/>
      <c r="C130" s="10"/>
      <c r="D130" s="10"/>
      <c r="E130" s="10"/>
      <c r="F130" s="10"/>
      <c r="G130" s="10"/>
      <c r="H130" s="10"/>
      <c r="I130" s="10"/>
      <c r="J130" s="10"/>
    </row>
    <row r="131" spans="1:10" ht="14.25" customHeight="1" x14ac:dyDescent="0.25">
      <c r="A131" s="10"/>
      <c r="B131" s="10"/>
      <c r="C131" s="10"/>
      <c r="D131" s="10"/>
      <c r="E131" s="10"/>
      <c r="F131" s="10"/>
      <c r="G131" s="10"/>
      <c r="H131" s="10"/>
      <c r="I131" s="10"/>
      <c r="J131" s="10"/>
    </row>
    <row r="132" spans="1:10" ht="14.25" customHeight="1" x14ac:dyDescent="0.25">
      <c r="A132" s="10"/>
      <c r="B132" s="10"/>
      <c r="C132" s="10"/>
      <c r="D132" s="10"/>
      <c r="E132" s="10"/>
      <c r="F132" s="10"/>
      <c r="G132" s="10"/>
      <c r="H132" s="10"/>
      <c r="I132" s="10"/>
      <c r="J132" s="10"/>
    </row>
    <row r="133" spans="1:10" ht="14.25" customHeight="1" x14ac:dyDescent="0.25">
      <c r="A133" s="10"/>
      <c r="B133" s="10"/>
      <c r="C133" s="10"/>
      <c r="D133" s="10"/>
      <c r="E133" s="10"/>
      <c r="F133" s="10"/>
      <c r="G133" s="10"/>
      <c r="H133" s="10"/>
      <c r="I133" s="10"/>
      <c r="J133" s="10"/>
    </row>
    <row r="134" spans="1:10" ht="14.25" customHeight="1" x14ac:dyDescent="0.25">
      <c r="A134" s="10"/>
      <c r="B134" s="10"/>
      <c r="C134" s="10"/>
      <c r="D134" s="10"/>
      <c r="E134" s="10"/>
      <c r="F134" s="10"/>
      <c r="G134" s="10"/>
      <c r="H134" s="10"/>
      <c r="I134" s="10"/>
      <c r="J134" s="10"/>
    </row>
    <row r="135" spans="1:10" ht="14.25" customHeight="1" x14ac:dyDescent="0.25">
      <c r="A135" s="10"/>
      <c r="B135" s="10"/>
      <c r="C135" s="10"/>
      <c r="D135" s="10"/>
      <c r="E135" s="10"/>
      <c r="F135" s="10"/>
      <c r="G135" s="10"/>
      <c r="H135" s="10"/>
      <c r="I135" s="10"/>
      <c r="J135" s="10"/>
    </row>
    <row r="136" spans="1:10" ht="14.25" customHeight="1" x14ac:dyDescent="0.25">
      <c r="A136" s="10"/>
      <c r="B136" s="10"/>
      <c r="C136" s="10"/>
      <c r="D136" s="10"/>
      <c r="E136" s="10"/>
      <c r="F136" s="10"/>
      <c r="G136" s="10"/>
      <c r="H136" s="10"/>
      <c r="I136" s="10"/>
      <c r="J136" s="10"/>
    </row>
    <row r="137" spans="1:10" ht="14.25" customHeight="1" x14ac:dyDescent="0.25">
      <c r="A137" s="10"/>
      <c r="B137" s="10"/>
      <c r="C137" s="10"/>
      <c r="D137" s="10"/>
      <c r="E137" s="10"/>
      <c r="F137" s="10"/>
      <c r="G137" s="10"/>
      <c r="H137" s="10"/>
      <c r="I137" s="10"/>
      <c r="J137" s="10"/>
    </row>
    <row r="138" spans="1:10" ht="14.25" customHeight="1" x14ac:dyDescent="0.25">
      <c r="A138" s="175" t="s">
        <v>134</v>
      </c>
      <c r="B138" s="175"/>
      <c r="C138" s="175"/>
      <c r="D138" s="175"/>
      <c r="E138" s="175"/>
      <c r="F138" s="175"/>
      <c r="G138" s="175"/>
      <c r="H138" s="175"/>
      <c r="I138" s="175"/>
      <c r="J138" s="175"/>
    </row>
    <row r="139" spans="1:10" ht="14.25" customHeight="1" x14ac:dyDescent="0.25">
      <c r="A139" s="71"/>
      <c r="B139" s="71"/>
      <c r="C139" s="71"/>
      <c r="D139" s="71"/>
      <c r="E139" s="71"/>
      <c r="F139" s="71"/>
      <c r="G139" s="71"/>
      <c r="H139" s="71"/>
      <c r="I139" s="71"/>
      <c r="J139" s="71"/>
    </row>
    <row r="140" spans="1:10" ht="14.25" customHeight="1" x14ac:dyDescent="0.25">
      <c r="A140" s="72" t="s">
        <v>189</v>
      </c>
      <c r="B140" s="213" t="s">
        <v>190</v>
      </c>
      <c r="C140" s="213"/>
      <c r="D140" s="213"/>
      <c r="E140" s="213"/>
      <c r="F140" s="213"/>
      <c r="G140" s="213"/>
      <c r="H140" s="213"/>
      <c r="I140" s="213"/>
      <c r="J140" s="213"/>
    </row>
    <row r="141" spans="1:10" ht="14.25" customHeight="1" x14ac:dyDescent="0.25">
      <c r="A141" s="72"/>
      <c r="B141" s="213"/>
      <c r="C141" s="213"/>
      <c r="D141" s="213"/>
      <c r="E141" s="213"/>
      <c r="F141" s="213"/>
      <c r="G141" s="213"/>
      <c r="H141" s="213"/>
      <c r="I141" s="213"/>
      <c r="J141" s="213"/>
    </row>
    <row r="142" spans="1:10" ht="14.25" customHeight="1" x14ac:dyDescent="0.25">
      <c r="A142" s="72" t="s">
        <v>191</v>
      </c>
      <c r="B142" s="213" t="s">
        <v>192</v>
      </c>
      <c r="C142" s="213"/>
      <c r="D142" s="213"/>
      <c r="E142" s="213"/>
      <c r="F142" s="213"/>
      <c r="G142" s="213"/>
      <c r="H142" s="213"/>
      <c r="I142" s="213"/>
      <c r="J142" s="213"/>
    </row>
    <row r="143" spans="1:10" ht="14.25" customHeight="1" x14ac:dyDescent="0.25">
      <c r="A143" s="72"/>
      <c r="B143" s="213"/>
      <c r="C143" s="213"/>
      <c r="D143" s="213"/>
      <c r="E143" s="213"/>
      <c r="F143" s="213"/>
      <c r="G143" s="213"/>
      <c r="H143" s="213"/>
      <c r="I143" s="213"/>
      <c r="J143" s="213"/>
    </row>
    <row r="144" spans="1:10" ht="14.25" customHeight="1" x14ac:dyDescent="0.25">
      <c r="A144" s="72" t="s">
        <v>193</v>
      </c>
      <c r="B144" s="213" t="s">
        <v>192</v>
      </c>
      <c r="C144" s="213"/>
      <c r="D144" s="213"/>
      <c r="E144" s="213"/>
      <c r="F144" s="213"/>
      <c r="G144" s="213"/>
      <c r="H144" s="213"/>
      <c r="I144" s="213"/>
      <c r="J144" s="213"/>
    </row>
    <row r="145" spans="1:10" ht="14.25" customHeight="1" x14ac:dyDescent="0.25">
      <c r="A145" s="72"/>
      <c r="B145" s="213"/>
      <c r="C145" s="213"/>
      <c r="D145" s="213"/>
      <c r="E145" s="213"/>
      <c r="F145" s="213"/>
      <c r="G145" s="213"/>
      <c r="H145" s="213"/>
      <c r="I145" s="213"/>
      <c r="J145" s="213"/>
    </row>
    <row r="146" spans="1:10" ht="14.25" customHeight="1" x14ac:dyDescent="0.25">
      <c r="A146" s="72" t="s">
        <v>194</v>
      </c>
      <c r="B146" s="213" t="s">
        <v>224</v>
      </c>
      <c r="C146" s="213"/>
      <c r="D146" s="213"/>
      <c r="E146" s="213"/>
      <c r="F146" s="213"/>
      <c r="G146" s="213"/>
      <c r="H146" s="213"/>
      <c r="I146" s="213"/>
      <c r="J146" s="213"/>
    </row>
    <row r="147" spans="1:10" ht="14.25" customHeight="1" x14ac:dyDescent="0.25">
      <c r="A147" s="72"/>
      <c r="B147" s="213"/>
      <c r="C147" s="213"/>
      <c r="D147" s="213"/>
      <c r="E147" s="213"/>
      <c r="F147" s="213"/>
      <c r="G147" s="213"/>
      <c r="H147" s="213"/>
      <c r="I147" s="213"/>
      <c r="J147" s="213"/>
    </row>
    <row r="148" spans="1:10" ht="14.25" customHeight="1" x14ac:dyDescent="0.25">
      <c r="A148" s="72"/>
      <c r="B148" s="72"/>
      <c r="C148" s="72"/>
      <c r="D148" s="72"/>
      <c r="E148" s="72"/>
      <c r="F148" s="72"/>
      <c r="G148" s="72"/>
      <c r="H148" s="72"/>
      <c r="I148" s="72"/>
      <c r="J148" s="72"/>
    </row>
    <row r="149" spans="1:10" ht="14.25" customHeight="1" x14ac:dyDescent="0.25">
      <c r="A149" s="10" t="s">
        <v>195</v>
      </c>
      <c r="B149" s="10"/>
      <c r="C149" s="10"/>
      <c r="D149" s="10"/>
      <c r="E149" s="10"/>
      <c r="F149" s="10"/>
      <c r="G149" s="10"/>
      <c r="H149" s="10"/>
      <c r="I149" s="10"/>
      <c r="J149" s="10"/>
    </row>
    <row r="150" spans="1:10" ht="14.25" customHeight="1" x14ac:dyDescent="0.25">
      <c r="A150" s="10"/>
      <c r="B150" s="10"/>
      <c r="C150" s="10"/>
      <c r="D150" s="10"/>
      <c r="E150" s="10"/>
      <c r="F150" s="10"/>
      <c r="G150" s="10"/>
      <c r="H150" s="10"/>
      <c r="I150" s="10"/>
      <c r="J150" s="10"/>
    </row>
    <row r="151" spans="1:10" ht="14.25" customHeight="1" x14ac:dyDescent="0.25">
      <c r="A151" s="10" t="s">
        <v>196</v>
      </c>
      <c r="B151" s="214" t="s">
        <v>197</v>
      </c>
      <c r="C151" s="214"/>
      <c r="D151" s="214"/>
      <c r="E151" s="214"/>
      <c r="F151" s="214"/>
      <c r="G151" s="214"/>
      <c r="H151" s="214"/>
      <c r="I151" s="214"/>
      <c r="J151" s="214"/>
    </row>
    <row r="152" spans="1:10" ht="14.25" customHeight="1" x14ac:dyDescent="0.25">
      <c r="A152" s="10"/>
      <c r="B152" s="214"/>
      <c r="C152" s="214"/>
      <c r="D152" s="214"/>
      <c r="E152" s="214"/>
      <c r="F152" s="214"/>
      <c r="G152" s="214"/>
      <c r="H152" s="214"/>
      <c r="I152" s="214"/>
      <c r="J152" s="214"/>
    </row>
    <row r="153" spans="1:10" ht="14.25" customHeight="1" x14ac:dyDescent="0.25">
      <c r="A153" s="10" t="s">
        <v>198</v>
      </c>
      <c r="B153" s="10" t="s">
        <v>199</v>
      </c>
      <c r="C153" s="10"/>
      <c r="D153" s="10"/>
      <c r="E153" s="10"/>
      <c r="F153" s="10"/>
      <c r="G153" s="10"/>
      <c r="H153" s="10"/>
      <c r="I153" s="10"/>
      <c r="J153" s="10"/>
    </row>
    <row r="154" spans="1:10" ht="14.25" customHeight="1" x14ac:dyDescent="0.25">
      <c r="A154" s="10"/>
      <c r="B154" s="10"/>
      <c r="C154" s="10"/>
      <c r="D154" s="10"/>
      <c r="E154" s="10"/>
      <c r="F154" s="10"/>
      <c r="G154" s="10"/>
      <c r="H154" s="10"/>
      <c r="I154" s="10"/>
      <c r="J154" s="10"/>
    </row>
    <row r="155" spans="1:10" ht="14.25" customHeight="1" x14ac:dyDescent="0.25">
      <c r="A155" s="10"/>
      <c r="B155" s="10"/>
      <c r="C155" s="10"/>
      <c r="D155" s="10"/>
      <c r="E155" s="10"/>
      <c r="F155" s="10"/>
      <c r="G155" s="10"/>
      <c r="H155" s="10"/>
      <c r="I155" s="10"/>
      <c r="J155" s="10"/>
    </row>
    <row r="156" spans="1:10" ht="14.25" customHeight="1" x14ac:dyDescent="0.25">
      <c r="A156" s="10"/>
      <c r="B156" s="10"/>
      <c r="C156" s="10"/>
      <c r="D156" s="10"/>
      <c r="E156" s="10"/>
      <c r="F156" s="10"/>
      <c r="G156" s="10"/>
      <c r="H156" s="10"/>
      <c r="I156" s="10"/>
      <c r="J156" s="10"/>
    </row>
    <row r="157" spans="1:10" ht="14.25" customHeight="1" x14ac:dyDescent="0.25">
      <c r="A157" s="10"/>
      <c r="B157" s="10"/>
      <c r="C157" s="10"/>
      <c r="D157" s="10"/>
      <c r="E157" s="10"/>
      <c r="F157" s="10"/>
      <c r="G157" s="10"/>
      <c r="H157" s="10"/>
      <c r="I157" s="10"/>
      <c r="J157" s="10"/>
    </row>
    <row r="158" spans="1:10" ht="14.25" customHeight="1" x14ac:dyDescent="0.25">
      <c r="A158" s="10"/>
      <c r="B158" s="10"/>
      <c r="C158" s="10"/>
      <c r="D158" s="10"/>
      <c r="E158" s="10"/>
      <c r="F158" s="10"/>
      <c r="G158" s="10"/>
      <c r="H158" s="10"/>
      <c r="I158" s="10"/>
      <c r="J158" s="10"/>
    </row>
    <row r="159" spans="1:10" ht="14.25" customHeight="1" x14ac:dyDescent="0.25">
      <c r="A159" s="10"/>
      <c r="B159" s="10"/>
      <c r="C159" s="10"/>
      <c r="D159" s="10"/>
      <c r="E159" s="10"/>
      <c r="F159" s="10"/>
      <c r="G159" s="10"/>
      <c r="H159" s="10"/>
      <c r="I159" s="10"/>
      <c r="J159" s="10"/>
    </row>
    <row r="160" spans="1:10" ht="14.25" customHeight="1" x14ac:dyDescent="0.25">
      <c r="A160" s="10"/>
      <c r="B160" s="10"/>
      <c r="C160" s="10"/>
      <c r="D160" s="10"/>
      <c r="E160" s="10"/>
      <c r="F160" s="10"/>
      <c r="G160" s="10"/>
      <c r="H160" s="10"/>
      <c r="I160" s="10"/>
      <c r="J160" s="10"/>
    </row>
    <row r="161" spans="1:10" ht="14.25" customHeight="1" x14ac:dyDescent="0.25">
      <c r="A161" s="10"/>
      <c r="B161" s="10"/>
      <c r="C161" s="10"/>
      <c r="D161" s="10"/>
      <c r="E161" s="10"/>
      <c r="F161" s="10"/>
      <c r="G161" s="10"/>
      <c r="H161" s="10"/>
      <c r="I161" s="10"/>
      <c r="J161" s="10"/>
    </row>
    <row r="162" spans="1:10" ht="14.25" customHeight="1" x14ac:dyDescent="0.25">
      <c r="A162" s="10"/>
      <c r="B162" s="10"/>
      <c r="C162" s="10"/>
      <c r="D162" s="10"/>
      <c r="E162" s="10"/>
      <c r="F162" s="10"/>
      <c r="G162" s="10"/>
      <c r="H162" s="10"/>
      <c r="I162" s="10"/>
      <c r="J162" s="10"/>
    </row>
    <row r="163" spans="1:10" ht="14.25" customHeight="1" x14ac:dyDescent="0.25">
      <c r="A163" s="10"/>
      <c r="B163" s="10"/>
      <c r="C163" s="10"/>
      <c r="D163" s="10"/>
      <c r="E163" s="10"/>
      <c r="F163" s="10"/>
      <c r="G163" s="10"/>
      <c r="H163" s="10"/>
      <c r="I163" s="10"/>
      <c r="J163" s="10"/>
    </row>
    <row r="164" spans="1:10" ht="14.25" customHeight="1" x14ac:dyDescent="0.25">
      <c r="A164" s="10"/>
      <c r="B164" s="10"/>
      <c r="C164" s="10"/>
      <c r="D164" s="10"/>
      <c r="E164" s="10"/>
      <c r="F164" s="10"/>
      <c r="G164" s="10"/>
      <c r="H164" s="10"/>
      <c r="I164" s="10"/>
      <c r="J164" s="10"/>
    </row>
    <row r="165" spans="1:10" ht="14.25" customHeight="1" x14ac:dyDescent="0.25">
      <c r="A165" s="118" t="s">
        <v>0</v>
      </c>
      <c r="B165" s="119"/>
      <c r="C165" s="119"/>
      <c r="D165" s="119"/>
      <c r="E165" s="119"/>
      <c r="F165" s="119"/>
      <c r="G165" s="119"/>
      <c r="H165" s="120"/>
      <c r="I165" s="164" t="s">
        <v>135</v>
      </c>
      <c r="J165" s="165"/>
    </row>
    <row r="166" spans="1:10" ht="14.25" customHeight="1" x14ac:dyDescent="0.25">
      <c r="A166" s="121"/>
      <c r="B166" s="122"/>
      <c r="C166" s="122"/>
      <c r="D166" s="122"/>
      <c r="E166" s="122"/>
      <c r="F166" s="122"/>
      <c r="G166" s="122"/>
      <c r="H166" s="123"/>
      <c r="I166" s="166"/>
      <c r="J166" s="167"/>
    </row>
    <row r="167" spans="1:10" ht="14.25" customHeight="1" x14ac:dyDescent="0.25">
      <c r="A167" s="168" t="s">
        <v>95</v>
      </c>
      <c r="B167" s="169"/>
      <c r="C167" s="169"/>
      <c r="D167" s="169"/>
      <c r="E167" s="169"/>
      <c r="F167" s="169"/>
      <c r="G167" s="169"/>
      <c r="H167" s="170"/>
      <c r="I167" s="176" t="str">
        <f>D$3</f>
        <v>01253</v>
      </c>
      <c r="J167" s="177"/>
    </row>
    <row r="168" spans="1:10" ht="14.25" customHeight="1" x14ac:dyDescent="0.25">
      <c r="A168" s="171"/>
      <c r="B168" s="172"/>
      <c r="C168" s="172"/>
      <c r="D168" s="172"/>
      <c r="E168" s="172"/>
      <c r="F168" s="172"/>
      <c r="G168" s="172"/>
      <c r="H168" s="173"/>
      <c r="I168" s="178"/>
      <c r="J168" s="179"/>
    </row>
    <row r="169" spans="1:10" ht="14.25" customHeight="1" x14ac:dyDescent="0.25">
      <c r="A169" s="10"/>
      <c r="B169" s="10"/>
      <c r="C169" s="10"/>
      <c r="D169" s="10"/>
      <c r="E169" s="10"/>
      <c r="F169" s="10"/>
      <c r="G169" s="10"/>
      <c r="H169" s="10"/>
      <c r="I169" s="10"/>
      <c r="J169" s="10"/>
    </row>
    <row r="170" spans="1:10" ht="14.25" customHeight="1" x14ac:dyDescent="0.25">
      <c r="A170" s="212" t="s">
        <v>136</v>
      </c>
      <c r="B170" s="212"/>
      <c r="C170" s="212"/>
      <c r="D170" s="212"/>
      <c r="E170" s="212"/>
      <c r="F170" s="212"/>
      <c r="G170" s="212"/>
      <c r="H170" s="212"/>
      <c r="I170" s="212"/>
      <c r="J170" s="212"/>
    </row>
    <row r="171" spans="1:10" ht="14.25" customHeight="1" x14ac:dyDescent="0.25">
      <c r="A171" s="10"/>
      <c r="B171" s="10"/>
      <c r="C171" s="10"/>
      <c r="D171" s="10"/>
      <c r="E171" s="10"/>
      <c r="F171" s="10"/>
      <c r="G171" s="10"/>
      <c r="H171" s="10"/>
      <c r="I171" s="10"/>
      <c r="J171" s="10"/>
    </row>
    <row r="172" spans="1:10" ht="14.25" customHeight="1" x14ac:dyDescent="0.25">
      <c r="A172" s="4" t="s">
        <v>49</v>
      </c>
      <c r="B172" s="10"/>
      <c r="C172" s="10"/>
      <c r="D172" s="10"/>
      <c r="E172" s="10"/>
      <c r="F172" s="10"/>
      <c r="G172" s="10"/>
      <c r="H172" s="10"/>
      <c r="I172" s="10"/>
      <c r="J172" s="10"/>
    </row>
    <row r="173" spans="1:10" ht="14.25" customHeight="1" x14ac:dyDescent="0.25">
      <c r="A173" s="4"/>
      <c r="B173" s="10"/>
      <c r="C173" s="10"/>
      <c r="D173" s="10"/>
      <c r="E173" s="10"/>
      <c r="F173" s="10"/>
      <c r="G173" s="10"/>
      <c r="H173" s="10"/>
      <c r="I173" s="10"/>
      <c r="J173" s="10"/>
    </row>
    <row r="174" spans="1:10" ht="14.25" customHeight="1" x14ac:dyDescent="0.25">
      <c r="A174" s="201" t="s">
        <v>173</v>
      </c>
      <c r="B174" s="201"/>
      <c r="C174" s="201"/>
      <c r="D174" s="201"/>
      <c r="E174" s="201"/>
      <c r="F174" s="201"/>
      <c r="G174" s="201"/>
      <c r="H174" s="201"/>
      <c r="I174" s="201"/>
      <c r="J174" s="201"/>
    </row>
    <row r="175" spans="1:10" ht="14.25" customHeight="1" x14ac:dyDescent="0.25">
      <c r="A175" s="74"/>
      <c r="B175" s="74"/>
      <c r="C175" s="74"/>
      <c r="D175" s="74"/>
      <c r="E175" s="74"/>
      <c r="F175" s="74"/>
      <c r="G175" s="74"/>
      <c r="H175" s="74"/>
      <c r="I175" s="74"/>
      <c r="J175" s="74"/>
    </row>
    <row r="176" spans="1:10" ht="14.25" customHeight="1" x14ac:dyDescent="0.25">
      <c r="A176" s="215" t="s">
        <v>139</v>
      </c>
      <c r="B176" s="216"/>
      <c r="C176" s="216"/>
      <c r="D176" s="216"/>
      <c r="E176" s="216"/>
      <c r="F176" s="216"/>
      <c r="G176" s="216"/>
      <c r="H176" s="217"/>
      <c r="I176" s="10"/>
      <c r="J176" s="10"/>
    </row>
    <row r="177" spans="1:16" ht="14.25" customHeight="1" x14ac:dyDescent="0.25">
      <c r="A177" s="202" t="s">
        <v>138</v>
      </c>
      <c r="B177" s="202"/>
      <c r="C177" s="203" t="s">
        <v>75</v>
      </c>
      <c r="D177" s="203"/>
      <c r="E177" s="204" t="s">
        <v>140</v>
      </c>
      <c r="F177" s="204"/>
      <c r="G177" s="205" t="s">
        <v>141</v>
      </c>
      <c r="H177" s="205"/>
      <c r="I177" s="206"/>
      <c r="J177" s="142"/>
    </row>
    <row r="178" spans="1:16" ht="14.25" customHeight="1" x14ac:dyDescent="0.25">
      <c r="A178" s="223" t="s">
        <v>18</v>
      </c>
      <c r="B178" s="224"/>
      <c r="C178" s="224" t="s">
        <v>18</v>
      </c>
      <c r="D178" s="162"/>
      <c r="E178" s="162" t="s">
        <v>18</v>
      </c>
      <c r="F178" s="162"/>
      <c r="G178" s="162" t="s">
        <v>18</v>
      </c>
      <c r="H178" s="162"/>
      <c r="I178" s="10"/>
      <c r="J178" s="10"/>
    </row>
    <row r="179" spans="1:16" ht="14.25" customHeight="1" x14ac:dyDescent="0.25">
      <c r="A179" s="77" t="s">
        <v>142</v>
      </c>
      <c r="B179" s="78">
        <v>2</v>
      </c>
      <c r="C179" s="218">
        <v>2</v>
      </c>
      <c r="D179" s="219"/>
      <c r="E179" s="220">
        <v>1E-3</v>
      </c>
      <c r="F179" s="220"/>
      <c r="G179" s="221">
        <v>1E-4</v>
      </c>
      <c r="H179" s="221"/>
      <c r="I179" s="73" t="str">
        <f>IF(G179&gt;E179,"#",IF((ABS(C179-B179))&lt;(E179+G179),"",""""))</f>
        <v/>
      </c>
      <c r="J179" s="10"/>
      <c r="K179" s="7">
        <v>1000</v>
      </c>
      <c r="L179" s="7">
        <v>5</v>
      </c>
      <c r="M179" s="7">
        <f>L179/10000/100*K179</f>
        <v>5.0000000000000001E-3</v>
      </c>
      <c r="N179" s="7">
        <v>4.0000000000000002E-4</v>
      </c>
      <c r="O179" s="7">
        <v>1E-3</v>
      </c>
      <c r="P179" s="7">
        <f>M179+N179+O179</f>
        <v>6.4000000000000003E-3</v>
      </c>
    </row>
    <row r="180" spans="1:16" ht="14.25" customHeight="1" x14ac:dyDescent="0.25">
      <c r="A180" s="77" t="s">
        <v>143</v>
      </c>
      <c r="B180" s="78">
        <v>2</v>
      </c>
      <c r="C180" s="218">
        <v>2.0001000000000002</v>
      </c>
      <c r="D180" s="219"/>
      <c r="E180" s="220">
        <v>1E-3</v>
      </c>
      <c r="F180" s="220"/>
      <c r="G180" s="221">
        <v>1E-4</v>
      </c>
      <c r="H180" s="221"/>
      <c r="I180" s="73" t="str">
        <f t="shared" ref="I180:I204" si="0">IF(G180&gt;E180,"#",IF((ABS(C180-B180))&lt;(E180+G180),"",""""))</f>
        <v/>
      </c>
      <c r="J180" s="10"/>
    </row>
    <row r="181" spans="1:16" ht="14.25" customHeight="1" x14ac:dyDescent="0.25">
      <c r="A181" s="77" t="s">
        <v>142</v>
      </c>
      <c r="B181" s="78">
        <v>5</v>
      </c>
      <c r="C181" s="222">
        <v>4.9999000000000002</v>
      </c>
      <c r="D181" s="221"/>
      <c r="E181" s="220">
        <v>2E-3</v>
      </c>
      <c r="F181" s="220"/>
      <c r="G181" s="221">
        <v>1E-4</v>
      </c>
      <c r="H181" s="221"/>
      <c r="I181" s="73" t="str">
        <f t="shared" si="0"/>
        <v/>
      </c>
      <c r="J181" s="10"/>
    </row>
    <row r="182" spans="1:16" ht="14.25" customHeight="1" x14ac:dyDescent="0.25">
      <c r="A182" s="77" t="s">
        <v>143</v>
      </c>
      <c r="B182" s="78">
        <v>5</v>
      </c>
      <c r="C182" s="222">
        <v>5.0000999999999998</v>
      </c>
      <c r="D182" s="221"/>
      <c r="E182" s="220">
        <v>2E-3</v>
      </c>
      <c r="F182" s="220"/>
      <c r="G182" s="221">
        <v>1E-4</v>
      </c>
      <c r="H182" s="221"/>
      <c r="I182" s="73" t="str">
        <f t="shared" si="0"/>
        <v/>
      </c>
      <c r="J182" s="10"/>
    </row>
    <row r="183" spans="1:16" ht="14.25" customHeight="1" x14ac:dyDescent="0.25">
      <c r="A183" s="77" t="s">
        <v>142</v>
      </c>
      <c r="B183" s="78">
        <v>10</v>
      </c>
      <c r="C183" s="218">
        <v>9.9997000000000007</v>
      </c>
      <c r="D183" s="219"/>
      <c r="E183" s="220">
        <v>2E-3</v>
      </c>
      <c r="F183" s="220"/>
      <c r="G183" s="219">
        <v>2.0000000000000001E-4</v>
      </c>
      <c r="H183" s="219"/>
      <c r="I183" s="73" t="str">
        <f t="shared" si="0"/>
        <v/>
      </c>
      <c r="J183" s="10"/>
    </row>
    <row r="184" spans="1:16" ht="14.25" customHeight="1" x14ac:dyDescent="0.25">
      <c r="A184" s="77" t="s">
        <v>143</v>
      </c>
      <c r="B184" s="78">
        <v>10</v>
      </c>
      <c r="C184" s="218">
        <v>9.9987999999999992</v>
      </c>
      <c r="D184" s="219"/>
      <c r="E184" s="220">
        <v>2E-3</v>
      </c>
      <c r="F184" s="220"/>
      <c r="G184" s="219">
        <v>2.0000000000000001E-4</v>
      </c>
      <c r="H184" s="219"/>
      <c r="I184" s="73" t="str">
        <f t="shared" si="0"/>
        <v/>
      </c>
      <c r="J184" s="10"/>
      <c r="K184" s="97">
        <v>10</v>
      </c>
    </row>
    <row r="185" spans="1:16" ht="14.25" customHeight="1" x14ac:dyDescent="0.25">
      <c r="A185" s="77" t="s">
        <v>142</v>
      </c>
      <c r="B185" s="78">
        <v>20</v>
      </c>
      <c r="C185" s="222">
        <v>19.999099999999999</v>
      </c>
      <c r="D185" s="221"/>
      <c r="E185" s="220">
        <v>4.0000000000000001E-3</v>
      </c>
      <c r="F185" s="220"/>
      <c r="G185" s="221">
        <v>2.0000000000000001E-4</v>
      </c>
      <c r="H185" s="221"/>
      <c r="I185" s="73" t="str">
        <f t="shared" si="0"/>
        <v/>
      </c>
      <c r="J185" s="10"/>
    </row>
    <row r="186" spans="1:16" ht="14.25" customHeight="1" x14ac:dyDescent="0.25">
      <c r="A186" s="77" t="s">
        <v>143</v>
      </c>
      <c r="B186" s="78">
        <v>20</v>
      </c>
      <c r="C186" s="222">
        <v>19.997599999999998</v>
      </c>
      <c r="D186" s="221"/>
      <c r="E186" s="220">
        <v>4.0000000000000001E-3</v>
      </c>
      <c r="F186" s="220"/>
      <c r="G186" s="221">
        <v>2.0000000000000001E-4</v>
      </c>
      <c r="H186" s="221"/>
      <c r="I186" s="73" t="str">
        <f t="shared" si="0"/>
        <v/>
      </c>
      <c r="J186" s="10"/>
    </row>
    <row r="187" spans="1:16" ht="14.25" customHeight="1" x14ac:dyDescent="0.25">
      <c r="A187" s="77" t="s">
        <v>142</v>
      </c>
      <c r="B187" s="78">
        <v>30</v>
      </c>
      <c r="C187" s="222">
        <v>29.9983</v>
      </c>
      <c r="D187" s="221"/>
      <c r="E187" s="220">
        <v>5.0000000000000001E-3</v>
      </c>
      <c r="F187" s="220"/>
      <c r="G187" s="221">
        <v>2.9999999999999997E-4</v>
      </c>
      <c r="H187" s="221"/>
      <c r="I187" s="73" t="str">
        <f t="shared" si="0"/>
        <v/>
      </c>
      <c r="J187" s="10"/>
    </row>
    <row r="188" spans="1:16" ht="14.25" customHeight="1" x14ac:dyDescent="0.25">
      <c r="A188" s="77" t="s">
        <v>143</v>
      </c>
      <c r="B188" s="78">
        <v>30</v>
      </c>
      <c r="C188" s="222">
        <v>29.997199999999999</v>
      </c>
      <c r="D188" s="221"/>
      <c r="E188" s="220">
        <v>5.0000000000000001E-3</v>
      </c>
      <c r="F188" s="220"/>
      <c r="G188" s="221">
        <v>2.9999999999999997E-4</v>
      </c>
      <c r="H188" s="221"/>
      <c r="I188" s="73" t="str">
        <f t="shared" si="0"/>
        <v/>
      </c>
      <c r="J188" s="10"/>
    </row>
    <row r="189" spans="1:16" ht="14.25" customHeight="1" x14ac:dyDescent="0.25">
      <c r="A189" s="77" t="s">
        <v>142</v>
      </c>
      <c r="B189" s="78">
        <v>50</v>
      </c>
      <c r="C189" s="222">
        <v>49.996899999999997</v>
      </c>
      <c r="D189" s="221"/>
      <c r="E189" s="220">
        <v>8.0000000000000002E-3</v>
      </c>
      <c r="F189" s="220"/>
      <c r="G189" s="221">
        <v>4.0000000000000002E-4</v>
      </c>
      <c r="H189" s="221"/>
      <c r="I189" s="73" t="str">
        <f t="shared" si="0"/>
        <v/>
      </c>
      <c r="J189" s="10"/>
    </row>
    <row r="190" spans="1:16" ht="14.25" customHeight="1" x14ac:dyDescent="0.25">
      <c r="A190" s="77" t="s">
        <v>143</v>
      </c>
      <c r="B190" s="78">
        <v>50</v>
      </c>
      <c r="C190" s="222">
        <v>49.995399999999997</v>
      </c>
      <c r="D190" s="221"/>
      <c r="E190" s="220">
        <v>8.0000000000000002E-3</v>
      </c>
      <c r="F190" s="220"/>
      <c r="G190" s="221">
        <v>4.0000000000000002E-4</v>
      </c>
      <c r="H190" s="221"/>
      <c r="I190" s="73" t="str">
        <f t="shared" si="0"/>
        <v/>
      </c>
      <c r="J190" s="10"/>
    </row>
    <row r="191" spans="1:16" ht="14.25" customHeight="1" x14ac:dyDescent="0.25">
      <c r="A191" s="77" t="s">
        <v>142</v>
      </c>
      <c r="B191" s="78">
        <v>100</v>
      </c>
      <c r="C191" s="222">
        <v>99.992999999999995</v>
      </c>
      <c r="D191" s="221"/>
      <c r="E191" s="221">
        <v>1.6E-2</v>
      </c>
      <c r="F191" s="221"/>
      <c r="G191" s="221">
        <v>1.5E-3</v>
      </c>
      <c r="H191" s="221"/>
      <c r="I191" s="73" t="str">
        <f t="shared" si="0"/>
        <v/>
      </c>
      <c r="J191" s="10"/>
    </row>
    <row r="192" spans="1:16" ht="14.25" customHeight="1" x14ac:dyDescent="0.25">
      <c r="A192" s="77" t="s">
        <v>143</v>
      </c>
      <c r="B192" s="78">
        <v>100</v>
      </c>
      <c r="C192" s="222">
        <v>99.989000000000004</v>
      </c>
      <c r="D192" s="221"/>
      <c r="E192" s="221">
        <v>1.6E-2</v>
      </c>
      <c r="F192" s="221"/>
      <c r="G192" s="221">
        <v>1.5E-3</v>
      </c>
      <c r="H192" s="221"/>
      <c r="I192" s="73" t="str">
        <f t="shared" si="0"/>
        <v/>
      </c>
      <c r="J192" s="10"/>
    </row>
    <row r="193" spans="1:10" ht="14.25" customHeight="1" x14ac:dyDescent="0.25">
      <c r="A193" s="77" t="s">
        <v>142</v>
      </c>
      <c r="B193" s="78">
        <v>150</v>
      </c>
      <c r="C193" s="222">
        <v>149.99199999999999</v>
      </c>
      <c r="D193" s="221"/>
      <c r="E193" s="221">
        <v>2.4E-2</v>
      </c>
      <c r="F193" s="221"/>
      <c r="G193" s="221">
        <v>1.8E-3</v>
      </c>
      <c r="H193" s="221"/>
      <c r="I193" s="73" t="str">
        <f t="shared" si="0"/>
        <v/>
      </c>
      <c r="J193" s="10"/>
    </row>
    <row r="194" spans="1:10" ht="14.25" customHeight="1" x14ac:dyDescent="0.25">
      <c r="A194" s="77" t="s">
        <v>143</v>
      </c>
      <c r="B194" s="78">
        <v>150</v>
      </c>
      <c r="C194" s="222">
        <v>149.98699999999999</v>
      </c>
      <c r="D194" s="221"/>
      <c r="E194" s="221">
        <v>2.4E-2</v>
      </c>
      <c r="F194" s="221"/>
      <c r="G194" s="221">
        <v>1.8E-3</v>
      </c>
      <c r="H194" s="221"/>
      <c r="I194" s="73" t="str">
        <f t="shared" si="0"/>
        <v/>
      </c>
      <c r="J194" s="10"/>
    </row>
    <row r="195" spans="1:10" ht="14.25" customHeight="1" x14ac:dyDescent="0.25">
      <c r="A195" s="77" t="s">
        <v>142</v>
      </c>
      <c r="B195" s="78">
        <v>200</v>
      </c>
      <c r="C195" s="222">
        <v>199.98500000000001</v>
      </c>
      <c r="D195" s="221"/>
      <c r="E195" s="221">
        <v>3.2000000000000001E-2</v>
      </c>
      <c r="F195" s="221"/>
      <c r="G195" s="219">
        <v>2E-3</v>
      </c>
      <c r="H195" s="219"/>
      <c r="I195" s="73" t="str">
        <f t="shared" si="0"/>
        <v/>
      </c>
      <c r="J195" s="10"/>
    </row>
    <row r="196" spans="1:10" ht="14.25" customHeight="1" x14ac:dyDescent="0.25">
      <c r="A196" s="77" t="s">
        <v>143</v>
      </c>
      <c r="B196" s="78">
        <v>200</v>
      </c>
      <c r="C196" s="222">
        <v>199.98099999999999</v>
      </c>
      <c r="D196" s="221"/>
      <c r="E196" s="221">
        <v>3.2000000000000001E-2</v>
      </c>
      <c r="F196" s="221"/>
      <c r="G196" s="219">
        <v>2E-3</v>
      </c>
      <c r="H196" s="219"/>
      <c r="I196" s="73" t="str">
        <f t="shared" si="0"/>
        <v/>
      </c>
      <c r="J196" s="10"/>
    </row>
    <row r="197" spans="1:10" ht="14.25" customHeight="1" x14ac:dyDescent="0.25">
      <c r="A197" s="77" t="s">
        <v>142</v>
      </c>
      <c r="B197" s="78">
        <v>300</v>
      </c>
      <c r="C197" s="225">
        <v>299.98</v>
      </c>
      <c r="D197" s="220"/>
      <c r="E197" s="221">
        <v>4.8000000000000001E-2</v>
      </c>
      <c r="F197" s="221"/>
      <c r="G197" s="221">
        <v>2.8999999999999998E-3</v>
      </c>
      <c r="H197" s="221"/>
      <c r="I197" s="73" t="str">
        <f t="shared" si="0"/>
        <v/>
      </c>
      <c r="J197" s="10"/>
    </row>
    <row r="198" spans="1:10" ht="14.25" customHeight="1" x14ac:dyDescent="0.25">
      <c r="A198" s="77" t="s">
        <v>143</v>
      </c>
      <c r="B198" s="78">
        <v>300</v>
      </c>
      <c r="C198" s="225">
        <v>299.97300000000001</v>
      </c>
      <c r="D198" s="220"/>
      <c r="E198" s="221">
        <v>4.8000000000000001E-2</v>
      </c>
      <c r="F198" s="221"/>
      <c r="G198" s="221">
        <v>2.8999999999999998E-3</v>
      </c>
      <c r="H198" s="221"/>
      <c r="I198" s="73" t="str">
        <f t="shared" si="0"/>
        <v/>
      </c>
      <c r="J198" s="10"/>
    </row>
    <row r="199" spans="1:10" ht="14.25" customHeight="1" x14ac:dyDescent="0.25">
      <c r="A199" s="77" t="s">
        <v>142</v>
      </c>
      <c r="B199" s="78">
        <v>400</v>
      </c>
      <c r="C199" s="222">
        <v>399.971</v>
      </c>
      <c r="D199" s="221"/>
      <c r="E199" s="221">
        <v>6.6000000000000003E-2</v>
      </c>
      <c r="F199" s="221"/>
      <c r="G199" s="221">
        <v>3.3999999999999998E-3</v>
      </c>
      <c r="H199" s="221"/>
      <c r="I199" s="73" t="str">
        <f t="shared" si="0"/>
        <v/>
      </c>
      <c r="J199" s="10"/>
    </row>
    <row r="200" spans="1:10" ht="14.25" customHeight="1" x14ac:dyDescent="0.25">
      <c r="A200" s="77" t="s">
        <v>143</v>
      </c>
      <c r="B200" s="78">
        <v>400</v>
      </c>
      <c r="C200" s="222">
        <v>399.96600000000001</v>
      </c>
      <c r="D200" s="221"/>
      <c r="E200" s="221">
        <v>6.6000000000000003E-2</v>
      </c>
      <c r="F200" s="221"/>
      <c r="G200" s="221">
        <v>3.3999999999999998E-3</v>
      </c>
      <c r="H200" s="221"/>
      <c r="I200" s="73" t="str">
        <f t="shared" si="0"/>
        <v/>
      </c>
      <c r="J200" s="10"/>
    </row>
    <row r="201" spans="1:10" ht="14.25" customHeight="1" x14ac:dyDescent="0.25">
      <c r="A201" s="77" t="s">
        <v>142</v>
      </c>
      <c r="B201" s="78">
        <v>500</v>
      </c>
      <c r="C201" s="222">
        <v>499.964</v>
      </c>
      <c r="D201" s="221"/>
      <c r="E201" s="221">
        <v>8.5000000000000006E-2</v>
      </c>
      <c r="F201" s="221"/>
      <c r="G201" s="221">
        <v>3.8999999999999998E-3</v>
      </c>
      <c r="H201" s="221"/>
      <c r="I201" s="73" t="str">
        <f t="shared" si="0"/>
        <v/>
      </c>
      <c r="J201" s="10"/>
    </row>
    <row r="202" spans="1:10" ht="14.25" customHeight="1" x14ac:dyDescent="0.25">
      <c r="A202" s="77" t="s">
        <v>143</v>
      </c>
      <c r="B202" s="78">
        <v>500</v>
      </c>
      <c r="C202" s="222">
        <v>499.95600000000002</v>
      </c>
      <c r="D202" s="221"/>
      <c r="E202" s="221">
        <v>8.5000000000000006E-2</v>
      </c>
      <c r="F202" s="221"/>
      <c r="G202" s="221">
        <v>3.8999999999999998E-3</v>
      </c>
      <c r="H202" s="221"/>
      <c r="I202" s="73" t="str">
        <f t="shared" si="0"/>
        <v/>
      </c>
      <c r="J202" s="10"/>
    </row>
    <row r="203" spans="1:10" ht="14.25" customHeight="1" x14ac:dyDescent="0.25">
      <c r="A203" s="77" t="s">
        <v>142</v>
      </c>
      <c r="B203" s="78">
        <v>1000</v>
      </c>
      <c r="C203" s="222">
        <v>999.95799999999997</v>
      </c>
      <c r="D203" s="221"/>
      <c r="E203" s="221">
        <v>0.22600000000000001</v>
      </c>
      <c r="F203" s="221"/>
      <c r="G203" s="221">
        <v>6.4000000000000003E-3</v>
      </c>
      <c r="H203" s="221"/>
      <c r="I203" s="73" t="str">
        <f t="shared" si="0"/>
        <v/>
      </c>
      <c r="J203" s="10"/>
    </row>
    <row r="204" spans="1:10" ht="14.25" customHeight="1" x14ac:dyDescent="0.25">
      <c r="A204" s="77" t="s">
        <v>143</v>
      </c>
      <c r="B204" s="78">
        <v>1000</v>
      </c>
      <c r="C204" s="222">
        <v>999.95699999999999</v>
      </c>
      <c r="D204" s="221"/>
      <c r="E204" s="221">
        <v>0.22600000000000001</v>
      </c>
      <c r="F204" s="221"/>
      <c r="G204" s="221">
        <v>6.4000000000000003E-3</v>
      </c>
      <c r="H204" s="221"/>
      <c r="I204" s="73" t="str">
        <f t="shared" si="0"/>
        <v/>
      </c>
      <c r="J204" s="10"/>
    </row>
    <row r="205" spans="1:10" ht="14.25" customHeight="1" x14ac:dyDescent="0.25">
      <c r="A205" s="10"/>
      <c r="B205" s="10"/>
      <c r="C205" s="10"/>
      <c r="D205" s="10"/>
      <c r="E205" s="10"/>
      <c r="F205" s="10"/>
      <c r="G205" s="10"/>
      <c r="H205" s="10"/>
      <c r="I205" s="10"/>
      <c r="J205" s="10"/>
    </row>
    <row r="211" spans="1:10" ht="14.25" customHeight="1" x14ac:dyDescent="0.25">
      <c r="A211" s="118" t="s">
        <v>0</v>
      </c>
      <c r="B211" s="119"/>
      <c r="C211" s="119"/>
      <c r="D211" s="119"/>
      <c r="E211" s="119"/>
      <c r="F211" s="119"/>
      <c r="G211" s="119"/>
      <c r="H211" s="120"/>
      <c r="I211" s="164" t="s">
        <v>135</v>
      </c>
      <c r="J211" s="165"/>
    </row>
    <row r="212" spans="1:10" ht="14.25" customHeight="1" x14ac:dyDescent="0.25">
      <c r="A212" s="121"/>
      <c r="B212" s="122"/>
      <c r="C212" s="122"/>
      <c r="D212" s="122"/>
      <c r="E212" s="122"/>
      <c r="F212" s="122"/>
      <c r="G212" s="122"/>
      <c r="H212" s="123"/>
      <c r="I212" s="166"/>
      <c r="J212" s="167"/>
    </row>
    <row r="213" spans="1:10" ht="14.25" customHeight="1" x14ac:dyDescent="0.25">
      <c r="A213" s="168" t="s">
        <v>95</v>
      </c>
      <c r="B213" s="169"/>
      <c r="C213" s="169"/>
      <c r="D213" s="169"/>
      <c r="E213" s="169"/>
      <c r="F213" s="169"/>
      <c r="G213" s="169"/>
      <c r="H213" s="170"/>
      <c r="I213" s="176" t="str">
        <f>D$3</f>
        <v>01253</v>
      </c>
      <c r="J213" s="177"/>
    </row>
    <row r="214" spans="1:10" ht="14.25" customHeight="1" x14ac:dyDescent="0.25">
      <c r="A214" s="171"/>
      <c r="B214" s="172"/>
      <c r="C214" s="172"/>
      <c r="D214" s="172"/>
      <c r="E214" s="172"/>
      <c r="F214" s="172"/>
      <c r="G214" s="172"/>
      <c r="H214" s="173"/>
      <c r="I214" s="178"/>
      <c r="J214" s="179"/>
    </row>
    <row r="215" spans="1:10" ht="14.25" customHeight="1" x14ac:dyDescent="0.25">
      <c r="A215" s="10"/>
      <c r="B215" s="10"/>
      <c r="C215" s="10"/>
      <c r="D215" s="10"/>
      <c r="E215" s="10"/>
      <c r="F215" s="10"/>
      <c r="G215" s="10"/>
      <c r="H215" s="10"/>
      <c r="I215" s="10"/>
      <c r="J215" s="10"/>
    </row>
    <row r="216" spans="1:10" ht="14.25" customHeight="1" x14ac:dyDescent="0.25">
      <c r="A216" s="212" t="s">
        <v>200</v>
      </c>
      <c r="B216" s="212"/>
      <c r="C216" s="212"/>
      <c r="D216" s="212"/>
      <c r="E216" s="212"/>
      <c r="F216" s="212"/>
      <c r="G216" s="212"/>
      <c r="H216" s="212"/>
      <c r="I216" s="212"/>
      <c r="J216" s="212"/>
    </row>
    <row r="217" spans="1:10" x14ac:dyDescent="0.25">
      <c r="B217" s="4"/>
      <c r="C217" s="4"/>
      <c r="D217" s="4"/>
      <c r="E217" s="4"/>
      <c r="F217" s="4"/>
      <c r="G217" s="4"/>
      <c r="H217" s="4"/>
      <c r="I217" s="4"/>
      <c r="J217" s="4"/>
    </row>
    <row r="218" spans="1:10" x14ac:dyDescent="0.25">
      <c r="A218" s="215" t="s">
        <v>144</v>
      </c>
      <c r="B218" s="216"/>
      <c r="C218" s="216"/>
      <c r="D218" s="216"/>
      <c r="E218" s="216"/>
      <c r="F218" s="216"/>
      <c r="G218" s="216"/>
      <c r="H218" s="217"/>
      <c r="I218" s="10"/>
      <c r="J218" s="10"/>
    </row>
    <row r="219" spans="1:10" x14ac:dyDescent="0.25">
      <c r="A219" s="202" t="s">
        <v>138</v>
      </c>
      <c r="B219" s="202"/>
      <c r="C219" s="203" t="s">
        <v>75</v>
      </c>
      <c r="D219" s="203"/>
      <c r="E219" s="204" t="s">
        <v>140</v>
      </c>
      <c r="F219" s="204"/>
      <c r="G219" s="205" t="s">
        <v>141</v>
      </c>
      <c r="H219" s="205"/>
      <c r="I219" s="206"/>
      <c r="J219" s="142"/>
    </row>
    <row r="220" spans="1:10" x14ac:dyDescent="0.25">
      <c r="A220" s="223" t="s">
        <v>18</v>
      </c>
      <c r="B220" s="224"/>
      <c r="C220" s="224" t="s">
        <v>18</v>
      </c>
      <c r="D220" s="162"/>
      <c r="E220" s="162" t="s">
        <v>18</v>
      </c>
      <c r="F220" s="162"/>
      <c r="G220" s="162" t="s">
        <v>18</v>
      </c>
      <c r="H220" s="162"/>
      <c r="I220" s="10"/>
      <c r="J220" s="10"/>
    </row>
    <row r="221" spans="1:10" x14ac:dyDescent="0.25">
      <c r="A221" s="77" t="s">
        <v>142</v>
      </c>
      <c r="B221" s="78">
        <v>2</v>
      </c>
      <c r="C221" s="218">
        <v>2</v>
      </c>
      <c r="D221" s="219"/>
      <c r="E221" s="220">
        <v>1E-3</v>
      </c>
      <c r="F221" s="220"/>
      <c r="G221" s="221">
        <v>1E-4</v>
      </c>
      <c r="H221" s="221"/>
      <c r="I221" s="73" t="str">
        <f>IF(G221&gt;E221,"#",IF((ABS(C221-B221))&lt;(E221+G221),"",""""))</f>
        <v/>
      </c>
      <c r="J221" s="10"/>
    </row>
    <row r="222" spans="1:10" x14ac:dyDescent="0.25">
      <c r="A222" s="77" t="s">
        <v>143</v>
      </c>
      <c r="B222" s="78">
        <v>2</v>
      </c>
      <c r="C222" s="218">
        <v>1.9997</v>
      </c>
      <c r="D222" s="219"/>
      <c r="E222" s="220">
        <v>1E-3</v>
      </c>
      <c r="F222" s="220"/>
      <c r="G222" s="221">
        <v>1E-4</v>
      </c>
      <c r="H222" s="221"/>
      <c r="I222" s="73" t="str">
        <f t="shared" ref="I222:I246" si="1">IF(G222&gt;E222,"#",IF((ABS(C222-B222))&lt;(E222+G222),"",""""))</f>
        <v/>
      </c>
      <c r="J222" s="10"/>
    </row>
    <row r="223" spans="1:10" x14ac:dyDescent="0.25">
      <c r="A223" s="77" t="s">
        <v>142</v>
      </c>
      <c r="B223" s="78">
        <v>5</v>
      </c>
      <c r="C223" s="218">
        <v>5.0000999999999998</v>
      </c>
      <c r="D223" s="219"/>
      <c r="E223" s="220">
        <v>2E-3</v>
      </c>
      <c r="F223" s="220"/>
      <c r="G223" s="221">
        <v>1E-4</v>
      </c>
      <c r="H223" s="221"/>
      <c r="I223" s="73" t="str">
        <f t="shared" si="1"/>
        <v/>
      </c>
      <c r="J223" s="10"/>
    </row>
    <row r="224" spans="1:10" x14ac:dyDescent="0.25">
      <c r="A224" s="77" t="s">
        <v>143</v>
      </c>
      <c r="B224" s="78">
        <v>5</v>
      </c>
      <c r="C224" s="218">
        <v>4.9992999999999999</v>
      </c>
      <c r="D224" s="219"/>
      <c r="E224" s="220">
        <v>2E-3</v>
      </c>
      <c r="F224" s="220"/>
      <c r="G224" s="221">
        <v>1E-4</v>
      </c>
      <c r="H224" s="221"/>
      <c r="I224" s="73" t="str">
        <f t="shared" si="1"/>
        <v/>
      </c>
      <c r="J224" s="10"/>
    </row>
    <row r="225" spans="1:10" x14ac:dyDescent="0.25">
      <c r="A225" s="77" t="s">
        <v>142</v>
      </c>
      <c r="B225" s="78">
        <v>10</v>
      </c>
      <c r="C225" s="222">
        <v>9.9999000000000002</v>
      </c>
      <c r="D225" s="221"/>
      <c r="E225" s="220">
        <v>2E-3</v>
      </c>
      <c r="F225" s="220"/>
      <c r="G225" s="219">
        <v>2.0000000000000001E-4</v>
      </c>
      <c r="H225" s="219"/>
      <c r="I225" s="73" t="str">
        <f t="shared" si="1"/>
        <v/>
      </c>
      <c r="J225" s="10"/>
    </row>
    <row r="226" spans="1:10" x14ac:dyDescent="0.25">
      <c r="A226" s="77" t="s">
        <v>143</v>
      </c>
      <c r="B226" s="78">
        <v>10</v>
      </c>
      <c r="C226" s="222">
        <v>9.9986999999999995</v>
      </c>
      <c r="D226" s="221"/>
      <c r="E226" s="220">
        <v>2E-3</v>
      </c>
      <c r="F226" s="220"/>
      <c r="G226" s="219">
        <v>2.0000000000000001E-4</v>
      </c>
      <c r="H226" s="219"/>
      <c r="I226" s="73" t="str">
        <f t="shared" si="1"/>
        <v/>
      </c>
      <c r="J226" s="10"/>
    </row>
    <row r="227" spans="1:10" x14ac:dyDescent="0.25">
      <c r="A227" s="77" t="s">
        <v>142</v>
      </c>
      <c r="B227" s="78">
        <v>20</v>
      </c>
      <c r="C227" s="222">
        <v>19.999500000000001</v>
      </c>
      <c r="D227" s="221"/>
      <c r="E227" s="220">
        <v>4.0000000000000001E-3</v>
      </c>
      <c r="F227" s="220"/>
      <c r="G227" s="221">
        <v>2.0000000000000001E-4</v>
      </c>
      <c r="H227" s="221"/>
      <c r="I227" s="73" t="str">
        <f t="shared" si="1"/>
        <v/>
      </c>
      <c r="J227" s="10"/>
    </row>
    <row r="228" spans="1:10" x14ac:dyDescent="0.25">
      <c r="A228" s="77" t="s">
        <v>143</v>
      </c>
      <c r="B228" s="78">
        <v>20</v>
      </c>
      <c r="C228" s="222">
        <v>19.997699999999998</v>
      </c>
      <c r="D228" s="221"/>
      <c r="E228" s="220">
        <v>4.0000000000000001E-3</v>
      </c>
      <c r="F228" s="220"/>
      <c r="G228" s="221">
        <v>2.0000000000000001E-4</v>
      </c>
      <c r="H228" s="221"/>
      <c r="I228" s="73" t="str">
        <f t="shared" si="1"/>
        <v/>
      </c>
      <c r="J228" s="10"/>
    </row>
    <row r="229" spans="1:10" x14ac:dyDescent="0.25">
      <c r="A229" s="77" t="s">
        <v>142</v>
      </c>
      <c r="B229" s="78">
        <v>30</v>
      </c>
      <c r="C229" s="222">
        <v>29.997199999999999</v>
      </c>
      <c r="D229" s="221"/>
      <c r="E229" s="220">
        <v>5.0000000000000001E-3</v>
      </c>
      <c r="F229" s="220"/>
      <c r="G229" s="221">
        <v>2.9999999999999997E-4</v>
      </c>
      <c r="H229" s="221"/>
      <c r="I229" s="73" t="str">
        <f t="shared" si="1"/>
        <v/>
      </c>
      <c r="J229" s="10"/>
    </row>
    <row r="230" spans="1:10" x14ac:dyDescent="0.25">
      <c r="A230" s="77" t="s">
        <v>143</v>
      </c>
      <c r="B230" s="78">
        <v>30</v>
      </c>
      <c r="C230" s="222">
        <v>29.997199999999999</v>
      </c>
      <c r="D230" s="221"/>
      <c r="E230" s="220">
        <v>5.0000000000000001E-3</v>
      </c>
      <c r="F230" s="220"/>
      <c r="G230" s="221">
        <v>2.9999999999999997E-4</v>
      </c>
      <c r="H230" s="221"/>
      <c r="I230" s="73" t="str">
        <f t="shared" si="1"/>
        <v/>
      </c>
      <c r="J230" s="10"/>
    </row>
    <row r="231" spans="1:10" x14ac:dyDescent="0.25">
      <c r="A231" s="77" t="s">
        <v>142</v>
      </c>
      <c r="B231" s="78">
        <v>50</v>
      </c>
      <c r="C231" s="222">
        <v>49.997199999999999</v>
      </c>
      <c r="D231" s="221"/>
      <c r="E231" s="220">
        <v>8.0000000000000002E-3</v>
      </c>
      <c r="F231" s="220"/>
      <c r="G231" s="221">
        <v>4.0000000000000002E-4</v>
      </c>
      <c r="H231" s="221"/>
      <c r="I231" s="73" t="str">
        <f t="shared" si="1"/>
        <v/>
      </c>
      <c r="J231" s="10"/>
    </row>
    <row r="232" spans="1:10" x14ac:dyDescent="0.25">
      <c r="A232" s="77" t="s">
        <v>143</v>
      </c>
      <c r="B232" s="78">
        <v>50</v>
      </c>
      <c r="C232" s="222">
        <v>49.9955</v>
      </c>
      <c r="D232" s="221"/>
      <c r="E232" s="220">
        <v>8.0000000000000002E-3</v>
      </c>
      <c r="F232" s="220"/>
      <c r="G232" s="221">
        <v>4.0000000000000002E-4</v>
      </c>
      <c r="H232" s="221"/>
      <c r="I232" s="73" t="str">
        <f t="shared" si="1"/>
        <v/>
      </c>
      <c r="J232" s="10"/>
    </row>
    <row r="233" spans="1:10" x14ac:dyDescent="0.25">
      <c r="A233" s="77" t="s">
        <v>142</v>
      </c>
      <c r="B233" s="78">
        <v>100</v>
      </c>
      <c r="C233" s="222">
        <v>99.994</v>
      </c>
      <c r="D233" s="221"/>
      <c r="E233" s="221">
        <v>1.6E-2</v>
      </c>
      <c r="F233" s="221"/>
      <c r="G233" s="221">
        <v>1.5E-3</v>
      </c>
      <c r="H233" s="221"/>
      <c r="I233" s="73" t="str">
        <f t="shared" si="1"/>
        <v/>
      </c>
      <c r="J233" s="10"/>
    </row>
    <row r="234" spans="1:10" x14ac:dyDescent="0.25">
      <c r="A234" s="77" t="s">
        <v>143</v>
      </c>
      <c r="B234" s="78">
        <v>100</v>
      </c>
      <c r="C234" s="222">
        <v>99.991</v>
      </c>
      <c r="D234" s="221"/>
      <c r="E234" s="221">
        <v>1.6E-2</v>
      </c>
      <c r="F234" s="221"/>
      <c r="G234" s="221">
        <v>1.5E-3</v>
      </c>
      <c r="H234" s="221"/>
      <c r="I234" s="73" t="str">
        <f t="shared" si="1"/>
        <v/>
      </c>
      <c r="J234" s="10"/>
    </row>
    <row r="235" spans="1:10" x14ac:dyDescent="0.25">
      <c r="A235" s="77" t="s">
        <v>142</v>
      </c>
      <c r="B235" s="78">
        <v>150</v>
      </c>
      <c r="C235" s="222">
        <v>149.99199999999999</v>
      </c>
      <c r="D235" s="221"/>
      <c r="E235" s="221">
        <v>2.4E-2</v>
      </c>
      <c r="F235" s="221"/>
      <c r="G235" s="221">
        <v>1.8E-3</v>
      </c>
      <c r="H235" s="221"/>
      <c r="I235" s="73" t="str">
        <f t="shared" si="1"/>
        <v/>
      </c>
      <c r="J235" s="10"/>
    </row>
    <row r="236" spans="1:10" x14ac:dyDescent="0.25">
      <c r="A236" s="77" t="s">
        <v>143</v>
      </c>
      <c r="B236" s="78">
        <v>150</v>
      </c>
      <c r="C236" s="222">
        <v>149.98699999999999</v>
      </c>
      <c r="D236" s="221"/>
      <c r="E236" s="221">
        <v>2.4E-2</v>
      </c>
      <c r="F236" s="221"/>
      <c r="G236" s="221">
        <v>1.8E-3</v>
      </c>
      <c r="H236" s="221"/>
      <c r="I236" s="73" t="str">
        <f t="shared" si="1"/>
        <v/>
      </c>
      <c r="J236" s="10"/>
    </row>
    <row r="237" spans="1:10" x14ac:dyDescent="0.25">
      <c r="A237" s="77" t="s">
        <v>142</v>
      </c>
      <c r="B237" s="78">
        <v>200</v>
      </c>
      <c r="C237" s="222">
        <v>199.98099999999999</v>
      </c>
      <c r="D237" s="221"/>
      <c r="E237" s="221">
        <v>3.2000000000000001E-2</v>
      </c>
      <c r="F237" s="221"/>
      <c r="G237" s="219">
        <v>2E-3</v>
      </c>
      <c r="H237" s="219"/>
      <c r="I237" s="73" t="str">
        <f t="shared" si="1"/>
        <v/>
      </c>
      <c r="J237" s="10"/>
    </row>
    <row r="238" spans="1:10" x14ac:dyDescent="0.25">
      <c r="A238" s="77" t="s">
        <v>143</v>
      </c>
      <c r="B238" s="78">
        <v>200</v>
      </c>
      <c r="C238" s="222">
        <v>199.98400000000001</v>
      </c>
      <c r="D238" s="221"/>
      <c r="E238" s="221">
        <v>3.2000000000000001E-2</v>
      </c>
      <c r="F238" s="221"/>
      <c r="G238" s="219">
        <v>2E-3</v>
      </c>
      <c r="H238" s="219"/>
      <c r="I238" s="73" t="str">
        <f t="shared" si="1"/>
        <v/>
      </c>
      <c r="J238" s="10"/>
    </row>
    <row r="239" spans="1:10" x14ac:dyDescent="0.25">
      <c r="A239" s="77" t="s">
        <v>142</v>
      </c>
      <c r="B239" s="78">
        <v>300</v>
      </c>
      <c r="C239" s="222">
        <v>299.983</v>
      </c>
      <c r="D239" s="221"/>
      <c r="E239" s="221">
        <v>4.8000000000000001E-2</v>
      </c>
      <c r="F239" s="221"/>
      <c r="G239" s="221">
        <v>2.8999999999999998E-3</v>
      </c>
      <c r="H239" s="221"/>
      <c r="I239" s="73" t="str">
        <f t="shared" si="1"/>
        <v/>
      </c>
      <c r="J239" s="10"/>
    </row>
    <row r="240" spans="1:10" x14ac:dyDescent="0.25">
      <c r="A240" s="77" t="s">
        <v>143</v>
      </c>
      <c r="B240" s="78">
        <v>300</v>
      </c>
      <c r="C240" s="222">
        <v>299.97800000000001</v>
      </c>
      <c r="D240" s="221"/>
      <c r="E240" s="221">
        <v>4.8000000000000001E-2</v>
      </c>
      <c r="F240" s="221"/>
      <c r="G240" s="221">
        <v>2.8999999999999998E-3</v>
      </c>
      <c r="H240" s="221"/>
      <c r="I240" s="73" t="str">
        <f t="shared" si="1"/>
        <v/>
      </c>
      <c r="J240" s="10"/>
    </row>
    <row r="241" spans="1:10" x14ac:dyDescent="0.25">
      <c r="A241" s="77" t="s">
        <v>142</v>
      </c>
      <c r="B241" s="78">
        <v>400</v>
      </c>
      <c r="C241" s="225">
        <v>399.98</v>
      </c>
      <c r="D241" s="220"/>
      <c r="E241" s="221">
        <v>6.6000000000000003E-2</v>
      </c>
      <c r="F241" s="221"/>
      <c r="G241" s="221">
        <v>3.3999999999999998E-3</v>
      </c>
      <c r="H241" s="221"/>
      <c r="I241" s="73" t="str">
        <f t="shared" si="1"/>
        <v/>
      </c>
      <c r="J241" s="10"/>
    </row>
    <row r="242" spans="1:10" x14ac:dyDescent="0.25">
      <c r="A242" s="77" t="s">
        <v>143</v>
      </c>
      <c r="B242" s="78">
        <v>400</v>
      </c>
      <c r="C242" s="225">
        <v>399.97399999999999</v>
      </c>
      <c r="D242" s="220"/>
      <c r="E242" s="221">
        <v>6.6000000000000003E-2</v>
      </c>
      <c r="F242" s="221"/>
      <c r="G242" s="221">
        <v>3.3999999999999998E-3</v>
      </c>
      <c r="H242" s="221"/>
      <c r="I242" s="73" t="str">
        <f t="shared" si="1"/>
        <v/>
      </c>
      <c r="J242" s="10"/>
    </row>
    <row r="243" spans="1:10" x14ac:dyDescent="0.25">
      <c r="A243" s="77" t="s">
        <v>142</v>
      </c>
      <c r="B243" s="78">
        <v>500</v>
      </c>
      <c r="C243" s="222">
        <v>499.97199999999998</v>
      </c>
      <c r="D243" s="221"/>
      <c r="E243" s="221">
        <v>8.5000000000000006E-2</v>
      </c>
      <c r="F243" s="221"/>
      <c r="G243" s="221">
        <v>3.8999999999999998E-3</v>
      </c>
      <c r="H243" s="221"/>
      <c r="I243" s="73" t="str">
        <f t="shared" si="1"/>
        <v/>
      </c>
      <c r="J243" s="10"/>
    </row>
    <row r="244" spans="1:10" x14ac:dyDescent="0.25">
      <c r="A244" s="77" t="s">
        <v>143</v>
      </c>
      <c r="B244" s="78">
        <v>500</v>
      </c>
      <c r="C244" s="222">
        <v>499.97399999999999</v>
      </c>
      <c r="D244" s="221"/>
      <c r="E244" s="221">
        <v>8.5000000000000006E-2</v>
      </c>
      <c r="F244" s="221"/>
      <c r="G244" s="221">
        <v>3.8999999999999998E-3</v>
      </c>
      <c r="H244" s="221"/>
      <c r="I244" s="73" t="str">
        <f t="shared" si="1"/>
        <v/>
      </c>
      <c r="J244" s="10"/>
    </row>
    <row r="245" spans="1:10" x14ac:dyDescent="0.25">
      <c r="A245" s="77" t="s">
        <v>142</v>
      </c>
      <c r="B245" s="78">
        <v>1000</v>
      </c>
      <c r="C245" s="222">
        <v>999.99900000000002</v>
      </c>
      <c r="D245" s="221"/>
      <c r="E245" s="221">
        <v>0.22600000000000001</v>
      </c>
      <c r="F245" s="221"/>
      <c r="G245" s="221">
        <v>6.4000000000000003E-3</v>
      </c>
      <c r="H245" s="221"/>
      <c r="I245" s="73" t="str">
        <f t="shared" si="1"/>
        <v/>
      </c>
      <c r="J245" s="10"/>
    </row>
    <row r="246" spans="1:10" x14ac:dyDescent="0.25">
      <c r="A246" s="77" t="s">
        <v>143</v>
      </c>
      <c r="B246" s="78">
        <v>1000</v>
      </c>
      <c r="C246" s="222">
        <v>999.99599999999998</v>
      </c>
      <c r="D246" s="221"/>
      <c r="E246" s="221">
        <v>0.22600000000000001</v>
      </c>
      <c r="F246" s="221"/>
      <c r="G246" s="221">
        <v>6.4000000000000003E-3</v>
      </c>
      <c r="H246" s="221"/>
      <c r="I246" s="73" t="str">
        <f t="shared" si="1"/>
        <v/>
      </c>
      <c r="J246" s="10"/>
    </row>
    <row r="258" spans="1:10" x14ac:dyDescent="0.25">
      <c r="A258" s="118" t="s">
        <v>0</v>
      </c>
      <c r="B258" s="119"/>
      <c r="C258" s="119"/>
      <c r="D258" s="119"/>
      <c r="E258" s="119"/>
      <c r="F258" s="119"/>
      <c r="G258" s="119"/>
      <c r="H258" s="120"/>
      <c r="I258" s="164" t="s">
        <v>135</v>
      </c>
      <c r="J258" s="165"/>
    </row>
    <row r="259" spans="1:10" x14ac:dyDescent="0.25">
      <c r="A259" s="121"/>
      <c r="B259" s="122"/>
      <c r="C259" s="122"/>
      <c r="D259" s="122"/>
      <c r="E259" s="122"/>
      <c r="F259" s="122"/>
      <c r="G259" s="122"/>
      <c r="H259" s="123"/>
      <c r="I259" s="166"/>
      <c r="J259" s="167"/>
    </row>
    <row r="260" spans="1:10" x14ac:dyDescent="0.25">
      <c r="A260" s="168" t="s">
        <v>95</v>
      </c>
      <c r="B260" s="169"/>
      <c r="C260" s="169"/>
      <c r="D260" s="169"/>
      <c r="E260" s="169"/>
      <c r="F260" s="169"/>
      <c r="G260" s="169"/>
      <c r="H260" s="170"/>
      <c r="I260" s="176" t="str">
        <f>D$3</f>
        <v>01253</v>
      </c>
      <c r="J260" s="177"/>
    </row>
    <row r="261" spans="1:10" x14ac:dyDescent="0.25">
      <c r="A261" s="171"/>
      <c r="B261" s="172"/>
      <c r="C261" s="172"/>
      <c r="D261" s="172"/>
      <c r="E261" s="172"/>
      <c r="F261" s="172"/>
      <c r="G261" s="172"/>
      <c r="H261" s="173"/>
      <c r="I261" s="178"/>
      <c r="J261" s="179"/>
    </row>
    <row r="262" spans="1:10" x14ac:dyDescent="0.25">
      <c r="A262" s="10"/>
      <c r="B262" s="10"/>
      <c r="C262" s="10"/>
      <c r="D262" s="10"/>
      <c r="E262" s="10"/>
      <c r="F262" s="10"/>
      <c r="G262" s="10"/>
      <c r="H262" s="10"/>
      <c r="I262" s="10"/>
      <c r="J262" s="10"/>
    </row>
    <row r="263" spans="1:10" x14ac:dyDescent="0.25">
      <c r="A263" s="212" t="s">
        <v>200</v>
      </c>
      <c r="B263" s="212"/>
      <c r="C263" s="212"/>
      <c r="D263" s="212"/>
      <c r="E263" s="212"/>
      <c r="F263" s="212"/>
      <c r="G263" s="212"/>
      <c r="H263" s="212"/>
      <c r="I263" s="212"/>
      <c r="J263" s="212"/>
    </row>
    <row r="264" spans="1:10" x14ac:dyDescent="0.25">
      <c r="B264" s="4"/>
      <c r="C264" s="4"/>
      <c r="D264" s="4"/>
      <c r="E264" s="4"/>
      <c r="F264" s="4"/>
      <c r="G264" s="4"/>
      <c r="H264" s="4"/>
      <c r="I264" s="4"/>
      <c r="J264" s="4"/>
    </row>
    <row r="265" spans="1:10" x14ac:dyDescent="0.25">
      <c r="A265" s="215" t="s">
        <v>145</v>
      </c>
      <c r="B265" s="216"/>
      <c r="C265" s="216"/>
      <c r="D265" s="216"/>
      <c r="E265" s="216"/>
      <c r="F265" s="216"/>
      <c r="G265" s="216"/>
      <c r="H265" s="217"/>
      <c r="I265" s="10"/>
      <c r="J265" s="10"/>
    </row>
    <row r="266" spans="1:10" x14ac:dyDescent="0.25">
      <c r="A266" s="202" t="s">
        <v>138</v>
      </c>
      <c r="B266" s="202"/>
      <c r="C266" s="203" t="s">
        <v>75</v>
      </c>
      <c r="D266" s="203"/>
      <c r="E266" s="204" t="s">
        <v>140</v>
      </c>
      <c r="F266" s="204"/>
      <c r="G266" s="205" t="s">
        <v>141</v>
      </c>
      <c r="H266" s="205"/>
      <c r="I266" s="206"/>
      <c r="J266" s="142"/>
    </row>
    <row r="267" spans="1:10" x14ac:dyDescent="0.25">
      <c r="A267" s="223" t="s">
        <v>18</v>
      </c>
      <c r="B267" s="224"/>
      <c r="C267" s="224" t="s">
        <v>18</v>
      </c>
      <c r="D267" s="162"/>
      <c r="E267" s="162" t="s">
        <v>18</v>
      </c>
      <c r="F267" s="162"/>
      <c r="G267" s="162" t="s">
        <v>18</v>
      </c>
      <c r="H267" s="162"/>
      <c r="I267" s="10"/>
      <c r="J267" s="10"/>
    </row>
    <row r="268" spans="1:10" x14ac:dyDescent="0.25">
      <c r="A268" s="77" t="s">
        <v>142</v>
      </c>
      <c r="B268" s="78">
        <v>2</v>
      </c>
      <c r="C268" s="218">
        <v>2</v>
      </c>
      <c r="D268" s="219"/>
      <c r="E268" s="220">
        <v>1E-3</v>
      </c>
      <c r="F268" s="220"/>
      <c r="G268" s="221">
        <v>1E-4</v>
      </c>
      <c r="H268" s="221"/>
      <c r="I268" s="73" t="str">
        <f t="shared" ref="I268:I293" si="2">IF(G268&gt;E268,"#",IF((ABS(C268-B268))&lt;(E268+G268),"",""""))</f>
        <v/>
      </c>
      <c r="J268" s="10"/>
    </row>
    <row r="269" spans="1:10" x14ac:dyDescent="0.25">
      <c r="A269" s="77" t="s">
        <v>143</v>
      </c>
      <c r="B269" s="78">
        <v>2</v>
      </c>
      <c r="C269" s="222">
        <v>1.9998</v>
      </c>
      <c r="D269" s="221"/>
      <c r="E269" s="220">
        <v>1E-3</v>
      </c>
      <c r="F269" s="220"/>
      <c r="G269" s="221">
        <v>1E-4</v>
      </c>
      <c r="H269" s="221"/>
      <c r="I269" s="73" t="str">
        <f t="shared" si="2"/>
        <v/>
      </c>
      <c r="J269" s="10"/>
    </row>
    <row r="270" spans="1:10" x14ac:dyDescent="0.25">
      <c r="A270" s="77" t="s">
        <v>142</v>
      </c>
      <c r="B270" s="78">
        <v>5</v>
      </c>
      <c r="C270" s="222">
        <v>5.0000999999999998</v>
      </c>
      <c r="D270" s="221"/>
      <c r="E270" s="220">
        <v>2E-3</v>
      </c>
      <c r="F270" s="220"/>
      <c r="G270" s="221">
        <v>1E-4</v>
      </c>
      <c r="H270" s="221"/>
      <c r="I270" s="73" t="str">
        <f t="shared" si="2"/>
        <v/>
      </c>
      <c r="J270" s="10"/>
    </row>
    <row r="271" spans="1:10" x14ac:dyDescent="0.25">
      <c r="A271" s="77" t="s">
        <v>143</v>
      </c>
      <c r="B271" s="78">
        <v>5</v>
      </c>
      <c r="C271" s="222">
        <v>4.9992999999999999</v>
      </c>
      <c r="D271" s="221"/>
      <c r="E271" s="220">
        <v>2E-3</v>
      </c>
      <c r="F271" s="220"/>
      <c r="G271" s="221">
        <v>1E-4</v>
      </c>
      <c r="H271" s="221"/>
      <c r="I271" s="73" t="str">
        <f t="shared" si="2"/>
        <v/>
      </c>
      <c r="J271" s="10"/>
    </row>
    <row r="272" spans="1:10" x14ac:dyDescent="0.25">
      <c r="A272" s="77" t="s">
        <v>142</v>
      </c>
      <c r="B272" s="78">
        <v>10</v>
      </c>
      <c r="C272" s="218">
        <v>9.9999000000000002</v>
      </c>
      <c r="D272" s="219"/>
      <c r="E272" s="220">
        <v>2E-3</v>
      </c>
      <c r="F272" s="220"/>
      <c r="G272" s="219">
        <v>2.0000000000000001E-4</v>
      </c>
      <c r="H272" s="219"/>
      <c r="I272" s="73" t="str">
        <f t="shared" si="2"/>
        <v/>
      </c>
      <c r="J272" s="10"/>
    </row>
    <row r="273" spans="1:10" x14ac:dyDescent="0.25">
      <c r="A273" s="77" t="s">
        <v>143</v>
      </c>
      <c r="B273" s="78">
        <v>10</v>
      </c>
      <c r="C273" s="218">
        <v>9.9985999999999997</v>
      </c>
      <c r="D273" s="219"/>
      <c r="E273" s="220">
        <v>2E-3</v>
      </c>
      <c r="F273" s="220"/>
      <c r="G273" s="219">
        <v>2.0000000000000001E-4</v>
      </c>
      <c r="H273" s="219"/>
      <c r="I273" s="73" t="str">
        <f t="shared" si="2"/>
        <v/>
      </c>
      <c r="J273" s="10"/>
    </row>
    <row r="274" spans="1:10" x14ac:dyDescent="0.25">
      <c r="A274" s="77" t="s">
        <v>142</v>
      </c>
      <c r="B274" s="78">
        <v>20</v>
      </c>
      <c r="C274" s="218">
        <v>19.999400000000001</v>
      </c>
      <c r="D274" s="219"/>
      <c r="E274" s="220">
        <v>4.0000000000000001E-3</v>
      </c>
      <c r="F274" s="220"/>
      <c r="G274" s="221">
        <v>2.0000000000000001E-4</v>
      </c>
      <c r="H274" s="221"/>
      <c r="I274" s="73" t="str">
        <f t="shared" si="2"/>
        <v/>
      </c>
      <c r="J274" s="10"/>
    </row>
    <row r="275" spans="1:10" x14ac:dyDescent="0.25">
      <c r="A275" s="77" t="s">
        <v>143</v>
      </c>
      <c r="B275" s="78">
        <v>20</v>
      </c>
      <c r="C275" s="218">
        <v>19.997499999999999</v>
      </c>
      <c r="D275" s="219"/>
      <c r="E275" s="220">
        <v>4.0000000000000001E-3</v>
      </c>
      <c r="F275" s="220"/>
      <c r="G275" s="221">
        <v>2.0000000000000001E-4</v>
      </c>
      <c r="H275" s="221"/>
      <c r="I275" s="73" t="str">
        <f t="shared" si="2"/>
        <v/>
      </c>
      <c r="J275" s="10"/>
    </row>
    <row r="276" spans="1:10" x14ac:dyDescent="0.25">
      <c r="A276" s="77" t="s">
        <v>142</v>
      </c>
      <c r="B276" s="78">
        <v>30</v>
      </c>
      <c r="C276" s="222">
        <v>29.997199999999999</v>
      </c>
      <c r="D276" s="221"/>
      <c r="E276" s="220">
        <v>5.0000000000000001E-3</v>
      </c>
      <c r="F276" s="220"/>
      <c r="G276" s="221">
        <v>2.9999999999999997E-4</v>
      </c>
      <c r="H276" s="221"/>
      <c r="I276" s="73" t="str">
        <f t="shared" si="2"/>
        <v/>
      </c>
      <c r="J276" s="10"/>
    </row>
    <row r="277" spans="1:10" x14ac:dyDescent="0.25">
      <c r="A277" s="77" t="s">
        <v>143</v>
      </c>
      <c r="B277" s="78">
        <v>30</v>
      </c>
      <c r="C277" s="222">
        <v>29.996300000000002</v>
      </c>
      <c r="D277" s="221"/>
      <c r="E277" s="220">
        <v>5.0000000000000001E-3</v>
      </c>
      <c r="F277" s="220"/>
      <c r="G277" s="221">
        <v>2.9999999999999997E-4</v>
      </c>
      <c r="H277" s="221"/>
      <c r="I277" s="73" t="str">
        <f t="shared" si="2"/>
        <v/>
      </c>
      <c r="J277" s="10"/>
    </row>
    <row r="278" spans="1:10" x14ac:dyDescent="0.25">
      <c r="A278" s="77" t="s">
        <v>142</v>
      </c>
      <c r="B278" s="78">
        <v>50</v>
      </c>
      <c r="C278" s="222">
        <v>49.997700000000002</v>
      </c>
      <c r="D278" s="221"/>
      <c r="E278" s="220">
        <v>8.0000000000000002E-3</v>
      </c>
      <c r="F278" s="220"/>
      <c r="G278" s="221">
        <v>4.0000000000000002E-4</v>
      </c>
      <c r="H278" s="221"/>
      <c r="I278" s="73" t="str">
        <f t="shared" si="2"/>
        <v/>
      </c>
      <c r="J278" s="10"/>
    </row>
    <row r="279" spans="1:10" x14ac:dyDescent="0.25">
      <c r="A279" s="77" t="s">
        <v>143</v>
      </c>
      <c r="B279" s="78">
        <v>50</v>
      </c>
      <c r="C279" s="222">
        <v>49.9955</v>
      </c>
      <c r="D279" s="221"/>
      <c r="E279" s="220">
        <v>8.0000000000000002E-3</v>
      </c>
      <c r="F279" s="220"/>
      <c r="G279" s="221">
        <v>4.0000000000000002E-4</v>
      </c>
      <c r="H279" s="221"/>
      <c r="I279" s="73" t="str">
        <f t="shared" si="2"/>
        <v/>
      </c>
      <c r="J279" s="10"/>
    </row>
    <row r="280" spans="1:10" x14ac:dyDescent="0.25">
      <c r="A280" s="77" t="s">
        <v>142</v>
      </c>
      <c r="B280" s="78">
        <v>100</v>
      </c>
      <c r="C280" s="222">
        <v>99.994</v>
      </c>
      <c r="D280" s="221"/>
      <c r="E280" s="221">
        <v>1.6E-2</v>
      </c>
      <c r="F280" s="221"/>
      <c r="G280" s="221">
        <v>1.5E-3</v>
      </c>
      <c r="H280" s="221"/>
      <c r="I280" s="73" t="str">
        <f t="shared" si="2"/>
        <v/>
      </c>
      <c r="J280" s="10"/>
    </row>
    <row r="281" spans="1:10" x14ac:dyDescent="0.25">
      <c r="A281" s="77" t="s">
        <v>143</v>
      </c>
      <c r="B281" s="78">
        <v>100</v>
      </c>
      <c r="C281" s="218">
        <v>99.988600000000005</v>
      </c>
      <c r="D281" s="219"/>
      <c r="E281" s="221">
        <v>1.6E-2</v>
      </c>
      <c r="F281" s="221"/>
      <c r="G281" s="221">
        <v>1.5E-3</v>
      </c>
      <c r="H281" s="221"/>
      <c r="I281" s="73" t="str">
        <f t="shared" si="2"/>
        <v/>
      </c>
      <c r="J281" s="10"/>
    </row>
    <row r="282" spans="1:10" x14ac:dyDescent="0.25">
      <c r="A282" s="77" t="s">
        <v>142</v>
      </c>
      <c r="B282" s="78">
        <v>150</v>
      </c>
      <c r="C282" s="225">
        <v>149.99100000000001</v>
      </c>
      <c r="D282" s="220"/>
      <c r="E282" s="221">
        <v>2.4E-2</v>
      </c>
      <c r="F282" s="221"/>
      <c r="G282" s="221">
        <v>1.8E-3</v>
      </c>
      <c r="H282" s="221"/>
      <c r="I282" s="73" t="str">
        <f t="shared" si="2"/>
        <v/>
      </c>
      <c r="J282" s="10"/>
    </row>
    <row r="283" spans="1:10" x14ac:dyDescent="0.25">
      <c r="A283" s="77" t="s">
        <v>143</v>
      </c>
      <c r="B283" s="78">
        <v>150</v>
      </c>
      <c r="C283" s="222">
        <v>149.98400000000001</v>
      </c>
      <c r="D283" s="221"/>
      <c r="E283" s="221">
        <v>2.4E-2</v>
      </c>
      <c r="F283" s="221"/>
      <c r="G283" s="221">
        <v>1.8E-3</v>
      </c>
      <c r="H283" s="221"/>
      <c r="I283" s="73" t="str">
        <f t="shared" si="2"/>
        <v/>
      </c>
      <c r="J283" s="10"/>
    </row>
    <row r="284" spans="1:10" x14ac:dyDescent="0.25">
      <c r="A284" s="77" t="s">
        <v>142</v>
      </c>
      <c r="B284" s="78">
        <v>200</v>
      </c>
      <c r="C284" s="222">
        <v>199.98699999999999</v>
      </c>
      <c r="D284" s="221"/>
      <c r="E284" s="221">
        <v>3.2000000000000001E-2</v>
      </c>
      <c r="F284" s="221"/>
      <c r="G284" s="219">
        <v>2E-3</v>
      </c>
      <c r="H284" s="219"/>
      <c r="I284" s="73" t="str">
        <f t="shared" si="2"/>
        <v/>
      </c>
      <c r="J284" s="10"/>
    </row>
    <row r="285" spans="1:10" x14ac:dyDescent="0.25">
      <c r="A285" s="77" t="s">
        <v>143</v>
      </c>
      <c r="B285" s="78">
        <v>200</v>
      </c>
      <c r="C285" s="222">
        <v>199.97900000000001</v>
      </c>
      <c r="D285" s="221"/>
      <c r="E285" s="221">
        <v>3.2000000000000001E-2</v>
      </c>
      <c r="F285" s="221"/>
      <c r="G285" s="219">
        <v>2E-3</v>
      </c>
      <c r="H285" s="219"/>
      <c r="I285" s="73" t="str">
        <f t="shared" si="2"/>
        <v/>
      </c>
      <c r="J285" s="10"/>
    </row>
    <row r="286" spans="1:10" x14ac:dyDescent="0.25">
      <c r="A286" s="77" t="s">
        <v>142</v>
      </c>
      <c r="B286" s="78">
        <v>300</v>
      </c>
      <c r="C286" s="225">
        <v>299.98</v>
      </c>
      <c r="D286" s="220"/>
      <c r="E286" s="221">
        <v>4.8000000000000001E-2</v>
      </c>
      <c r="F286" s="221"/>
      <c r="G286" s="221">
        <v>2.8999999999999998E-3</v>
      </c>
      <c r="H286" s="221"/>
      <c r="I286" s="73" t="str">
        <f t="shared" si="2"/>
        <v/>
      </c>
      <c r="J286" s="10"/>
    </row>
    <row r="287" spans="1:10" x14ac:dyDescent="0.25">
      <c r="A287" s="77" t="s">
        <v>143</v>
      </c>
      <c r="B287" s="78">
        <v>300</v>
      </c>
      <c r="C287" s="222">
        <v>299.97300000000001</v>
      </c>
      <c r="D287" s="221"/>
      <c r="E287" s="221">
        <v>4.8000000000000001E-2</v>
      </c>
      <c r="F287" s="221"/>
      <c r="G287" s="221">
        <v>2.8999999999999998E-3</v>
      </c>
      <c r="H287" s="221"/>
      <c r="I287" s="73" t="str">
        <f t="shared" si="2"/>
        <v/>
      </c>
      <c r="J287" s="10"/>
    </row>
    <row r="288" spans="1:10" x14ac:dyDescent="0.25">
      <c r="A288" s="77" t="s">
        <v>142</v>
      </c>
      <c r="B288" s="78">
        <v>400</v>
      </c>
      <c r="C288" s="222">
        <v>399.97500000000002</v>
      </c>
      <c r="D288" s="221"/>
      <c r="E288" s="221">
        <v>6.6000000000000003E-2</v>
      </c>
      <c r="F288" s="221"/>
      <c r="G288" s="221">
        <v>3.3999999999999998E-3</v>
      </c>
      <c r="H288" s="221"/>
      <c r="I288" s="73" t="str">
        <f t="shared" si="2"/>
        <v/>
      </c>
      <c r="J288" s="10"/>
    </row>
    <row r="289" spans="1:10" x14ac:dyDescent="0.25">
      <c r="A289" s="77" t="s">
        <v>143</v>
      </c>
      <c r="B289" s="78">
        <v>400</v>
      </c>
      <c r="C289" s="222">
        <v>399.96699999999998</v>
      </c>
      <c r="D289" s="221"/>
      <c r="E289" s="221">
        <v>6.6000000000000003E-2</v>
      </c>
      <c r="F289" s="221"/>
      <c r="G289" s="221">
        <v>3.3999999999999998E-3</v>
      </c>
      <c r="H289" s="221"/>
      <c r="I289" s="73" t="str">
        <f t="shared" si="2"/>
        <v/>
      </c>
      <c r="J289" s="10"/>
    </row>
    <row r="290" spans="1:10" x14ac:dyDescent="0.25">
      <c r="A290" s="77" t="s">
        <v>142</v>
      </c>
      <c r="B290" s="78">
        <v>500</v>
      </c>
      <c r="C290" s="222">
        <v>499.971</v>
      </c>
      <c r="D290" s="221"/>
      <c r="E290" s="221">
        <v>8.5000000000000006E-2</v>
      </c>
      <c r="F290" s="221"/>
      <c r="G290" s="221">
        <v>3.8999999999999998E-3</v>
      </c>
      <c r="H290" s="221"/>
      <c r="I290" s="73" t="str">
        <f t="shared" si="2"/>
        <v/>
      </c>
      <c r="J290" s="10"/>
    </row>
    <row r="291" spans="1:10" x14ac:dyDescent="0.25">
      <c r="A291" s="77" t="s">
        <v>143</v>
      </c>
      <c r="B291" s="78">
        <v>500</v>
      </c>
      <c r="C291" s="222">
        <v>499.971</v>
      </c>
      <c r="D291" s="221"/>
      <c r="E291" s="221">
        <v>8.5000000000000006E-2</v>
      </c>
      <c r="F291" s="221"/>
      <c r="G291" s="221">
        <v>3.8999999999999998E-3</v>
      </c>
      <c r="H291" s="221"/>
      <c r="I291" s="73" t="str">
        <f t="shared" si="2"/>
        <v/>
      </c>
      <c r="J291" s="10"/>
    </row>
    <row r="292" spans="1:10" x14ac:dyDescent="0.25">
      <c r="A292" s="77" t="s">
        <v>142</v>
      </c>
      <c r="B292" s="78">
        <v>1000</v>
      </c>
      <c r="C292" s="222">
        <v>999.99699999999996</v>
      </c>
      <c r="D292" s="221"/>
      <c r="E292" s="221">
        <v>0.22600000000000001</v>
      </c>
      <c r="F292" s="221"/>
      <c r="G292" s="221">
        <v>6.4000000000000003E-3</v>
      </c>
      <c r="H292" s="221"/>
      <c r="I292" s="73" t="str">
        <f t="shared" si="2"/>
        <v/>
      </c>
      <c r="J292" s="10"/>
    </row>
    <row r="293" spans="1:10" x14ac:dyDescent="0.25">
      <c r="A293" s="77" t="s">
        <v>143</v>
      </c>
      <c r="B293" s="78">
        <v>1000</v>
      </c>
      <c r="C293" s="222">
        <v>999.98299999999995</v>
      </c>
      <c r="D293" s="221"/>
      <c r="E293" s="221">
        <v>0.22600000000000001</v>
      </c>
      <c r="F293" s="221"/>
      <c r="G293" s="221">
        <v>6.4000000000000003E-3</v>
      </c>
      <c r="H293" s="221"/>
      <c r="I293" s="73" t="str">
        <f t="shared" si="2"/>
        <v/>
      </c>
      <c r="J293" s="10"/>
    </row>
    <row r="305" spans="1:16" x14ac:dyDescent="0.25">
      <c r="A305" s="118" t="s">
        <v>0</v>
      </c>
      <c r="B305" s="119"/>
      <c r="C305" s="119"/>
      <c r="D305" s="119"/>
      <c r="E305" s="119"/>
      <c r="F305" s="119"/>
      <c r="G305" s="119"/>
      <c r="H305" s="120"/>
      <c r="I305" s="164" t="s">
        <v>135</v>
      </c>
      <c r="J305" s="165"/>
    </row>
    <row r="306" spans="1:16" x14ac:dyDescent="0.25">
      <c r="A306" s="121"/>
      <c r="B306" s="122"/>
      <c r="C306" s="122"/>
      <c r="D306" s="122"/>
      <c r="E306" s="122"/>
      <c r="F306" s="122"/>
      <c r="G306" s="122"/>
      <c r="H306" s="123"/>
      <c r="I306" s="166"/>
      <c r="J306" s="167"/>
    </row>
    <row r="307" spans="1:16" x14ac:dyDescent="0.25">
      <c r="A307" s="168" t="s">
        <v>95</v>
      </c>
      <c r="B307" s="169"/>
      <c r="C307" s="169"/>
      <c r="D307" s="169"/>
      <c r="E307" s="169"/>
      <c r="F307" s="169"/>
      <c r="G307" s="169"/>
      <c r="H307" s="170"/>
      <c r="I307" s="176" t="str">
        <f>D$3</f>
        <v>01253</v>
      </c>
      <c r="J307" s="177"/>
    </row>
    <row r="308" spans="1:16" x14ac:dyDescent="0.25">
      <c r="A308" s="171"/>
      <c r="B308" s="172"/>
      <c r="C308" s="172"/>
      <c r="D308" s="172"/>
      <c r="E308" s="172"/>
      <c r="F308" s="172"/>
      <c r="G308" s="172"/>
      <c r="H308" s="173"/>
      <c r="I308" s="178"/>
      <c r="J308" s="179"/>
    </row>
    <row r="309" spans="1:16" x14ac:dyDescent="0.25">
      <c r="A309" s="10"/>
      <c r="B309" s="10"/>
      <c r="C309" s="10"/>
      <c r="D309" s="10"/>
      <c r="E309" s="10"/>
      <c r="F309" s="10"/>
      <c r="G309" s="10"/>
      <c r="H309" s="10"/>
      <c r="I309" s="10"/>
      <c r="J309" s="10"/>
    </row>
    <row r="310" spans="1:16" x14ac:dyDescent="0.25">
      <c r="A310" s="212" t="s">
        <v>146</v>
      </c>
      <c r="B310" s="212"/>
      <c r="C310" s="212"/>
      <c r="D310" s="212"/>
      <c r="E310" s="212"/>
      <c r="F310" s="212"/>
      <c r="G310" s="212"/>
      <c r="H310" s="212"/>
      <c r="I310" s="212"/>
      <c r="J310" s="212"/>
    </row>
    <row r="311" spans="1:16" x14ac:dyDescent="0.25">
      <c r="A311" s="10"/>
      <c r="B311" s="10"/>
      <c r="C311" s="10"/>
      <c r="D311" s="10"/>
      <c r="E311" s="10"/>
      <c r="F311" s="10"/>
      <c r="G311" s="10"/>
      <c r="H311" s="10"/>
      <c r="I311" s="10"/>
      <c r="J311" s="10"/>
    </row>
    <row r="312" spans="1:16" x14ac:dyDescent="0.25">
      <c r="A312" s="4" t="s">
        <v>49</v>
      </c>
      <c r="B312" s="10"/>
      <c r="C312" s="10"/>
      <c r="D312" s="10"/>
      <c r="E312" s="10"/>
      <c r="F312" s="10"/>
      <c r="G312" s="10"/>
      <c r="H312" s="10"/>
      <c r="I312" s="10"/>
      <c r="J312" s="10"/>
    </row>
    <row r="313" spans="1:16" x14ac:dyDescent="0.25">
      <c r="A313" s="4"/>
      <c r="B313" s="10"/>
      <c r="C313" s="10"/>
      <c r="D313" s="10"/>
      <c r="E313" s="10"/>
      <c r="F313" s="10"/>
      <c r="G313" s="10"/>
      <c r="H313" s="10"/>
      <c r="I313" s="10"/>
      <c r="J313" s="10"/>
    </row>
    <row r="314" spans="1:16" x14ac:dyDescent="0.25">
      <c r="A314" s="201" t="s">
        <v>147</v>
      </c>
      <c r="B314" s="201"/>
      <c r="C314" s="201"/>
      <c r="D314" s="201"/>
      <c r="E314" s="201"/>
      <c r="F314" s="201"/>
      <c r="G314" s="201"/>
      <c r="H314" s="201"/>
      <c r="I314" s="201"/>
      <c r="J314" s="201"/>
    </row>
    <row r="315" spans="1:16" x14ac:dyDescent="0.25">
      <c r="A315" s="74"/>
      <c r="B315" s="74"/>
      <c r="C315" s="74"/>
      <c r="D315" s="74"/>
      <c r="E315" s="74"/>
      <c r="F315" s="74"/>
      <c r="G315" s="74"/>
      <c r="H315" s="74"/>
      <c r="I315" s="74"/>
      <c r="J315" s="74"/>
    </row>
    <row r="316" spans="1:16" x14ac:dyDescent="0.25">
      <c r="A316" s="215" t="s">
        <v>139</v>
      </c>
      <c r="B316" s="216"/>
      <c r="C316" s="216"/>
      <c r="D316" s="216"/>
      <c r="E316" s="216"/>
      <c r="F316" s="216"/>
      <c r="G316" s="216"/>
      <c r="H316" s="217"/>
      <c r="I316" s="10"/>
      <c r="J316" s="10"/>
    </row>
    <row r="317" spans="1:16" x14ac:dyDescent="0.25">
      <c r="A317" s="202" t="s">
        <v>148</v>
      </c>
      <c r="B317" s="202"/>
      <c r="C317" s="203" t="s">
        <v>82</v>
      </c>
      <c r="D317" s="203"/>
      <c r="E317" s="204" t="s">
        <v>140</v>
      </c>
      <c r="F317" s="204"/>
      <c r="G317" s="205" t="s">
        <v>141</v>
      </c>
      <c r="H317" s="205"/>
      <c r="I317" s="206"/>
      <c r="J317" s="142"/>
    </row>
    <row r="318" spans="1:16" x14ac:dyDescent="0.25">
      <c r="A318" s="223" t="s">
        <v>149</v>
      </c>
      <c r="B318" s="224"/>
      <c r="C318" s="222" t="s">
        <v>149</v>
      </c>
      <c r="D318" s="221"/>
      <c r="E318" s="221" t="s">
        <v>149</v>
      </c>
      <c r="F318" s="221"/>
      <c r="G318" s="221" t="s">
        <v>149</v>
      </c>
      <c r="H318" s="221"/>
      <c r="I318" s="10"/>
      <c r="J318" s="10"/>
    </row>
    <row r="319" spans="1:16" x14ac:dyDescent="0.25">
      <c r="A319" s="75"/>
      <c r="B319" s="76">
        <v>0</v>
      </c>
      <c r="C319" s="226"/>
      <c r="D319" s="227"/>
      <c r="E319" s="221">
        <v>1E-3</v>
      </c>
      <c r="F319" s="221"/>
      <c r="G319" s="221">
        <v>1E-4</v>
      </c>
      <c r="H319" s="221"/>
      <c r="I319" s="73" t="str">
        <f t="shared" ref="I319:I342" si="3">IF(G319&gt;E319,"#",IF((ABS(C319-B319))&lt;(E319+G319),"",""""))</f>
        <v/>
      </c>
      <c r="J319" s="10"/>
      <c r="K319" s="7">
        <v>30</v>
      </c>
      <c r="L319" s="7">
        <v>102</v>
      </c>
      <c r="M319" s="7">
        <f>L319/10000/100*K319</f>
        <v>3.0600000000000002E-3</v>
      </c>
      <c r="O319" s="7">
        <v>1.0000000000000001E-5</v>
      </c>
      <c r="P319" s="7">
        <f>M319+N319+O319</f>
        <v>3.0700000000000002E-3</v>
      </c>
    </row>
    <row r="320" spans="1:16" x14ac:dyDescent="0.25">
      <c r="A320" s="77" t="s">
        <v>142</v>
      </c>
      <c r="B320" s="78">
        <v>100</v>
      </c>
      <c r="C320" s="226"/>
      <c r="D320" s="227"/>
      <c r="E320" s="221">
        <v>1.9E-2</v>
      </c>
      <c r="F320" s="221"/>
      <c r="G320" s="221">
        <v>7.7999999999999996E-3</v>
      </c>
      <c r="H320" s="221"/>
      <c r="I320" s="73" t="str">
        <f t="shared" si="3"/>
        <v>"</v>
      </c>
      <c r="J320" s="10"/>
    </row>
    <row r="321" spans="1:11" x14ac:dyDescent="0.25">
      <c r="A321" s="77" t="s">
        <v>143</v>
      </c>
      <c r="B321" s="78">
        <v>100</v>
      </c>
      <c r="C321" s="228"/>
      <c r="D321" s="226"/>
      <c r="E321" s="229">
        <v>1.9E-2</v>
      </c>
      <c r="F321" s="222"/>
      <c r="G321" s="229">
        <v>7.7999999999999996E-3</v>
      </c>
      <c r="H321" s="222"/>
      <c r="I321" s="73" t="str">
        <f t="shared" si="3"/>
        <v>"</v>
      </c>
      <c r="J321" s="10"/>
    </row>
    <row r="322" spans="1:11" x14ac:dyDescent="0.25">
      <c r="A322" s="77" t="s">
        <v>142</v>
      </c>
      <c r="B322" s="78">
        <v>200</v>
      </c>
      <c r="C322" s="226"/>
      <c r="D322" s="227"/>
      <c r="E322" s="221">
        <v>3.6999999999999998E-2</v>
      </c>
      <c r="F322" s="221"/>
      <c r="G322" s="221">
        <v>8.5000000000000006E-3</v>
      </c>
      <c r="H322" s="221"/>
      <c r="I322" s="73" t="str">
        <f t="shared" si="3"/>
        <v>"</v>
      </c>
      <c r="J322" s="10"/>
    </row>
    <row r="323" spans="1:11" x14ac:dyDescent="0.25">
      <c r="A323" s="77" t="s">
        <v>143</v>
      </c>
      <c r="B323" s="78">
        <v>200</v>
      </c>
      <c r="C323" s="226"/>
      <c r="D323" s="227"/>
      <c r="E323" s="221">
        <v>3.6999999999999998E-2</v>
      </c>
      <c r="F323" s="221"/>
      <c r="G323" s="221">
        <v>8.5000000000000006E-3</v>
      </c>
      <c r="H323" s="221"/>
      <c r="I323" s="73" t="str">
        <f t="shared" si="3"/>
        <v>"</v>
      </c>
      <c r="J323" s="10"/>
    </row>
    <row r="324" spans="1:11" x14ac:dyDescent="0.25">
      <c r="A324" s="77" t="s">
        <v>142</v>
      </c>
      <c r="B324" s="78">
        <v>500</v>
      </c>
      <c r="C324" s="226"/>
      <c r="D324" s="227"/>
      <c r="E324" s="221">
        <v>9.0999999999999998E-2</v>
      </c>
      <c r="F324" s="221"/>
      <c r="G324" s="221">
        <v>1.8100000000000002E-2</v>
      </c>
      <c r="H324" s="221"/>
      <c r="I324" s="73" t="str">
        <f t="shared" si="3"/>
        <v>"</v>
      </c>
      <c r="J324" s="10"/>
      <c r="K324" s="97">
        <v>10</v>
      </c>
    </row>
    <row r="325" spans="1:11" x14ac:dyDescent="0.25">
      <c r="A325" s="77" t="s">
        <v>143</v>
      </c>
      <c r="B325" s="78">
        <v>500</v>
      </c>
      <c r="C325" s="226"/>
      <c r="D325" s="227"/>
      <c r="E325" s="221">
        <v>9.0999999999999998E-2</v>
      </c>
      <c r="F325" s="221"/>
      <c r="G325" s="221">
        <v>1.8100000000000002E-2</v>
      </c>
      <c r="H325" s="221"/>
      <c r="I325" s="73" t="str">
        <f t="shared" si="3"/>
        <v>"</v>
      </c>
      <c r="J325" s="10"/>
    </row>
    <row r="326" spans="1:11" x14ac:dyDescent="0.25">
      <c r="A326" s="77" t="s">
        <v>142</v>
      </c>
      <c r="B326" s="78">
        <v>1000</v>
      </c>
      <c r="C326" s="226"/>
      <c r="D326" s="227"/>
      <c r="E326" s="221">
        <v>0.36799999999999999</v>
      </c>
      <c r="F326" s="221"/>
      <c r="G326" s="221">
        <v>2.41E-2</v>
      </c>
      <c r="H326" s="221"/>
      <c r="I326" s="73" t="str">
        <f t="shared" si="3"/>
        <v>"</v>
      </c>
      <c r="J326" s="10"/>
    </row>
    <row r="327" spans="1:11" x14ac:dyDescent="0.25">
      <c r="A327" s="77" t="s">
        <v>143</v>
      </c>
      <c r="B327" s="78">
        <v>1000</v>
      </c>
      <c r="C327" s="226"/>
      <c r="D327" s="227"/>
      <c r="E327" s="221">
        <v>0.36799999999999999</v>
      </c>
      <c r="F327" s="221"/>
      <c r="G327" s="221">
        <v>2.41E-2</v>
      </c>
      <c r="H327" s="221"/>
      <c r="I327" s="73" t="str">
        <f t="shared" si="3"/>
        <v>"</v>
      </c>
      <c r="J327" s="10"/>
    </row>
    <row r="328" spans="1:11" x14ac:dyDescent="0.25">
      <c r="A328" s="223" t="s">
        <v>83</v>
      </c>
      <c r="B328" s="224"/>
      <c r="C328" s="223" t="s">
        <v>83</v>
      </c>
      <c r="D328" s="224"/>
      <c r="E328" s="223" t="s">
        <v>83</v>
      </c>
      <c r="F328" s="224"/>
      <c r="G328" s="223" t="s">
        <v>83</v>
      </c>
      <c r="H328" s="224"/>
      <c r="I328" s="73"/>
      <c r="J328" s="10"/>
    </row>
    <row r="329" spans="1:11" x14ac:dyDescent="0.25">
      <c r="A329" s="77" t="s">
        <v>142</v>
      </c>
      <c r="B329" s="78">
        <v>2</v>
      </c>
      <c r="C329" s="222"/>
      <c r="D329" s="221"/>
      <c r="E329" s="219">
        <v>5.5000000000000003E-4</v>
      </c>
      <c r="F329" s="219"/>
      <c r="G329" s="230">
        <v>4.6E-5</v>
      </c>
      <c r="H329" s="230"/>
      <c r="I329" s="73" t="str">
        <f t="shared" si="3"/>
        <v>"</v>
      </c>
      <c r="J329" s="10"/>
    </row>
    <row r="330" spans="1:11" x14ac:dyDescent="0.25">
      <c r="A330" s="77" t="s">
        <v>143</v>
      </c>
      <c r="B330" s="78">
        <v>2</v>
      </c>
      <c r="C330" s="222"/>
      <c r="D330" s="221"/>
      <c r="E330" s="219">
        <v>5.5000000000000003E-4</v>
      </c>
      <c r="F330" s="219"/>
      <c r="G330" s="230">
        <v>4.6E-5</v>
      </c>
      <c r="H330" s="230"/>
      <c r="I330" s="73" t="str">
        <f t="shared" si="3"/>
        <v>"</v>
      </c>
      <c r="J330" s="10"/>
    </row>
    <row r="331" spans="1:11" x14ac:dyDescent="0.25">
      <c r="A331" s="77" t="s">
        <v>142</v>
      </c>
      <c r="B331" s="78">
        <v>5</v>
      </c>
      <c r="C331" s="218"/>
      <c r="D331" s="219"/>
      <c r="E331" s="219">
        <v>1.1299999999999999E-3</v>
      </c>
      <c r="F331" s="219"/>
      <c r="G331" s="219">
        <v>1.005E-3</v>
      </c>
      <c r="H331" s="219"/>
      <c r="I331" s="73" t="str">
        <f t="shared" si="3"/>
        <v>"</v>
      </c>
      <c r="J331" s="10"/>
    </row>
    <row r="332" spans="1:11" x14ac:dyDescent="0.25">
      <c r="A332" s="77" t="s">
        <v>143</v>
      </c>
      <c r="B332" s="78">
        <v>5</v>
      </c>
      <c r="C332" s="218"/>
      <c r="D332" s="219"/>
      <c r="E332" s="219">
        <v>1.1299999999999999E-3</v>
      </c>
      <c r="F332" s="219"/>
      <c r="G332" s="219">
        <v>1.005E-3</v>
      </c>
      <c r="H332" s="219"/>
      <c r="I332" s="73" t="str">
        <f t="shared" si="3"/>
        <v>"</v>
      </c>
      <c r="J332" s="10"/>
    </row>
    <row r="333" spans="1:11" x14ac:dyDescent="0.25">
      <c r="A333" s="77" t="s">
        <v>142</v>
      </c>
      <c r="B333" s="78">
        <v>10</v>
      </c>
      <c r="C333" s="222"/>
      <c r="D333" s="221"/>
      <c r="E333" s="219">
        <v>2.2899999999999999E-3</v>
      </c>
      <c r="F333" s="219"/>
      <c r="G333" s="219">
        <v>1.6000000000000001E-3</v>
      </c>
      <c r="H333" s="219"/>
      <c r="I333" s="73" t="str">
        <f t="shared" si="3"/>
        <v>"</v>
      </c>
      <c r="J333" s="10"/>
    </row>
    <row r="334" spans="1:11" x14ac:dyDescent="0.25">
      <c r="A334" s="77" t="s">
        <v>143</v>
      </c>
      <c r="B334" s="78">
        <v>10</v>
      </c>
      <c r="C334" s="222"/>
      <c r="D334" s="221"/>
      <c r="E334" s="219">
        <v>2.2899999999999999E-3</v>
      </c>
      <c r="F334" s="219"/>
      <c r="G334" s="219">
        <v>1.6000000000000001E-3</v>
      </c>
      <c r="H334" s="219"/>
      <c r="I334" s="73" t="str">
        <f t="shared" si="3"/>
        <v>"</v>
      </c>
      <c r="J334" s="10"/>
    </row>
    <row r="335" spans="1:11" x14ac:dyDescent="0.25">
      <c r="A335" s="77" t="s">
        <v>142</v>
      </c>
      <c r="B335" s="78">
        <v>15</v>
      </c>
      <c r="C335" s="222"/>
      <c r="D335" s="221"/>
      <c r="E335" s="219">
        <v>3.8999999999999998E-3</v>
      </c>
      <c r="F335" s="219"/>
      <c r="G335" s="219">
        <v>2.1949999999999999E-3</v>
      </c>
      <c r="H335" s="219"/>
      <c r="I335" s="73" t="str">
        <f t="shared" si="3"/>
        <v>"</v>
      </c>
      <c r="J335" s="10"/>
    </row>
    <row r="336" spans="1:11" x14ac:dyDescent="0.25">
      <c r="A336" s="77" t="s">
        <v>143</v>
      </c>
      <c r="B336" s="78">
        <v>15</v>
      </c>
      <c r="C336" s="222"/>
      <c r="D336" s="221"/>
      <c r="E336" s="219">
        <v>3.8999999999999998E-3</v>
      </c>
      <c r="F336" s="219"/>
      <c r="G336" s="219">
        <v>2.1949999999999999E-3</v>
      </c>
      <c r="H336" s="219"/>
      <c r="I336" s="73" t="str">
        <f t="shared" si="3"/>
        <v>"</v>
      </c>
      <c r="J336" s="10"/>
    </row>
    <row r="337" spans="1:10" x14ac:dyDescent="0.25">
      <c r="A337" s="77" t="s">
        <v>142</v>
      </c>
      <c r="B337" s="78">
        <v>20</v>
      </c>
      <c r="C337" s="222"/>
      <c r="D337" s="221"/>
      <c r="E337" s="219">
        <v>6.1900000000000002E-3</v>
      </c>
      <c r="F337" s="219"/>
      <c r="G337" s="219">
        <v>2.7899999999999999E-3</v>
      </c>
      <c r="H337" s="219"/>
      <c r="I337" s="73" t="str">
        <f t="shared" si="3"/>
        <v>"</v>
      </c>
      <c r="J337" s="10"/>
    </row>
    <row r="338" spans="1:10" x14ac:dyDescent="0.25">
      <c r="A338" s="77" t="s">
        <v>143</v>
      </c>
      <c r="B338" s="78">
        <v>20</v>
      </c>
      <c r="C338" s="222"/>
      <c r="D338" s="221"/>
      <c r="E338" s="219">
        <v>6.1900000000000002E-3</v>
      </c>
      <c r="F338" s="219"/>
      <c r="G338" s="219">
        <v>2.7899999999999999E-3</v>
      </c>
      <c r="H338" s="219"/>
      <c r="I338" s="73" t="str">
        <f t="shared" si="3"/>
        <v>"</v>
      </c>
      <c r="J338" s="10"/>
    </row>
    <row r="339" spans="1:10" x14ac:dyDescent="0.25">
      <c r="A339" s="77" t="s">
        <v>142</v>
      </c>
      <c r="B339" s="78">
        <v>25</v>
      </c>
      <c r="C339" s="222"/>
      <c r="D339" s="221"/>
      <c r="E339" s="219">
        <v>9.3799999999999994E-3</v>
      </c>
      <c r="F339" s="219"/>
      <c r="G339" s="219">
        <v>2.5600000000000002E-3</v>
      </c>
      <c r="H339" s="219"/>
      <c r="I339" s="73" t="str">
        <f t="shared" si="3"/>
        <v>"</v>
      </c>
      <c r="J339" s="10"/>
    </row>
    <row r="340" spans="1:10" x14ac:dyDescent="0.25">
      <c r="A340" s="77" t="s">
        <v>143</v>
      </c>
      <c r="B340" s="78">
        <v>25</v>
      </c>
      <c r="C340" s="222"/>
      <c r="D340" s="221"/>
      <c r="E340" s="219">
        <v>9.3799999999999994E-3</v>
      </c>
      <c r="F340" s="219"/>
      <c r="G340" s="219">
        <v>2.5999999999999999E-3</v>
      </c>
      <c r="H340" s="219"/>
      <c r="I340" s="73" t="str">
        <f t="shared" si="3"/>
        <v>"</v>
      </c>
      <c r="J340" s="10"/>
    </row>
    <row r="341" spans="1:10" x14ac:dyDescent="0.25">
      <c r="A341" s="77" t="s">
        <v>142</v>
      </c>
      <c r="B341" s="78">
        <v>30</v>
      </c>
      <c r="C341" s="222"/>
      <c r="D341" s="221"/>
      <c r="E341" s="219">
        <v>1.3690000000000001E-2</v>
      </c>
      <c r="F341" s="219"/>
      <c r="G341" s="219">
        <v>3.0699999999999998E-3</v>
      </c>
      <c r="H341" s="219"/>
      <c r="I341" s="73" t="str">
        <f t="shared" si="3"/>
        <v>"</v>
      </c>
      <c r="J341" s="10"/>
    </row>
    <row r="342" spans="1:10" x14ac:dyDescent="0.25">
      <c r="A342" s="77" t="s">
        <v>143</v>
      </c>
      <c r="B342" s="78">
        <v>30</v>
      </c>
      <c r="C342" s="222"/>
      <c r="D342" s="221"/>
      <c r="E342" s="219">
        <v>1.3690000000000001E-2</v>
      </c>
      <c r="F342" s="219"/>
      <c r="G342" s="219">
        <v>3.7000000000000002E-3</v>
      </c>
      <c r="H342" s="219"/>
      <c r="I342" s="73" t="str">
        <f t="shared" si="3"/>
        <v>"</v>
      </c>
      <c r="J342" s="10"/>
    </row>
    <row r="353" spans="1:10" x14ac:dyDescent="0.25">
      <c r="A353" s="118" t="s">
        <v>0</v>
      </c>
      <c r="B353" s="119"/>
      <c r="C353" s="119"/>
      <c r="D353" s="119"/>
      <c r="E353" s="119"/>
      <c r="F353" s="119"/>
      <c r="G353" s="119"/>
      <c r="H353" s="120"/>
      <c r="I353" s="164" t="s">
        <v>135</v>
      </c>
      <c r="J353" s="165"/>
    </row>
    <row r="354" spans="1:10" x14ac:dyDescent="0.25">
      <c r="A354" s="121"/>
      <c r="B354" s="122"/>
      <c r="C354" s="122"/>
      <c r="D354" s="122"/>
      <c r="E354" s="122"/>
      <c r="F354" s="122"/>
      <c r="G354" s="122"/>
      <c r="H354" s="123"/>
      <c r="I354" s="166"/>
      <c r="J354" s="167"/>
    </row>
    <row r="355" spans="1:10" x14ac:dyDescent="0.25">
      <c r="A355" s="168" t="s">
        <v>95</v>
      </c>
      <c r="B355" s="169"/>
      <c r="C355" s="169"/>
      <c r="D355" s="169"/>
      <c r="E355" s="169"/>
      <c r="F355" s="169"/>
      <c r="G355" s="169"/>
      <c r="H355" s="170"/>
      <c r="I355" s="176" t="str">
        <f>D$3</f>
        <v>01253</v>
      </c>
      <c r="J355" s="177"/>
    </row>
    <row r="356" spans="1:10" x14ac:dyDescent="0.25">
      <c r="A356" s="171"/>
      <c r="B356" s="172"/>
      <c r="C356" s="172"/>
      <c r="D356" s="172"/>
      <c r="E356" s="172"/>
      <c r="F356" s="172"/>
      <c r="G356" s="172"/>
      <c r="H356" s="173"/>
      <c r="I356" s="178"/>
      <c r="J356" s="179"/>
    </row>
    <row r="357" spans="1:10" x14ac:dyDescent="0.25">
      <c r="A357" s="10"/>
      <c r="B357" s="10"/>
      <c r="C357" s="10"/>
      <c r="D357" s="10"/>
      <c r="E357" s="10"/>
      <c r="F357" s="10"/>
      <c r="G357" s="10"/>
      <c r="H357" s="10"/>
      <c r="I357" s="10"/>
      <c r="J357" s="10"/>
    </row>
    <row r="358" spans="1:10" x14ac:dyDescent="0.25">
      <c r="A358" s="212" t="s">
        <v>201</v>
      </c>
      <c r="B358" s="212"/>
      <c r="C358" s="212"/>
      <c r="D358" s="212"/>
      <c r="E358" s="212"/>
      <c r="F358" s="212"/>
      <c r="G358" s="212"/>
      <c r="H358" s="212"/>
      <c r="I358" s="212"/>
      <c r="J358" s="212"/>
    </row>
    <row r="359" spans="1:10" x14ac:dyDescent="0.25">
      <c r="A359" s="74"/>
      <c r="B359" s="74"/>
      <c r="C359" s="74"/>
      <c r="D359" s="74"/>
      <c r="E359" s="74"/>
      <c r="F359" s="74"/>
      <c r="G359" s="74"/>
      <c r="H359" s="74"/>
      <c r="I359" s="74"/>
      <c r="J359" s="74"/>
    </row>
    <row r="360" spans="1:10" x14ac:dyDescent="0.25">
      <c r="A360" s="215" t="s">
        <v>144</v>
      </c>
      <c r="B360" s="216"/>
      <c r="C360" s="216"/>
      <c r="D360" s="216"/>
      <c r="E360" s="216"/>
      <c r="F360" s="216"/>
      <c r="G360" s="216"/>
      <c r="H360" s="217"/>
      <c r="I360" s="10"/>
      <c r="J360" s="10"/>
    </row>
    <row r="361" spans="1:10" x14ac:dyDescent="0.25">
      <c r="A361" s="202" t="s">
        <v>148</v>
      </c>
      <c r="B361" s="202"/>
      <c r="C361" s="203" t="s">
        <v>82</v>
      </c>
      <c r="D361" s="203"/>
      <c r="E361" s="204" t="s">
        <v>140</v>
      </c>
      <c r="F361" s="204"/>
      <c r="G361" s="205" t="s">
        <v>141</v>
      </c>
      <c r="H361" s="205"/>
      <c r="I361" s="206"/>
      <c r="J361" s="142"/>
    </row>
    <row r="362" spans="1:10" x14ac:dyDescent="0.25">
      <c r="A362" s="223" t="s">
        <v>149</v>
      </c>
      <c r="B362" s="224"/>
      <c r="C362" s="222" t="s">
        <v>149</v>
      </c>
      <c r="D362" s="221"/>
      <c r="E362" s="221" t="s">
        <v>149</v>
      </c>
      <c r="F362" s="221"/>
      <c r="G362" s="221" t="s">
        <v>149</v>
      </c>
      <c r="H362" s="221"/>
      <c r="I362" s="10"/>
      <c r="J362" s="10"/>
    </row>
    <row r="363" spans="1:10" x14ac:dyDescent="0.25">
      <c r="A363" s="75"/>
      <c r="B363" s="76">
        <v>0</v>
      </c>
      <c r="C363" s="226"/>
      <c r="D363" s="227"/>
      <c r="E363" s="221">
        <v>1E-3</v>
      </c>
      <c r="F363" s="221"/>
      <c r="G363" s="221">
        <v>1E-4</v>
      </c>
      <c r="H363" s="221"/>
      <c r="I363" s="73" t="str">
        <f t="shared" ref="I363:I371" si="4">IF(G363&gt;E363,"#",IF((ABS(C363-B363))&lt;(E363+G363),"",""""))</f>
        <v/>
      </c>
      <c r="J363" s="10"/>
    </row>
    <row r="364" spans="1:10" x14ac:dyDescent="0.25">
      <c r="A364" s="77" t="s">
        <v>142</v>
      </c>
      <c r="B364" s="78">
        <v>100</v>
      </c>
      <c r="C364" s="226"/>
      <c r="D364" s="227"/>
      <c r="E364" s="221">
        <v>1.9E-2</v>
      </c>
      <c r="F364" s="221"/>
      <c r="G364" s="221">
        <v>7.7999999999999996E-3</v>
      </c>
      <c r="H364" s="221"/>
      <c r="I364" s="73" t="str">
        <f t="shared" si="4"/>
        <v>"</v>
      </c>
      <c r="J364" s="10"/>
    </row>
    <row r="365" spans="1:10" x14ac:dyDescent="0.25">
      <c r="A365" s="77" t="s">
        <v>143</v>
      </c>
      <c r="B365" s="78">
        <v>100</v>
      </c>
      <c r="C365" s="228"/>
      <c r="D365" s="226"/>
      <c r="E365" s="229">
        <v>1.9E-2</v>
      </c>
      <c r="F365" s="222"/>
      <c r="G365" s="229">
        <v>7.7999999999999996E-3</v>
      </c>
      <c r="H365" s="222"/>
      <c r="I365" s="73" t="str">
        <f t="shared" si="4"/>
        <v>"</v>
      </c>
      <c r="J365" s="10"/>
    </row>
    <row r="366" spans="1:10" x14ac:dyDescent="0.25">
      <c r="A366" s="77" t="s">
        <v>142</v>
      </c>
      <c r="B366" s="78">
        <v>200</v>
      </c>
      <c r="C366" s="226"/>
      <c r="D366" s="227"/>
      <c r="E366" s="221">
        <v>3.6999999999999998E-2</v>
      </c>
      <c r="F366" s="221"/>
      <c r="G366" s="221">
        <v>8.5000000000000006E-3</v>
      </c>
      <c r="H366" s="221"/>
      <c r="I366" s="73" t="str">
        <f t="shared" si="4"/>
        <v>"</v>
      </c>
      <c r="J366" s="10"/>
    </row>
    <row r="367" spans="1:10" x14ac:dyDescent="0.25">
      <c r="A367" s="77" t="s">
        <v>143</v>
      </c>
      <c r="B367" s="78">
        <v>200</v>
      </c>
      <c r="C367" s="226"/>
      <c r="D367" s="227"/>
      <c r="E367" s="221">
        <v>3.6999999999999998E-2</v>
      </c>
      <c r="F367" s="221"/>
      <c r="G367" s="221">
        <v>8.5000000000000006E-3</v>
      </c>
      <c r="H367" s="221"/>
      <c r="I367" s="73" t="str">
        <f t="shared" si="4"/>
        <v>"</v>
      </c>
      <c r="J367" s="10"/>
    </row>
    <row r="368" spans="1:10" x14ac:dyDescent="0.25">
      <c r="A368" s="77" t="s">
        <v>142</v>
      </c>
      <c r="B368" s="78">
        <v>500</v>
      </c>
      <c r="C368" s="226"/>
      <c r="D368" s="227"/>
      <c r="E368" s="221">
        <v>9.0999999999999998E-2</v>
      </c>
      <c r="F368" s="221"/>
      <c r="G368" s="221">
        <v>1.8100000000000002E-2</v>
      </c>
      <c r="H368" s="221"/>
      <c r="I368" s="73" t="str">
        <f t="shared" si="4"/>
        <v>"</v>
      </c>
      <c r="J368" s="10"/>
    </row>
    <row r="369" spans="1:10" x14ac:dyDescent="0.25">
      <c r="A369" s="77" t="s">
        <v>143</v>
      </c>
      <c r="B369" s="78">
        <v>500</v>
      </c>
      <c r="C369" s="226"/>
      <c r="D369" s="227"/>
      <c r="E369" s="221">
        <v>9.0999999999999998E-2</v>
      </c>
      <c r="F369" s="221"/>
      <c r="G369" s="221">
        <v>1.8100000000000002E-2</v>
      </c>
      <c r="H369" s="221"/>
      <c r="I369" s="73" t="str">
        <f t="shared" si="4"/>
        <v>"</v>
      </c>
      <c r="J369" s="10"/>
    </row>
    <row r="370" spans="1:10" x14ac:dyDescent="0.25">
      <c r="A370" s="77" t="s">
        <v>142</v>
      </c>
      <c r="B370" s="78">
        <v>1000</v>
      </c>
      <c r="C370" s="226"/>
      <c r="D370" s="227"/>
      <c r="E370" s="221">
        <v>0.36799999999999999</v>
      </c>
      <c r="F370" s="221"/>
      <c r="G370" s="221">
        <v>2.41E-2</v>
      </c>
      <c r="H370" s="221"/>
      <c r="I370" s="73" t="str">
        <f t="shared" si="4"/>
        <v>"</v>
      </c>
      <c r="J370" s="10"/>
    </row>
    <row r="371" spans="1:10" x14ac:dyDescent="0.25">
      <c r="A371" s="77" t="s">
        <v>143</v>
      </c>
      <c r="B371" s="78">
        <v>1000</v>
      </c>
      <c r="C371" s="226"/>
      <c r="D371" s="227"/>
      <c r="E371" s="221">
        <v>0.36799999999999999</v>
      </c>
      <c r="F371" s="221"/>
      <c r="G371" s="221">
        <v>2.41E-2</v>
      </c>
      <c r="H371" s="221"/>
      <c r="I371" s="73" t="str">
        <f t="shared" si="4"/>
        <v>"</v>
      </c>
      <c r="J371" s="10"/>
    </row>
    <row r="372" spans="1:10" x14ac:dyDescent="0.25">
      <c r="A372" s="223" t="s">
        <v>83</v>
      </c>
      <c r="B372" s="224"/>
      <c r="C372" s="223" t="s">
        <v>83</v>
      </c>
      <c r="D372" s="224"/>
      <c r="E372" s="223" t="s">
        <v>83</v>
      </c>
      <c r="F372" s="224"/>
      <c r="G372" s="223" t="s">
        <v>83</v>
      </c>
      <c r="H372" s="224"/>
      <c r="I372" s="73"/>
      <c r="J372" s="10"/>
    </row>
    <row r="373" spans="1:10" x14ac:dyDescent="0.25">
      <c r="A373" s="77" t="s">
        <v>142</v>
      </c>
      <c r="B373" s="78">
        <v>2</v>
      </c>
      <c r="C373" s="222"/>
      <c r="D373" s="221"/>
      <c r="E373" s="219">
        <v>5.5000000000000003E-4</v>
      </c>
      <c r="F373" s="219"/>
      <c r="G373" s="230">
        <v>4.6E-5</v>
      </c>
      <c r="H373" s="230"/>
      <c r="I373" s="73" t="str">
        <f t="shared" ref="I373:I386" si="5">IF(G373&gt;E373,"#",IF((ABS(C373-B373))&lt;(E373+G373),"",""""))</f>
        <v>"</v>
      </c>
      <c r="J373" s="10"/>
    </row>
    <row r="374" spans="1:10" x14ac:dyDescent="0.25">
      <c r="A374" s="77" t="s">
        <v>143</v>
      </c>
      <c r="B374" s="78">
        <v>2</v>
      </c>
      <c r="C374" s="222"/>
      <c r="D374" s="221"/>
      <c r="E374" s="219">
        <v>5.5000000000000003E-4</v>
      </c>
      <c r="F374" s="219"/>
      <c r="G374" s="230">
        <v>4.6E-5</v>
      </c>
      <c r="H374" s="230"/>
      <c r="I374" s="73" t="str">
        <f t="shared" si="5"/>
        <v>"</v>
      </c>
      <c r="J374" s="10"/>
    </row>
    <row r="375" spans="1:10" x14ac:dyDescent="0.25">
      <c r="A375" s="77" t="s">
        <v>142</v>
      </c>
      <c r="B375" s="78">
        <v>5</v>
      </c>
      <c r="C375" s="218"/>
      <c r="D375" s="219"/>
      <c r="E375" s="219">
        <v>1.1299999999999999E-3</v>
      </c>
      <c r="F375" s="219"/>
      <c r="G375" s="219">
        <v>1.005E-3</v>
      </c>
      <c r="H375" s="219"/>
      <c r="I375" s="73" t="str">
        <f t="shared" si="5"/>
        <v>"</v>
      </c>
      <c r="J375" s="10"/>
    </row>
    <row r="376" spans="1:10" x14ac:dyDescent="0.25">
      <c r="A376" s="77" t="s">
        <v>143</v>
      </c>
      <c r="B376" s="78">
        <v>5</v>
      </c>
      <c r="C376" s="218"/>
      <c r="D376" s="219"/>
      <c r="E376" s="219">
        <v>1.1299999999999999E-3</v>
      </c>
      <c r="F376" s="219"/>
      <c r="G376" s="219">
        <v>1.005E-3</v>
      </c>
      <c r="H376" s="219"/>
      <c r="I376" s="73" t="str">
        <f t="shared" si="5"/>
        <v>"</v>
      </c>
      <c r="J376" s="10"/>
    </row>
    <row r="377" spans="1:10" x14ac:dyDescent="0.25">
      <c r="A377" s="77" t="s">
        <v>142</v>
      </c>
      <c r="B377" s="78">
        <v>10</v>
      </c>
      <c r="C377" s="222"/>
      <c r="D377" s="221"/>
      <c r="E377" s="219">
        <v>2.2899999999999999E-3</v>
      </c>
      <c r="F377" s="219"/>
      <c r="G377" s="219">
        <v>1.6000000000000001E-3</v>
      </c>
      <c r="H377" s="219"/>
      <c r="I377" s="73" t="str">
        <f t="shared" si="5"/>
        <v>"</v>
      </c>
      <c r="J377" s="10"/>
    </row>
    <row r="378" spans="1:10" x14ac:dyDescent="0.25">
      <c r="A378" s="77" t="s">
        <v>143</v>
      </c>
      <c r="B378" s="78">
        <v>10</v>
      </c>
      <c r="C378" s="222"/>
      <c r="D378" s="221"/>
      <c r="E378" s="219">
        <v>2.2899999999999999E-3</v>
      </c>
      <c r="F378" s="219"/>
      <c r="G378" s="219">
        <v>1.6000000000000001E-3</v>
      </c>
      <c r="H378" s="219"/>
      <c r="I378" s="73" t="str">
        <f t="shared" si="5"/>
        <v>"</v>
      </c>
      <c r="J378" s="10"/>
    </row>
    <row r="379" spans="1:10" x14ac:dyDescent="0.25">
      <c r="A379" s="77" t="s">
        <v>142</v>
      </c>
      <c r="B379" s="78">
        <v>15</v>
      </c>
      <c r="C379" s="222"/>
      <c r="D379" s="221"/>
      <c r="E379" s="219">
        <v>3.8999999999999998E-3</v>
      </c>
      <c r="F379" s="219"/>
      <c r="G379" s="219">
        <v>2.1949999999999999E-3</v>
      </c>
      <c r="H379" s="219"/>
      <c r="I379" s="73" t="str">
        <f t="shared" si="5"/>
        <v>"</v>
      </c>
      <c r="J379" s="10"/>
    </row>
    <row r="380" spans="1:10" x14ac:dyDescent="0.25">
      <c r="A380" s="77" t="s">
        <v>143</v>
      </c>
      <c r="B380" s="78">
        <v>15</v>
      </c>
      <c r="C380" s="222"/>
      <c r="D380" s="221"/>
      <c r="E380" s="219">
        <v>3.8999999999999998E-3</v>
      </c>
      <c r="F380" s="219"/>
      <c r="G380" s="219">
        <v>2.1949999999999999E-3</v>
      </c>
      <c r="H380" s="219"/>
      <c r="I380" s="73" t="str">
        <f t="shared" si="5"/>
        <v>"</v>
      </c>
      <c r="J380" s="10"/>
    </row>
    <row r="381" spans="1:10" x14ac:dyDescent="0.25">
      <c r="A381" s="77" t="s">
        <v>142</v>
      </c>
      <c r="B381" s="78">
        <v>20</v>
      </c>
      <c r="C381" s="222"/>
      <c r="D381" s="221"/>
      <c r="E381" s="219">
        <v>6.1900000000000002E-3</v>
      </c>
      <c r="F381" s="219"/>
      <c r="G381" s="219">
        <v>2.7899999999999999E-3</v>
      </c>
      <c r="H381" s="219"/>
      <c r="I381" s="73" t="str">
        <f t="shared" si="5"/>
        <v>"</v>
      </c>
      <c r="J381" s="10"/>
    </row>
    <row r="382" spans="1:10" x14ac:dyDescent="0.25">
      <c r="A382" s="77" t="s">
        <v>143</v>
      </c>
      <c r="B382" s="78">
        <v>20</v>
      </c>
      <c r="C382" s="222"/>
      <c r="D382" s="221"/>
      <c r="E382" s="219">
        <v>6.1900000000000002E-3</v>
      </c>
      <c r="F382" s="219"/>
      <c r="G382" s="219">
        <v>2.7899999999999999E-3</v>
      </c>
      <c r="H382" s="219"/>
      <c r="I382" s="73" t="str">
        <f t="shared" si="5"/>
        <v>"</v>
      </c>
      <c r="J382" s="10"/>
    </row>
    <row r="383" spans="1:10" x14ac:dyDescent="0.25">
      <c r="A383" s="77" t="s">
        <v>142</v>
      </c>
      <c r="B383" s="78">
        <v>25</v>
      </c>
      <c r="C383" s="222"/>
      <c r="D383" s="221"/>
      <c r="E383" s="219">
        <v>9.3799999999999994E-3</v>
      </c>
      <c r="F383" s="219"/>
      <c r="G383" s="219">
        <v>2.5600000000000002E-3</v>
      </c>
      <c r="H383" s="219"/>
      <c r="I383" s="73" t="str">
        <f t="shared" si="5"/>
        <v>"</v>
      </c>
      <c r="J383" s="10"/>
    </row>
    <row r="384" spans="1:10" x14ac:dyDescent="0.25">
      <c r="A384" s="77" t="s">
        <v>143</v>
      </c>
      <c r="B384" s="78">
        <v>25</v>
      </c>
      <c r="C384" s="222"/>
      <c r="D384" s="221"/>
      <c r="E384" s="219">
        <v>9.3799999999999994E-3</v>
      </c>
      <c r="F384" s="219"/>
      <c r="G384" s="219">
        <v>2.5999999999999999E-3</v>
      </c>
      <c r="H384" s="219"/>
      <c r="I384" s="73" t="str">
        <f t="shared" si="5"/>
        <v>"</v>
      </c>
      <c r="J384" s="10"/>
    </row>
    <row r="385" spans="1:10" x14ac:dyDescent="0.25">
      <c r="A385" s="77" t="s">
        <v>142</v>
      </c>
      <c r="B385" s="78">
        <v>30</v>
      </c>
      <c r="C385" s="222"/>
      <c r="D385" s="221"/>
      <c r="E385" s="219">
        <v>1.3690000000000001E-2</v>
      </c>
      <c r="F385" s="219"/>
      <c r="G385" s="219">
        <v>3.0699999999999998E-3</v>
      </c>
      <c r="H385" s="219"/>
      <c r="I385" s="73" t="str">
        <f t="shared" si="5"/>
        <v>"</v>
      </c>
      <c r="J385" s="10"/>
    </row>
    <row r="386" spans="1:10" x14ac:dyDescent="0.25">
      <c r="A386" s="77" t="s">
        <v>143</v>
      </c>
      <c r="B386" s="78">
        <v>30</v>
      </c>
      <c r="C386" s="222"/>
      <c r="D386" s="221"/>
      <c r="E386" s="219">
        <v>1.3690000000000001E-2</v>
      </c>
      <c r="F386" s="219"/>
      <c r="G386" s="219">
        <v>3.7000000000000002E-3</v>
      </c>
      <c r="H386" s="219"/>
      <c r="I386" s="73" t="str">
        <f t="shared" si="5"/>
        <v>"</v>
      </c>
      <c r="J386" s="10"/>
    </row>
    <row r="391" spans="1:10" x14ac:dyDescent="0.25">
      <c r="A391" s="118" t="s">
        <v>0</v>
      </c>
      <c r="B391" s="119"/>
      <c r="C391" s="119"/>
      <c r="D391" s="119"/>
      <c r="E391" s="119"/>
      <c r="F391" s="119"/>
      <c r="G391" s="119"/>
      <c r="H391" s="120"/>
      <c r="I391" s="164" t="s">
        <v>135</v>
      </c>
      <c r="J391" s="165"/>
    </row>
    <row r="392" spans="1:10" x14ac:dyDescent="0.25">
      <c r="A392" s="121"/>
      <c r="B392" s="122"/>
      <c r="C392" s="122"/>
      <c r="D392" s="122"/>
      <c r="E392" s="122"/>
      <c r="F392" s="122"/>
      <c r="G392" s="122"/>
      <c r="H392" s="123"/>
      <c r="I392" s="166"/>
      <c r="J392" s="167"/>
    </row>
    <row r="393" spans="1:10" x14ac:dyDescent="0.25">
      <c r="A393" s="168" t="s">
        <v>95</v>
      </c>
      <c r="B393" s="169"/>
      <c r="C393" s="169"/>
      <c r="D393" s="169"/>
      <c r="E393" s="169"/>
      <c r="F393" s="169"/>
      <c r="G393" s="169"/>
      <c r="H393" s="170"/>
      <c r="I393" s="176" t="str">
        <f>D$3</f>
        <v>01253</v>
      </c>
      <c r="J393" s="177"/>
    </row>
    <row r="394" spans="1:10" x14ac:dyDescent="0.25">
      <c r="A394" s="171"/>
      <c r="B394" s="172"/>
      <c r="C394" s="172"/>
      <c r="D394" s="172"/>
      <c r="E394" s="172"/>
      <c r="F394" s="172"/>
      <c r="G394" s="172"/>
      <c r="H394" s="173"/>
      <c r="I394" s="178"/>
      <c r="J394" s="179"/>
    </row>
    <row r="395" spans="1:10" x14ac:dyDescent="0.25">
      <c r="A395" s="10"/>
      <c r="B395" s="10"/>
      <c r="C395" s="10"/>
      <c r="D395" s="10"/>
      <c r="E395" s="10"/>
      <c r="F395" s="10"/>
      <c r="G395" s="10"/>
      <c r="H395" s="10"/>
      <c r="I395" s="10"/>
      <c r="J395" s="10"/>
    </row>
    <row r="396" spans="1:10" x14ac:dyDescent="0.25">
      <c r="A396" s="212" t="s">
        <v>201</v>
      </c>
      <c r="B396" s="212"/>
      <c r="C396" s="212"/>
      <c r="D396" s="212"/>
      <c r="E396" s="212"/>
      <c r="F396" s="212"/>
      <c r="G396" s="212"/>
      <c r="H396" s="212"/>
      <c r="I396" s="212"/>
      <c r="J396" s="212"/>
    </row>
    <row r="397" spans="1:10" x14ac:dyDescent="0.25">
      <c r="A397" s="74"/>
      <c r="B397" s="74"/>
      <c r="C397" s="74"/>
      <c r="D397" s="74"/>
      <c r="E397" s="74"/>
      <c r="F397" s="74"/>
      <c r="G397" s="74"/>
      <c r="H397" s="74"/>
      <c r="I397" s="74"/>
      <c r="J397" s="74"/>
    </row>
    <row r="398" spans="1:10" x14ac:dyDescent="0.25">
      <c r="A398" s="215" t="s">
        <v>145</v>
      </c>
      <c r="B398" s="216"/>
      <c r="C398" s="216"/>
      <c r="D398" s="216"/>
      <c r="E398" s="216"/>
      <c r="F398" s="216"/>
      <c r="G398" s="216"/>
      <c r="H398" s="217"/>
      <c r="I398" s="10"/>
      <c r="J398" s="10"/>
    </row>
    <row r="399" spans="1:10" x14ac:dyDescent="0.25">
      <c r="A399" s="202" t="s">
        <v>148</v>
      </c>
      <c r="B399" s="202"/>
      <c r="C399" s="203" t="s">
        <v>82</v>
      </c>
      <c r="D399" s="203"/>
      <c r="E399" s="204" t="s">
        <v>140</v>
      </c>
      <c r="F399" s="204"/>
      <c r="G399" s="205" t="s">
        <v>141</v>
      </c>
      <c r="H399" s="205"/>
      <c r="I399" s="206"/>
      <c r="J399" s="142"/>
    </row>
    <row r="400" spans="1:10" x14ac:dyDescent="0.25">
      <c r="A400" s="223" t="s">
        <v>149</v>
      </c>
      <c r="B400" s="224"/>
      <c r="C400" s="222" t="s">
        <v>149</v>
      </c>
      <c r="D400" s="221"/>
      <c r="E400" s="221" t="s">
        <v>149</v>
      </c>
      <c r="F400" s="221"/>
      <c r="G400" s="221" t="s">
        <v>149</v>
      </c>
      <c r="H400" s="221"/>
      <c r="I400" s="10"/>
      <c r="J400" s="10"/>
    </row>
    <row r="401" spans="1:10" x14ac:dyDescent="0.25">
      <c r="A401" s="75"/>
      <c r="B401" s="76">
        <v>0</v>
      </c>
      <c r="C401" s="226"/>
      <c r="D401" s="227"/>
      <c r="E401" s="221">
        <v>1E-3</v>
      </c>
      <c r="F401" s="221"/>
      <c r="G401" s="221">
        <v>1E-4</v>
      </c>
      <c r="H401" s="221"/>
      <c r="I401" s="73" t="str">
        <f t="shared" ref="I401:I409" si="6">IF(G401&gt;E401,"#",IF((ABS(C401-B401))&lt;(E401+G401),"",""""))</f>
        <v/>
      </c>
      <c r="J401" s="10"/>
    </row>
    <row r="402" spans="1:10" x14ac:dyDescent="0.25">
      <c r="A402" s="77" t="s">
        <v>142</v>
      </c>
      <c r="B402" s="78">
        <v>100</v>
      </c>
      <c r="C402" s="226"/>
      <c r="D402" s="227"/>
      <c r="E402" s="221">
        <v>1.9E-2</v>
      </c>
      <c r="F402" s="221"/>
      <c r="G402" s="221">
        <v>7.7999999999999996E-3</v>
      </c>
      <c r="H402" s="221"/>
      <c r="I402" s="73" t="str">
        <f t="shared" si="6"/>
        <v>"</v>
      </c>
      <c r="J402" s="10"/>
    </row>
    <row r="403" spans="1:10" x14ac:dyDescent="0.25">
      <c r="A403" s="77" t="s">
        <v>143</v>
      </c>
      <c r="B403" s="78">
        <v>100</v>
      </c>
      <c r="C403" s="228"/>
      <c r="D403" s="226"/>
      <c r="E403" s="229">
        <v>1.9E-2</v>
      </c>
      <c r="F403" s="222"/>
      <c r="G403" s="229">
        <v>7.7999999999999996E-3</v>
      </c>
      <c r="H403" s="222"/>
      <c r="I403" s="73" t="str">
        <f t="shared" si="6"/>
        <v>"</v>
      </c>
      <c r="J403" s="10"/>
    </row>
    <row r="404" spans="1:10" x14ac:dyDescent="0.25">
      <c r="A404" s="77" t="s">
        <v>142</v>
      </c>
      <c r="B404" s="78">
        <v>200</v>
      </c>
      <c r="C404" s="226"/>
      <c r="D404" s="227"/>
      <c r="E404" s="221">
        <v>3.6999999999999998E-2</v>
      </c>
      <c r="F404" s="221"/>
      <c r="G404" s="221">
        <v>8.5000000000000006E-3</v>
      </c>
      <c r="H404" s="221"/>
      <c r="I404" s="73" t="str">
        <f t="shared" si="6"/>
        <v>"</v>
      </c>
      <c r="J404" s="10"/>
    </row>
    <row r="405" spans="1:10" x14ac:dyDescent="0.25">
      <c r="A405" s="77" t="s">
        <v>143</v>
      </c>
      <c r="B405" s="78">
        <v>200</v>
      </c>
      <c r="C405" s="226"/>
      <c r="D405" s="227"/>
      <c r="E405" s="221">
        <v>3.6999999999999998E-2</v>
      </c>
      <c r="F405" s="221"/>
      <c r="G405" s="221">
        <v>8.5000000000000006E-3</v>
      </c>
      <c r="H405" s="221"/>
      <c r="I405" s="73" t="str">
        <f t="shared" si="6"/>
        <v>"</v>
      </c>
      <c r="J405" s="10"/>
    </row>
    <row r="406" spans="1:10" x14ac:dyDescent="0.25">
      <c r="A406" s="77" t="s">
        <v>142</v>
      </c>
      <c r="B406" s="78">
        <v>500</v>
      </c>
      <c r="C406" s="226"/>
      <c r="D406" s="227"/>
      <c r="E406" s="221">
        <v>9.0999999999999998E-2</v>
      </c>
      <c r="F406" s="221"/>
      <c r="G406" s="221">
        <v>1.8100000000000002E-2</v>
      </c>
      <c r="H406" s="221"/>
      <c r="I406" s="73" t="str">
        <f t="shared" si="6"/>
        <v>"</v>
      </c>
      <c r="J406" s="10"/>
    </row>
    <row r="407" spans="1:10" x14ac:dyDescent="0.25">
      <c r="A407" s="77" t="s">
        <v>143</v>
      </c>
      <c r="B407" s="78">
        <v>500</v>
      </c>
      <c r="C407" s="226"/>
      <c r="D407" s="227"/>
      <c r="E407" s="221">
        <v>9.0999999999999998E-2</v>
      </c>
      <c r="F407" s="221"/>
      <c r="G407" s="221">
        <v>1.8100000000000002E-2</v>
      </c>
      <c r="H407" s="221"/>
      <c r="I407" s="73" t="str">
        <f t="shared" si="6"/>
        <v>"</v>
      </c>
      <c r="J407" s="10"/>
    </row>
    <row r="408" spans="1:10" x14ac:dyDescent="0.25">
      <c r="A408" s="77" t="s">
        <v>142</v>
      </c>
      <c r="B408" s="78">
        <v>1000</v>
      </c>
      <c r="C408" s="226"/>
      <c r="D408" s="227"/>
      <c r="E408" s="221">
        <v>0.36799999999999999</v>
      </c>
      <c r="F408" s="221"/>
      <c r="G408" s="221">
        <v>2.41E-2</v>
      </c>
      <c r="H408" s="221"/>
      <c r="I408" s="73" t="str">
        <f t="shared" si="6"/>
        <v>"</v>
      </c>
      <c r="J408" s="10"/>
    </row>
    <row r="409" spans="1:10" x14ac:dyDescent="0.25">
      <c r="A409" s="77" t="s">
        <v>143</v>
      </c>
      <c r="B409" s="78">
        <v>1000</v>
      </c>
      <c r="C409" s="226"/>
      <c r="D409" s="227"/>
      <c r="E409" s="221">
        <v>0.36799999999999999</v>
      </c>
      <c r="F409" s="221"/>
      <c r="G409" s="221">
        <v>2.41E-2</v>
      </c>
      <c r="H409" s="221"/>
      <c r="I409" s="73" t="str">
        <f t="shared" si="6"/>
        <v>"</v>
      </c>
      <c r="J409" s="10"/>
    </row>
    <row r="410" spans="1:10" x14ac:dyDescent="0.25">
      <c r="A410" s="223" t="s">
        <v>83</v>
      </c>
      <c r="B410" s="224"/>
      <c r="C410" s="223" t="s">
        <v>83</v>
      </c>
      <c r="D410" s="224"/>
      <c r="E410" s="223" t="s">
        <v>83</v>
      </c>
      <c r="F410" s="224"/>
      <c r="G410" s="223" t="s">
        <v>83</v>
      </c>
      <c r="H410" s="224"/>
      <c r="I410" s="73"/>
      <c r="J410" s="10"/>
    </row>
    <row r="411" spans="1:10" x14ac:dyDescent="0.25">
      <c r="A411" s="77" t="s">
        <v>142</v>
      </c>
      <c r="B411" s="78">
        <v>2</v>
      </c>
      <c r="C411" s="222"/>
      <c r="D411" s="221"/>
      <c r="E411" s="219">
        <v>5.5000000000000003E-4</v>
      </c>
      <c r="F411" s="219"/>
      <c r="G411" s="230">
        <v>4.6E-5</v>
      </c>
      <c r="H411" s="230"/>
      <c r="I411" s="73" t="str">
        <f t="shared" ref="I411:I424" si="7">IF(G411&gt;E411,"#",IF((ABS(C411-B411))&lt;(E411+G411),"",""""))</f>
        <v>"</v>
      </c>
      <c r="J411" s="10"/>
    </row>
    <row r="412" spans="1:10" x14ac:dyDescent="0.25">
      <c r="A412" s="77" t="s">
        <v>143</v>
      </c>
      <c r="B412" s="78">
        <v>2</v>
      </c>
      <c r="C412" s="222"/>
      <c r="D412" s="221"/>
      <c r="E412" s="219">
        <v>5.5000000000000003E-4</v>
      </c>
      <c r="F412" s="219"/>
      <c r="G412" s="230">
        <v>4.6E-5</v>
      </c>
      <c r="H412" s="230"/>
      <c r="I412" s="73" t="str">
        <f t="shared" si="7"/>
        <v>"</v>
      </c>
      <c r="J412" s="10"/>
    </row>
    <row r="413" spans="1:10" x14ac:dyDescent="0.25">
      <c r="A413" s="77" t="s">
        <v>142</v>
      </c>
      <c r="B413" s="78">
        <v>5</v>
      </c>
      <c r="C413" s="218"/>
      <c r="D413" s="219"/>
      <c r="E413" s="219">
        <v>1.1299999999999999E-3</v>
      </c>
      <c r="F413" s="219"/>
      <c r="G413" s="219">
        <v>1.005E-3</v>
      </c>
      <c r="H413" s="219"/>
      <c r="I413" s="73" t="str">
        <f t="shared" si="7"/>
        <v>"</v>
      </c>
      <c r="J413" s="10"/>
    </row>
    <row r="414" spans="1:10" x14ac:dyDescent="0.25">
      <c r="A414" s="77" t="s">
        <v>143</v>
      </c>
      <c r="B414" s="78">
        <v>5</v>
      </c>
      <c r="C414" s="218"/>
      <c r="D414" s="219"/>
      <c r="E414" s="219">
        <v>1.1299999999999999E-3</v>
      </c>
      <c r="F414" s="219"/>
      <c r="G414" s="219">
        <v>1.005E-3</v>
      </c>
      <c r="H414" s="219"/>
      <c r="I414" s="73" t="str">
        <f t="shared" si="7"/>
        <v>"</v>
      </c>
      <c r="J414" s="10"/>
    </row>
    <row r="415" spans="1:10" x14ac:dyDescent="0.25">
      <c r="A415" s="77" t="s">
        <v>142</v>
      </c>
      <c r="B415" s="78">
        <v>10</v>
      </c>
      <c r="C415" s="222"/>
      <c r="D415" s="221"/>
      <c r="E415" s="219">
        <v>2.2899999999999999E-3</v>
      </c>
      <c r="F415" s="219"/>
      <c r="G415" s="219">
        <v>1.6000000000000001E-3</v>
      </c>
      <c r="H415" s="219"/>
      <c r="I415" s="73" t="str">
        <f t="shared" si="7"/>
        <v>"</v>
      </c>
      <c r="J415" s="10"/>
    </row>
    <row r="416" spans="1:10" x14ac:dyDescent="0.25">
      <c r="A416" s="77" t="s">
        <v>143</v>
      </c>
      <c r="B416" s="78">
        <v>10</v>
      </c>
      <c r="C416" s="222"/>
      <c r="D416" s="221"/>
      <c r="E416" s="219">
        <v>2.2899999999999999E-3</v>
      </c>
      <c r="F416" s="219"/>
      <c r="G416" s="219">
        <v>1.6000000000000001E-3</v>
      </c>
      <c r="H416" s="219"/>
      <c r="I416" s="73" t="str">
        <f t="shared" si="7"/>
        <v>"</v>
      </c>
      <c r="J416" s="10"/>
    </row>
    <row r="417" spans="1:10" x14ac:dyDescent="0.25">
      <c r="A417" s="77" t="s">
        <v>142</v>
      </c>
      <c r="B417" s="78">
        <v>15</v>
      </c>
      <c r="C417" s="222"/>
      <c r="D417" s="221"/>
      <c r="E417" s="219">
        <v>3.8999999999999998E-3</v>
      </c>
      <c r="F417" s="219"/>
      <c r="G417" s="219">
        <v>2.1949999999999999E-3</v>
      </c>
      <c r="H417" s="219"/>
      <c r="I417" s="73" t="str">
        <f t="shared" si="7"/>
        <v>"</v>
      </c>
      <c r="J417" s="10"/>
    </row>
    <row r="418" spans="1:10" x14ac:dyDescent="0.25">
      <c r="A418" s="77" t="s">
        <v>143</v>
      </c>
      <c r="B418" s="78">
        <v>15</v>
      </c>
      <c r="C418" s="222"/>
      <c r="D418" s="221"/>
      <c r="E418" s="219">
        <v>3.8999999999999998E-3</v>
      </c>
      <c r="F418" s="219"/>
      <c r="G418" s="219">
        <v>2.1949999999999999E-3</v>
      </c>
      <c r="H418" s="219"/>
      <c r="I418" s="73" t="str">
        <f t="shared" si="7"/>
        <v>"</v>
      </c>
      <c r="J418" s="10"/>
    </row>
    <row r="419" spans="1:10" x14ac:dyDescent="0.25">
      <c r="A419" s="77" t="s">
        <v>142</v>
      </c>
      <c r="B419" s="78">
        <v>20</v>
      </c>
      <c r="C419" s="222"/>
      <c r="D419" s="221"/>
      <c r="E419" s="219">
        <v>6.1900000000000002E-3</v>
      </c>
      <c r="F419" s="219"/>
      <c r="G419" s="219">
        <v>2.7899999999999999E-3</v>
      </c>
      <c r="H419" s="219"/>
      <c r="I419" s="73" t="str">
        <f t="shared" si="7"/>
        <v>"</v>
      </c>
      <c r="J419" s="10"/>
    </row>
    <row r="420" spans="1:10" x14ac:dyDescent="0.25">
      <c r="A420" s="77" t="s">
        <v>143</v>
      </c>
      <c r="B420" s="78">
        <v>20</v>
      </c>
      <c r="C420" s="222"/>
      <c r="D420" s="221"/>
      <c r="E420" s="219">
        <v>6.1900000000000002E-3</v>
      </c>
      <c r="F420" s="219"/>
      <c r="G420" s="219">
        <v>2.7899999999999999E-3</v>
      </c>
      <c r="H420" s="219"/>
      <c r="I420" s="73" t="str">
        <f t="shared" si="7"/>
        <v>"</v>
      </c>
      <c r="J420" s="10"/>
    </row>
    <row r="421" spans="1:10" x14ac:dyDescent="0.25">
      <c r="A421" s="77" t="s">
        <v>142</v>
      </c>
      <c r="B421" s="78">
        <v>25</v>
      </c>
      <c r="C421" s="222"/>
      <c r="D421" s="221"/>
      <c r="E421" s="219">
        <v>9.3799999999999994E-3</v>
      </c>
      <c r="F421" s="219"/>
      <c r="G421" s="219">
        <v>2.5600000000000002E-3</v>
      </c>
      <c r="H421" s="219"/>
      <c r="I421" s="73" t="str">
        <f t="shared" si="7"/>
        <v>"</v>
      </c>
      <c r="J421" s="10"/>
    </row>
    <row r="422" spans="1:10" x14ac:dyDescent="0.25">
      <c r="A422" s="77" t="s">
        <v>143</v>
      </c>
      <c r="B422" s="78">
        <v>25</v>
      </c>
      <c r="C422" s="222"/>
      <c r="D422" s="221"/>
      <c r="E422" s="219">
        <v>9.3799999999999994E-3</v>
      </c>
      <c r="F422" s="219"/>
      <c r="G422" s="219">
        <v>2.5999999999999999E-3</v>
      </c>
      <c r="H422" s="219"/>
      <c r="I422" s="73" t="str">
        <f t="shared" si="7"/>
        <v>"</v>
      </c>
      <c r="J422" s="10"/>
    </row>
    <row r="423" spans="1:10" x14ac:dyDescent="0.25">
      <c r="A423" s="77" t="s">
        <v>142</v>
      </c>
      <c r="B423" s="78">
        <v>30</v>
      </c>
      <c r="C423" s="222"/>
      <c r="D423" s="221"/>
      <c r="E423" s="219">
        <v>1.3690000000000001E-2</v>
      </c>
      <c r="F423" s="219"/>
      <c r="G423" s="219">
        <v>3.0699999999999998E-3</v>
      </c>
      <c r="H423" s="219"/>
      <c r="I423" s="73" t="str">
        <f t="shared" si="7"/>
        <v>"</v>
      </c>
      <c r="J423" s="10"/>
    </row>
    <row r="424" spans="1:10" x14ac:dyDescent="0.25">
      <c r="A424" s="77" t="s">
        <v>143</v>
      </c>
      <c r="B424" s="78">
        <v>30</v>
      </c>
      <c r="C424" s="222"/>
      <c r="D424" s="221"/>
      <c r="E424" s="219">
        <v>1.3690000000000001E-2</v>
      </c>
      <c r="F424" s="219"/>
      <c r="G424" s="219">
        <v>3.7000000000000002E-3</v>
      </c>
      <c r="H424" s="219"/>
      <c r="I424" s="73" t="str">
        <f t="shared" si="7"/>
        <v>"</v>
      </c>
      <c r="J424" s="10"/>
    </row>
    <row r="429" spans="1:10" x14ac:dyDescent="0.25">
      <c r="A429" s="118" t="s">
        <v>0</v>
      </c>
      <c r="B429" s="119"/>
      <c r="C429" s="119"/>
      <c r="D429" s="119"/>
      <c r="E429" s="119"/>
      <c r="F429" s="119"/>
      <c r="G429" s="119"/>
      <c r="H429" s="120"/>
      <c r="I429" s="164" t="s">
        <v>135</v>
      </c>
      <c r="J429" s="165"/>
    </row>
    <row r="430" spans="1:10" x14ac:dyDescent="0.25">
      <c r="A430" s="121"/>
      <c r="B430" s="122"/>
      <c r="C430" s="122"/>
      <c r="D430" s="122"/>
      <c r="E430" s="122"/>
      <c r="F430" s="122"/>
      <c r="G430" s="122"/>
      <c r="H430" s="123"/>
      <c r="I430" s="166"/>
      <c r="J430" s="167"/>
    </row>
    <row r="431" spans="1:10" x14ac:dyDescent="0.25">
      <c r="A431" s="168" t="s">
        <v>95</v>
      </c>
      <c r="B431" s="169"/>
      <c r="C431" s="169"/>
      <c r="D431" s="169"/>
      <c r="E431" s="169"/>
      <c r="F431" s="169"/>
      <c r="G431" s="169"/>
      <c r="H431" s="170"/>
      <c r="I431" s="176" t="str">
        <f>D$3</f>
        <v>01253</v>
      </c>
      <c r="J431" s="177"/>
    </row>
    <row r="432" spans="1:10" x14ac:dyDescent="0.25">
      <c r="A432" s="171"/>
      <c r="B432" s="172"/>
      <c r="C432" s="172"/>
      <c r="D432" s="172"/>
      <c r="E432" s="172"/>
      <c r="F432" s="172"/>
      <c r="G432" s="172"/>
      <c r="H432" s="173"/>
      <c r="I432" s="178"/>
      <c r="J432" s="179"/>
    </row>
    <row r="433" spans="1:16" x14ac:dyDescent="0.25">
      <c r="A433" s="10"/>
      <c r="B433" s="10"/>
      <c r="C433" s="10"/>
      <c r="D433" s="10"/>
      <c r="E433" s="10"/>
      <c r="F433" s="10"/>
      <c r="G433" s="10"/>
      <c r="H433" s="10"/>
      <c r="I433" s="10"/>
      <c r="J433" s="10"/>
    </row>
    <row r="434" spans="1:16" x14ac:dyDescent="0.25">
      <c r="A434" s="212" t="s">
        <v>150</v>
      </c>
      <c r="B434" s="212"/>
      <c r="C434" s="212"/>
      <c r="D434" s="212"/>
      <c r="E434" s="212"/>
      <c r="F434" s="212"/>
      <c r="G434" s="212"/>
      <c r="H434" s="212"/>
      <c r="I434" s="212"/>
      <c r="J434" s="212"/>
    </row>
    <row r="435" spans="1:16" x14ac:dyDescent="0.25">
      <c r="A435" s="73"/>
      <c r="B435" s="73"/>
      <c r="C435" s="73"/>
      <c r="D435" s="73"/>
      <c r="E435" s="73"/>
      <c r="F435" s="73"/>
      <c r="G435" s="73"/>
      <c r="H435" s="73"/>
      <c r="I435" s="73"/>
      <c r="J435" s="73"/>
    </row>
    <row r="436" spans="1:16" x14ac:dyDescent="0.25">
      <c r="A436" s="4" t="s">
        <v>49</v>
      </c>
      <c r="B436" s="10"/>
      <c r="C436" s="10"/>
      <c r="D436" s="10"/>
      <c r="E436" s="10"/>
      <c r="F436" s="10"/>
      <c r="G436" s="10"/>
      <c r="H436" s="10"/>
      <c r="I436" s="10"/>
      <c r="J436" s="10"/>
    </row>
    <row r="437" spans="1:16" x14ac:dyDescent="0.25">
      <c r="A437" s="4"/>
      <c r="B437" s="10"/>
      <c r="C437" s="10"/>
      <c r="D437" s="10"/>
      <c r="E437" s="10"/>
      <c r="F437" s="10"/>
      <c r="G437" s="10"/>
      <c r="H437" s="10"/>
      <c r="I437" s="10"/>
      <c r="J437" s="10"/>
    </row>
    <row r="438" spans="1:16" x14ac:dyDescent="0.25">
      <c r="A438" s="201" t="s">
        <v>137</v>
      </c>
      <c r="B438" s="201"/>
      <c r="C438" s="201"/>
      <c r="D438" s="201"/>
      <c r="E438" s="201"/>
      <c r="F438" s="201"/>
      <c r="G438" s="201"/>
      <c r="H438" s="201"/>
      <c r="I438" s="201"/>
      <c r="J438" s="201"/>
    </row>
    <row r="439" spans="1:16" x14ac:dyDescent="0.25">
      <c r="A439" s="74"/>
      <c r="B439" s="74"/>
      <c r="C439" s="74"/>
      <c r="D439" s="74"/>
      <c r="E439" s="74"/>
      <c r="F439" s="74"/>
      <c r="G439" s="74"/>
      <c r="H439" s="74"/>
      <c r="I439" s="74"/>
      <c r="J439" s="74"/>
    </row>
    <row r="440" spans="1:16" x14ac:dyDescent="0.25">
      <c r="A440" s="215" t="s">
        <v>139</v>
      </c>
      <c r="B440" s="216"/>
      <c r="C440" s="216"/>
      <c r="D440" s="216"/>
      <c r="E440" s="216"/>
      <c r="F440" s="216"/>
      <c r="G440" s="216"/>
      <c r="H440" s="216"/>
      <c r="I440" s="217"/>
      <c r="J440" s="10"/>
    </row>
    <row r="441" spans="1:16" x14ac:dyDescent="0.25">
      <c r="A441" s="202" t="s">
        <v>138</v>
      </c>
      <c r="B441" s="202"/>
      <c r="C441" s="79" t="s">
        <v>151</v>
      </c>
      <c r="D441" s="231" t="s">
        <v>75</v>
      </c>
      <c r="E441" s="203"/>
      <c r="F441" s="204" t="s">
        <v>140</v>
      </c>
      <c r="G441" s="204"/>
      <c r="H441" s="205" t="s">
        <v>141</v>
      </c>
      <c r="I441" s="205"/>
      <c r="J441" s="24"/>
    </row>
    <row r="442" spans="1:16" x14ac:dyDescent="0.25">
      <c r="A442" s="223" t="s">
        <v>18</v>
      </c>
      <c r="B442" s="224"/>
      <c r="C442" s="80" t="s">
        <v>72</v>
      </c>
      <c r="D442" s="221" t="s">
        <v>18</v>
      </c>
      <c r="E442" s="221"/>
      <c r="F442" s="221" t="s">
        <v>18</v>
      </c>
      <c r="G442" s="221"/>
      <c r="H442" s="221" t="s">
        <v>18</v>
      </c>
      <c r="I442" s="221"/>
      <c r="J442" s="10"/>
    </row>
    <row r="443" spans="1:16" x14ac:dyDescent="0.25">
      <c r="A443" s="227">
        <v>10</v>
      </c>
      <c r="B443" s="227"/>
      <c r="C443" s="80">
        <v>60</v>
      </c>
      <c r="D443" s="218"/>
      <c r="E443" s="219"/>
      <c r="F443" s="221">
        <v>2E-3</v>
      </c>
      <c r="G443" s="221"/>
      <c r="H443" s="221">
        <v>4.4000000000000002E-4</v>
      </c>
      <c r="I443" s="221"/>
      <c r="J443" s="73" t="str">
        <f t="shared" ref="J443:J479" si="8">IF(H443&gt;F443,"#",IF((ABS(D443-C443))&lt;(F443+H443),"",""""))</f>
        <v>"</v>
      </c>
      <c r="K443" s="7">
        <v>1000</v>
      </c>
      <c r="L443" s="7">
        <v>56</v>
      </c>
      <c r="M443" s="7">
        <f>L443/10000/100*K443</f>
        <v>5.6000000000000001E-2</v>
      </c>
      <c r="N443" s="7">
        <v>3.5000000000000001E-3</v>
      </c>
      <c r="O443" s="7">
        <v>1E-4</v>
      </c>
      <c r="P443" s="7">
        <f>M443+N443+O443</f>
        <v>5.9600000000000007E-2</v>
      </c>
    </row>
    <row r="444" spans="1:16" x14ac:dyDescent="0.25">
      <c r="A444" s="227">
        <v>10</v>
      </c>
      <c r="B444" s="227"/>
      <c r="C444" s="80">
        <v>400</v>
      </c>
      <c r="D444" s="218"/>
      <c r="E444" s="219"/>
      <c r="F444" s="221">
        <v>2E-3</v>
      </c>
      <c r="G444" s="221"/>
      <c r="H444" s="221">
        <v>4.4000000000000002E-4</v>
      </c>
      <c r="I444" s="221"/>
      <c r="J444" s="73" t="str">
        <f t="shared" si="8"/>
        <v>"</v>
      </c>
    </row>
    <row r="445" spans="1:16" x14ac:dyDescent="0.25">
      <c r="A445" s="227">
        <v>10</v>
      </c>
      <c r="B445" s="227"/>
      <c r="C445" s="80">
        <v>1000</v>
      </c>
      <c r="D445" s="218"/>
      <c r="E445" s="219"/>
      <c r="F445" s="221">
        <v>2E-3</v>
      </c>
      <c r="G445" s="221"/>
      <c r="H445" s="221">
        <v>4.4000000000000002E-4</v>
      </c>
      <c r="I445" s="221"/>
      <c r="J445" s="73" t="str">
        <f t="shared" si="8"/>
        <v>"</v>
      </c>
    </row>
    <row r="446" spans="1:16" x14ac:dyDescent="0.25">
      <c r="A446" s="227">
        <v>10</v>
      </c>
      <c r="B446" s="227"/>
      <c r="C446" s="80">
        <v>5000</v>
      </c>
      <c r="D446" s="232"/>
      <c r="E446" s="233"/>
      <c r="F446" s="162">
        <v>5.0000000000000001E-3</v>
      </c>
      <c r="G446" s="162"/>
      <c r="H446" s="162">
        <v>3.4000000000000002E-4</v>
      </c>
      <c r="I446" s="162"/>
      <c r="J446" s="73" t="str">
        <f t="shared" si="8"/>
        <v>"</v>
      </c>
    </row>
    <row r="447" spans="1:16" x14ac:dyDescent="0.25">
      <c r="A447" s="227">
        <v>10</v>
      </c>
      <c r="B447" s="227"/>
      <c r="C447" s="80">
        <v>10000</v>
      </c>
      <c r="D447" s="218"/>
      <c r="E447" s="219"/>
      <c r="F447" s="221">
        <v>7.0000000000000001E-3</v>
      </c>
      <c r="G447" s="221"/>
      <c r="H447" s="221">
        <v>3.4000000000000002E-4</v>
      </c>
      <c r="I447" s="221"/>
      <c r="J447" s="73" t="str">
        <f t="shared" si="8"/>
        <v>"</v>
      </c>
    </row>
    <row r="448" spans="1:16" x14ac:dyDescent="0.25">
      <c r="A448" s="227"/>
      <c r="B448" s="227"/>
      <c r="C448" s="81"/>
      <c r="D448" s="222"/>
      <c r="E448" s="221"/>
      <c r="F448" s="221"/>
      <c r="G448" s="221"/>
      <c r="H448" s="221"/>
      <c r="I448" s="221"/>
      <c r="J448" s="73"/>
      <c r="K448" s="97">
        <v>10</v>
      </c>
    </row>
    <row r="449" spans="1:10" x14ac:dyDescent="0.25">
      <c r="A449" s="227">
        <v>100</v>
      </c>
      <c r="B449" s="227"/>
      <c r="C449" s="80">
        <v>60</v>
      </c>
      <c r="D449" s="222"/>
      <c r="E449" s="221"/>
      <c r="F449" s="221">
        <v>1.6E-2</v>
      </c>
      <c r="G449" s="221"/>
      <c r="H449" s="221">
        <v>5.1999999999999998E-3</v>
      </c>
      <c r="I449" s="221"/>
      <c r="J449" s="73" t="str">
        <f t="shared" si="8"/>
        <v>"</v>
      </c>
    </row>
    <row r="450" spans="1:10" x14ac:dyDescent="0.25">
      <c r="A450" s="227">
        <v>100</v>
      </c>
      <c r="B450" s="227"/>
      <c r="C450" s="80">
        <v>400</v>
      </c>
      <c r="D450" s="222"/>
      <c r="E450" s="221"/>
      <c r="F450" s="221">
        <v>1.6E-2</v>
      </c>
      <c r="G450" s="221"/>
      <c r="H450" s="221">
        <v>5.1999999999999998E-3</v>
      </c>
      <c r="I450" s="221"/>
      <c r="J450" s="73" t="str">
        <f t="shared" si="8"/>
        <v>"</v>
      </c>
    </row>
    <row r="451" spans="1:10" x14ac:dyDescent="0.25">
      <c r="A451" s="227">
        <v>100</v>
      </c>
      <c r="B451" s="227"/>
      <c r="C451" s="80">
        <v>1000</v>
      </c>
      <c r="D451" s="222"/>
      <c r="E451" s="221"/>
      <c r="F451" s="221">
        <v>1.6E-2</v>
      </c>
      <c r="G451" s="221"/>
      <c r="H451" s="221">
        <v>5.1999999999999998E-3</v>
      </c>
      <c r="I451" s="221"/>
      <c r="J451" s="73" t="str">
        <f t="shared" si="8"/>
        <v>"</v>
      </c>
    </row>
    <row r="452" spans="1:10" x14ac:dyDescent="0.25">
      <c r="A452" s="227">
        <v>100</v>
      </c>
      <c r="B452" s="227"/>
      <c r="C452" s="80">
        <v>5000</v>
      </c>
      <c r="D452" s="222"/>
      <c r="E452" s="221"/>
      <c r="F452" s="221">
        <v>4.1000000000000002E-2</v>
      </c>
      <c r="G452" s="221"/>
      <c r="H452" s="221">
        <v>2.8E-3</v>
      </c>
      <c r="I452" s="221"/>
      <c r="J452" s="73" t="str">
        <f t="shared" si="8"/>
        <v>"</v>
      </c>
    </row>
    <row r="453" spans="1:10" x14ac:dyDescent="0.25">
      <c r="A453" s="227">
        <v>100</v>
      </c>
      <c r="B453" s="227"/>
      <c r="C453" s="80">
        <v>10000</v>
      </c>
      <c r="D453" s="222"/>
      <c r="E453" s="221"/>
      <c r="F453" s="221">
        <v>6.6000000000000003E-2</v>
      </c>
      <c r="G453" s="221"/>
      <c r="H453" s="221">
        <v>2.8E-3</v>
      </c>
      <c r="I453" s="221"/>
      <c r="J453" s="73" t="str">
        <f t="shared" si="8"/>
        <v>"</v>
      </c>
    </row>
    <row r="454" spans="1:10" x14ac:dyDescent="0.25">
      <c r="A454" s="227"/>
      <c r="B454" s="227"/>
      <c r="C454" s="81"/>
      <c r="D454" s="222"/>
      <c r="E454" s="221"/>
      <c r="F454" s="221"/>
      <c r="G454" s="221"/>
      <c r="H454" s="221"/>
      <c r="I454" s="221"/>
      <c r="J454" s="73"/>
    </row>
    <row r="455" spans="1:10" x14ac:dyDescent="0.25">
      <c r="A455" s="227">
        <v>200</v>
      </c>
      <c r="B455" s="227"/>
      <c r="C455" s="80">
        <v>60</v>
      </c>
      <c r="D455" s="225"/>
      <c r="E455" s="220"/>
      <c r="F455" s="221">
        <v>3.1E-2</v>
      </c>
      <c r="G455" s="221"/>
      <c r="H455" s="221">
        <v>9.7000000000000003E-3</v>
      </c>
      <c r="I455" s="221"/>
      <c r="J455" s="73" t="str">
        <f t="shared" si="8"/>
        <v>"</v>
      </c>
    </row>
    <row r="456" spans="1:10" x14ac:dyDescent="0.25">
      <c r="A456" s="227">
        <v>200</v>
      </c>
      <c r="B456" s="227"/>
      <c r="C456" s="80">
        <v>400</v>
      </c>
      <c r="D456" s="225"/>
      <c r="E456" s="220"/>
      <c r="F456" s="221">
        <v>3.1E-2</v>
      </c>
      <c r="G456" s="221"/>
      <c r="H456" s="221">
        <v>9.7000000000000003E-3</v>
      </c>
      <c r="I456" s="221"/>
      <c r="J456" s="73" t="str">
        <f t="shared" si="8"/>
        <v>"</v>
      </c>
    </row>
    <row r="457" spans="1:10" x14ac:dyDescent="0.25">
      <c r="A457" s="227">
        <v>200</v>
      </c>
      <c r="B457" s="227"/>
      <c r="C457" s="80">
        <v>1000</v>
      </c>
      <c r="D457" s="225"/>
      <c r="E457" s="220"/>
      <c r="F457" s="221">
        <v>3.1E-2</v>
      </c>
      <c r="G457" s="221"/>
      <c r="H457" s="221">
        <v>9.7000000000000003E-3</v>
      </c>
      <c r="I457" s="221"/>
      <c r="J457" s="73" t="str">
        <f t="shared" si="8"/>
        <v>"</v>
      </c>
    </row>
    <row r="458" spans="1:10" x14ac:dyDescent="0.25">
      <c r="A458" s="227">
        <v>200</v>
      </c>
      <c r="B458" s="227"/>
      <c r="C458" s="80">
        <v>5000</v>
      </c>
      <c r="D458" s="225"/>
      <c r="E458" s="220"/>
      <c r="F458" s="221">
        <v>8.1000000000000003E-2</v>
      </c>
      <c r="G458" s="221"/>
      <c r="H458" s="221">
        <v>4.8999999999999998E-3</v>
      </c>
      <c r="I458" s="221"/>
      <c r="J458" s="73" t="str">
        <f t="shared" si="8"/>
        <v>"</v>
      </c>
    </row>
    <row r="459" spans="1:10" x14ac:dyDescent="0.25">
      <c r="A459" s="227">
        <v>200</v>
      </c>
      <c r="B459" s="227"/>
      <c r="C459" s="80">
        <v>10000</v>
      </c>
      <c r="D459" s="225"/>
      <c r="E459" s="220"/>
      <c r="F459" s="221">
        <v>0.13100000000000001</v>
      </c>
      <c r="G459" s="221"/>
      <c r="H459" s="221">
        <v>4.8999999999999998E-3</v>
      </c>
      <c r="I459" s="221"/>
      <c r="J459" s="73" t="str">
        <f t="shared" si="8"/>
        <v>"</v>
      </c>
    </row>
    <row r="460" spans="1:10" x14ac:dyDescent="0.25">
      <c r="A460" s="227"/>
      <c r="B460" s="227"/>
      <c r="C460" s="81"/>
      <c r="D460" s="222"/>
      <c r="E460" s="221"/>
      <c r="F460" s="221"/>
      <c r="G460" s="221"/>
      <c r="H460" s="221"/>
      <c r="I460" s="221"/>
      <c r="J460" s="73"/>
    </row>
    <row r="461" spans="1:10" x14ac:dyDescent="0.25">
      <c r="A461" s="227">
        <v>230</v>
      </c>
      <c r="B461" s="227"/>
      <c r="C461" s="80">
        <v>60</v>
      </c>
      <c r="D461" s="222"/>
      <c r="E461" s="221"/>
      <c r="F461" s="221">
        <v>3.5999999999999997E-2</v>
      </c>
      <c r="G461" s="221"/>
      <c r="H461" s="221">
        <v>1.6480000000000002E-2</v>
      </c>
      <c r="I461" s="221"/>
      <c r="J461" s="73" t="str">
        <f t="shared" si="8"/>
        <v>"</v>
      </c>
    </row>
    <row r="462" spans="1:10" x14ac:dyDescent="0.25">
      <c r="A462" s="227">
        <v>230</v>
      </c>
      <c r="B462" s="227"/>
      <c r="C462" s="80">
        <v>400</v>
      </c>
      <c r="D462" s="222"/>
      <c r="E462" s="221"/>
      <c r="F462" s="221">
        <v>3.5999999999999997E-2</v>
      </c>
      <c r="G462" s="221"/>
      <c r="H462" s="221">
        <v>1.6480000000000002E-2</v>
      </c>
      <c r="I462" s="221"/>
      <c r="J462" s="73" t="str">
        <f t="shared" si="8"/>
        <v>"</v>
      </c>
    </row>
    <row r="463" spans="1:10" x14ac:dyDescent="0.25">
      <c r="A463" s="227">
        <v>230</v>
      </c>
      <c r="B463" s="227"/>
      <c r="C463" s="80">
        <v>1000</v>
      </c>
      <c r="D463" s="222"/>
      <c r="E463" s="221"/>
      <c r="F463" s="221">
        <v>3.5999999999999997E-2</v>
      </c>
      <c r="G463" s="221"/>
      <c r="H463" s="221">
        <v>1.6480000000000002E-2</v>
      </c>
      <c r="I463" s="221"/>
      <c r="J463" s="73" t="str">
        <f t="shared" si="8"/>
        <v>"</v>
      </c>
    </row>
    <row r="464" spans="1:10" x14ac:dyDescent="0.25">
      <c r="A464" s="227"/>
      <c r="B464" s="227"/>
      <c r="C464" s="81"/>
      <c r="D464" s="222"/>
      <c r="E464" s="221"/>
      <c r="F464" s="221"/>
      <c r="G464" s="221"/>
      <c r="H464" s="221"/>
      <c r="I464" s="221"/>
      <c r="J464" s="73"/>
    </row>
    <row r="465" spans="1:10" x14ac:dyDescent="0.25">
      <c r="A465" s="227">
        <v>300</v>
      </c>
      <c r="B465" s="227"/>
      <c r="C465" s="80">
        <v>60</v>
      </c>
      <c r="D465" s="222"/>
      <c r="E465" s="221"/>
      <c r="F465" s="221">
        <v>4.7E-2</v>
      </c>
      <c r="G465" s="221"/>
      <c r="H465" s="221">
        <v>2.0400000000000001E-2</v>
      </c>
      <c r="I465" s="221"/>
      <c r="J465" s="73" t="str">
        <f t="shared" si="8"/>
        <v>"</v>
      </c>
    </row>
    <row r="466" spans="1:10" x14ac:dyDescent="0.25">
      <c r="A466" s="227">
        <v>300</v>
      </c>
      <c r="B466" s="227"/>
      <c r="C466" s="80">
        <v>400</v>
      </c>
      <c r="D466" s="222"/>
      <c r="E466" s="221"/>
      <c r="F466" s="221">
        <v>4.7E-2</v>
      </c>
      <c r="G466" s="221"/>
      <c r="H466" s="221">
        <v>2.0400000000000001E-2</v>
      </c>
      <c r="I466" s="221"/>
      <c r="J466" s="73" t="str">
        <f t="shared" si="8"/>
        <v>"</v>
      </c>
    </row>
    <row r="467" spans="1:10" x14ac:dyDescent="0.25">
      <c r="A467" s="227">
        <v>300</v>
      </c>
      <c r="B467" s="227"/>
      <c r="C467" s="80">
        <v>1000</v>
      </c>
      <c r="D467" s="222"/>
      <c r="E467" s="221"/>
      <c r="F467" s="221">
        <v>4.7E-2</v>
      </c>
      <c r="G467" s="221"/>
      <c r="H467" s="221">
        <v>2.0400000000000001E-2</v>
      </c>
      <c r="I467" s="221"/>
      <c r="J467" s="73" t="str">
        <f t="shared" si="8"/>
        <v>"</v>
      </c>
    </row>
    <row r="468" spans="1:10" x14ac:dyDescent="0.25">
      <c r="A468" s="227"/>
      <c r="B468" s="227"/>
      <c r="C468" s="81"/>
      <c r="D468" s="222"/>
      <c r="E468" s="221"/>
      <c r="F468" s="221"/>
      <c r="G468" s="221"/>
      <c r="H468" s="221"/>
      <c r="I468" s="221"/>
      <c r="J468" s="73"/>
    </row>
    <row r="469" spans="1:10" x14ac:dyDescent="0.25">
      <c r="A469" s="227">
        <v>500</v>
      </c>
      <c r="B469" s="227"/>
      <c r="C469" s="80">
        <v>60</v>
      </c>
      <c r="D469" s="222"/>
      <c r="E469" s="221"/>
      <c r="F469" s="221">
        <v>8.5000000000000006E-2</v>
      </c>
      <c r="G469" s="221"/>
      <c r="H469" s="221">
        <v>3.1600000000000003E-2</v>
      </c>
      <c r="I469" s="221"/>
      <c r="J469" s="73" t="str">
        <f t="shared" si="8"/>
        <v>"</v>
      </c>
    </row>
    <row r="470" spans="1:10" x14ac:dyDescent="0.25">
      <c r="A470" s="227">
        <v>500</v>
      </c>
      <c r="B470" s="227"/>
      <c r="C470" s="80">
        <v>400</v>
      </c>
      <c r="D470" s="222"/>
      <c r="E470" s="221"/>
      <c r="F470" s="221">
        <v>8.5000000000000006E-2</v>
      </c>
      <c r="G470" s="221"/>
      <c r="H470" s="221">
        <v>3.1600000000000003E-2</v>
      </c>
      <c r="I470" s="221"/>
      <c r="J470" s="73" t="str">
        <f t="shared" si="8"/>
        <v>"</v>
      </c>
    </row>
    <row r="471" spans="1:10" x14ac:dyDescent="0.25">
      <c r="A471" s="227">
        <v>500</v>
      </c>
      <c r="B471" s="227"/>
      <c r="C471" s="80">
        <v>1000</v>
      </c>
      <c r="D471" s="222"/>
      <c r="E471" s="221"/>
      <c r="F471" s="221">
        <v>8.5000000000000006E-2</v>
      </c>
      <c r="G471" s="221"/>
      <c r="H471" s="221">
        <v>3.1600000000000003E-2</v>
      </c>
      <c r="I471" s="221"/>
      <c r="J471" s="73" t="str">
        <f t="shared" si="8"/>
        <v>"</v>
      </c>
    </row>
    <row r="472" spans="1:10" x14ac:dyDescent="0.25">
      <c r="A472" s="227"/>
      <c r="B472" s="227"/>
      <c r="C472" s="81"/>
      <c r="D472" s="222"/>
      <c r="E472" s="221"/>
      <c r="F472" s="221"/>
      <c r="G472" s="221"/>
      <c r="H472" s="221"/>
      <c r="I472" s="221"/>
      <c r="J472" s="73"/>
    </row>
    <row r="473" spans="1:10" x14ac:dyDescent="0.25">
      <c r="A473" s="227">
        <v>750</v>
      </c>
      <c r="B473" s="227"/>
      <c r="C473" s="80">
        <v>60</v>
      </c>
      <c r="D473" s="222"/>
      <c r="E473" s="221"/>
      <c r="F473" s="221">
        <v>0.14499999999999999</v>
      </c>
      <c r="G473" s="221"/>
      <c r="H473" s="221">
        <v>4.5600000000000002E-2</v>
      </c>
      <c r="I473" s="221"/>
      <c r="J473" s="73" t="str">
        <f t="shared" si="8"/>
        <v>"</v>
      </c>
    </row>
    <row r="474" spans="1:10" x14ac:dyDescent="0.25">
      <c r="A474" s="227">
        <v>750</v>
      </c>
      <c r="B474" s="227"/>
      <c r="C474" s="80">
        <v>400</v>
      </c>
      <c r="D474" s="222"/>
      <c r="E474" s="221"/>
      <c r="F474" s="221">
        <v>0.14499999999999999</v>
      </c>
      <c r="G474" s="221"/>
      <c r="H474" s="221">
        <v>4.5600000000000002E-2</v>
      </c>
      <c r="I474" s="221"/>
      <c r="J474" s="73" t="str">
        <f t="shared" si="8"/>
        <v>"</v>
      </c>
    </row>
    <row r="475" spans="1:10" x14ac:dyDescent="0.25">
      <c r="A475" s="227">
        <v>750</v>
      </c>
      <c r="B475" s="227"/>
      <c r="C475" s="80">
        <v>1000</v>
      </c>
      <c r="D475" s="222"/>
      <c r="E475" s="221"/>
      <c r="F475" s="221">
        <v>0.14499999999999999</v>
      </c>
      <c r="G475" s="221"/>
      <c r="H475" s="221">
        <v>4.5600000000000002E-2</v>
      </c>
      <c r="I475" s="221"/>
      <c r="J475" s="73" t="str">
        <f t="shared" si="8"/>
        <v>"</v>
      </c>
    </row>
    <row r="476" spans="1:10" x14ac:dyDescent="0.25">
      <c r="A476" s="227"/>
      <c r="B476" s="227"/>
      <c r="C476" s="80"/>
      <c r="D476" s="222"/>
      <c r="E476" s="221"/>
      <c r="F476" s="221"/>
      <c r="G476" s="221"/>
      <c r="H476" s="221"/>
      <c r="I476" s="221"/>
      <c r="J476" s="73"/>
    </row>
    <row r="477" spans="1:10" x14ac:dyDescent="0.25">
      <c r="A477" s="227">
        <v>1000</v>
      </c>
      <c r="B477" s="227"/>
      <c r="C477" s="80">
        <v>60</v>
      </c>
      <c r="D477" s="222"/>
      <c r="E477" s="221"/>
      <c r="F477" s="220">
        <v>0.22500000000000001</v>
      </c>
      <c r="G477" s="220"/>
      <c r="H477" s="221">
        <v>5.96E-2</v>
      </c>
      <c r="I477" s="221"/>
      <c r="J477" s="73" t="str">
        <f t="shared" si="8"/>
        <v>"</v>
      </c>
    </row>
    <row r="478" spans="1:10" x14ac:dyDescent="0.25">
      <c r="A478" s="227">
        <v>1000</v>
      </c>
      <c r="B478" s="227"/>
      <c r="C478" s="80">
        <v>400</v>
      </c>
      <c r="D478" s="222"/>
      <c r="E478" s="221"/>
      <c r="F478" s="220">
        <v>0.22500000000000001</v>
      </c>
      <c r="G478" s="220"/>
      <c r="H478" s="221">
        <v>5.96E-2</v>
      </c>
      <c r="I478" s="221"/>
      <c r="J478" s="73" t="str">
        <f t="shared" si="8"/>
        <v>"</v>
      </c>
    </row>
    <row r="479" spans="1:10" x14ac:dyDescent="0.25">
      <c r="A479" s="227">
        <v>1000</v>
      </c>
      <c r="B479" s="227"/>
      <c r="C479" s="80">
        <v>1000</v>
      </c>
      <c r="D479" s="222"/>
      <c r="E479" s="221"/>
      <c r="F479" s="220">
        <v>0.22500000000000001</v>
      </c>
      <c r="G479" s="220"/>
      <c r="H479" s="221">
        <v>5.96E-2</v>
      </c>
      <c r="I479" s="221"/>
      <c r="J479" s="73" t="str">
        <f t="shared" si="8"/>
        <v>"</v>
      </c>
    </row>
    <row r="480" spans="1:10" x14ac:dyDescent="0.25">
      <c r="A480" s="118" t="s">
        <v>0</v>
      </c>
      <c r="B480" s="119"/>
      <c r="C480" s="119"/>
      <c r="D480" s="119"/>
      <c r="E480" s="119"/>
      <c r="F480" s="119"/>
      <c r="G480" s="119"/>
      <c r="H480" s="120"/>
      <c r="I480" s="164" t="s">
        <v>135</v>
      </c>
      <c r="J480" s="165"/>
    </row>
    <row r="481" spans="1:10" x14ac:dyDescent="0.25">
      <c r="A481" s="121"/>
      <c r="B481" s="122"/>
      <c r="C481" s="122"/>
      <c r="D481" s="122"/>
      <c r="E481" s="122"/>
      <c r="F481" s="122"/>
      <c r="G481" s="122"/>
      <c r="H481" s="123"/>
      <c r="I481" s="166"/>
      <c r="J481" s="167"/>
    </row>
    <row r="482" spans="1:10" x14ac:dyDescent="0.25">
      <c r="A482" s="168" t="s">
        <v>95</v>
      </c>
      <c r="B482" s="169"/>
      <c r="C482" s="169"/>
      <c r="D482" s="169"/>
      <c r="E482" s="169"/>
      <c r="F482" s="169"/>
      <c r="G482" s="169"/>
      <c r="H482" s="170"/>
      <c r="I482" s="176" t="str">
        <f>D$3</f>
        <v>01253</v>
      </c>
      <c r="J482" s="177"/>
    </row>
    <row r="483" spans="1:10" x14ac:dyDescent="0.25">
      <c r="A483" s="171"/>
      <c r="B483" s="172"/>
      <c r="C483" s="172"/>
      <c r="D483" s="172"/>
      <c r="E483" s="172"/>
      <c r="F483" s="172"/>
      <c r="G483" s="172"/>
      <c r="H483" s="173"/>
      <c r="I483" s="178"/>
      <c r="J483" s="179"/>
    </row>
    <row r="484" spans="1:10" x14ac:dyDescent="0.25">
      <c r="A484" s="10"/>
      <c r="B484" s="10"/>
      <c r="C484" s="10"/>
      <c r="D484" s="10"/>
      <c r="E484" s="10"/>
      <c r="F484" s="10"/>
      <c r="G484" s="10"/>
      <c r="H484" s="10"/>
      <c r="I484" s="10"/>
      <c r="J484" s="10"/>
    </row>
    <row r="485" spans="1:10" x14ac:dyDescent="0.25">
      <c r="A485" s="212" t="s">
        <v>202</v>
      </c>
      <c r="B485" s="212"/>
      <c r="C485" s="212"/>
      <c r="D485" s="212"/>
      <c r="E485" s="212"/>
      <c r="F485" s="212"/>
      <c r="G485" s="212"/>
      <c r="H485" s="212"/>
      <c r="I485" s="212"/>
      <c r="J485" s="212"/>
    </row>
    <row r="486" spans="1:10" x14ac:dyDescent="0.25">
      <c r="B486" s="4"/>
      <c r="C486" s="4"/>
      <c r="D486" s="4"/>
      <c r="E486" s="4"/>
      <c r="F486" s="4"/>
      <c r="G486" s="4"/>
      <c r="H486" s="4"/>
      <c r="I486" s="4"/>
      <c r="J486" s="4"/>
    </row>
    <row r="487" spans="1:10" x14ac:dyDescent="0.25">
      <c r="A487" s="215" t="s">
        <v>144</v>
      </c>
      <c r="B487" s="216"/>
      <c r="C487" s="216"/>
      <c r="D487" s="216"/>
      <c r="E487" s="216"/>
      <c r="F487" s="216"/>
      <c r="G487" s="216"/>
      <c r="H487" s="216"/>
      <c r="I487" s="217"/>
      <c r="J487" s="10"/>
    </row>
    <row r="488" spans="1:10" ht="15" customHeight="1" x14ac:dyDescent="0.25">
      <c r="A488" s="202" t="s">
        <v>138</v>
      </c>
      <c r="B488" s="202"/>
      <c r="C488" s="79" t="s">
        <v>151</v>
      </c>
      <c r="D488" s="231" t="s">
        <v>75</v>
      </c>
      <c r="E488" s="203"/>
      <c r="F488" s="204" t="s">
        <v>140</v>
      </c>
      <c r="G488" s="204"/>
      <c r="H488" s="205" t="s">
        <v>141</v>
      </c>
      <c r="I488" s="205"/>
      <c r="J488" s="24"/>
    </row>
    <row r="489" spans="1:10" x14ac:dyDescent="0.25">
      <c r="A489" s="223" t="s">
        <v>18</v>
      </c>
      <c r="B489" s="224"/>
      <c r="C489" s="80" t="s">
        <v>72</v>
      </c>
      <c r="D489" s="221" t="s">
        <v>18</v>
      </c>
      <c r="E489" s="221"/>
      <c r="F489" s="221" t="s">
        <v>18</v>
      </c>
      <c r="G489" s="221"/>
      <c r="H489" s="221" t="s">
        <v>18</v>
      </c>
      <c r="I489" s="221"/>
      <c r="J489" s="10"/>
    </row>
    <row r="490" spans="1:10" x14ac:dyDescent="0.25">
      <c r="A490" s="227">
        <v>10</v>
      </c>
      <c r="B490" s="227"/>
      <c r="C490" s="80">
        <v>60</v>
      </c>
      <c r="D490" s="218"/>
      <c r="E490" s="219"/>
      <c r="F490" s="221">
        <v>2E-3</v>
      </c>
      <c r="G490" s="221"/>
      <c r="H490" s="221">
        <v>4.4000000000000002E-4</v>
      </c>
      <c r="I490" s="221"/>
      <c r="J490" s="73" t="str">
        <f t="shared" ref="J490:J526" si="9">IF(H490&gt;F490,"#",IF((ABS(D490-C490))&lt;(F490+H490),"",""""))</f>
        <v>"</v>
      </c>
    </row>
    <row r="491" spans="1:10" x14ac:dyDescent="0.25">
      <c r="A491" s="227">
        <v>10</v>
      </c>
      <c r="B491" s="227"/>
      <c r="C491" s="80">
        <v>400</v>
      </c>
      <c r="D491" s="218"/>
      <c r="E491" s="219"/>
      <c r="F491" s="221">
        <v>2E-3</v>
      </c>
      <c r="G491" s="221"/>
      <c r="H491" s="221">
        <v>4.4000000000000002E-4</v>
      </c>
      <c r="I491" s="221"/>
      <c r="J491" s="73" t="str">
        <f t="shared" si="9"/>
        <v>"</v>
      </c>
    </row>
    <row r="492" spans="1:10" x14ac:dyDescent="0.25">
      <c r="A492" s="227">
        <v>10</v>
      </c>
      <c r="B492" s="227"/>
      <c r="C492" s="80">
        <v>1000</v>
      </c>
      <c r="D492" s="218"/>
      <c r="E492" s="219"/>
      <c r="F492" s="221">
        <v>2E-3</v>
      </c>
      <c r="G492" s="221"/>
      <c r="H492" s="221">
        <v>4.4000000000000002E-4</v>
      </c>
      <c r="I492" s="221"/>
      <c r="J492" s="73" t="str">
        <f t="shared" si="9"/>
        <v>"</v>
      </c>
    </row>
    <row r="493" spans="1:10" x14ac:dyDescent="0.25">
      <c r="A493" s="227">
        <v>10</v>
      </c>
      <c r="B493" s="227"/>
      <c r="C493" s="80">
        <v>5000</v>
      </c>
      <c r="D493" s="232"/>
      <c r="E493" s="233"/>
      <c r="F493" s="162">
        <v>5.0000000000000001E-3</v>
      </c>
      <c r="G493" s="162"/>
      <c r="H493" s="162">
        <v>3.4000000000000002E-4</v>
      </c>
      <c r="I493" s="162"/>
      <c r="J493" s="73" t="str">
        <f t="shared" si="9"/>
        <v>"</v>
      </c>
    </row>
    <row r="494" spans="1:10" ht="15" customHeight="1" x14ac:dyDescent="0.25">
      <c r="A494" s="227">
        <v>10</v>
      </c>
      <c r="B494" s="227"/>
      <c r="C494" s="80">
        <v>10000</v>
      </c>
      <c r="D494" s="218"/>
      <c r="E494" s="219"/>
      <c r="F494" s="221">
        <v>7.0000000000000001E-3</v>
      </c>
      <c r="G494" s="221"/>
      <c r="H494" s="221">
        <v>3.4000000000000002E-4</v>
      </c>
      <c r="I494" s="221"/>
      <c r="J494" s="73" t="str">
        <f t="shared" si="9"/>
        <v>"</v>
      </c>
    </row>
    <row r="495" spans="1:10" x14ac:dyDescent="0.25">
      <c r="A495" s="227"/>
      <c r="B495" s="227"/>
      <c r="C495" s="81"/>
      <c r="D495" s="222"/>
      <c r="E495" s="221"/>
      <c r="F495" s="221"/>
      <c r="G495" s="221"/>
      <c r="H495" s="221"/>
      <c r="I495" s="221"/>
      <c r="J495" s="73"/>
    </row>
    <row r="496" spans="1:10" x14ac:dyDescent="0.25">
      <c r="A496" s="227">
        <v>100</v>
      </c>
      <c r="B496" s="227"/>
      <c r="C496" s="80">
        <v>60</v>
      </c>
      <c r="D496" s="222"/>
      <c r="E496" s="221"/>
      <c r="F496" s="221">
        <v>1.6E-2</v>
      </c>
      <c r="G496" s="221"/>
      <c r="H496" s="221">
        <v>5.1999999999999998E-3</v>
      </c>
      <c r="I496" s="221"/>
      <c r="J496" s="73" t="str">
        <f t="shared" si="9"/>
        <v>"</v>
      </c>
    </row>
    <row r="497" spans="1:10" x14ac:dyDescent="0.25">
      <c r="A497" s="227">
        <v>100</v>
      </c>
      <c r="B497" s="227"/>
      <c r="C497" s="80">
        <v>400</v>
      </c>
      <c r="D497" s="222"/>
      <c r="E497" s="221"/>
      <c r="F497" s="221">
        <v>1.6E-2</v>
      </c>
      <c r="G497" s="221"/>
      <c r="H497" s="221">
        <v>5.1999999999999998E-3</v>
      </c>
      <c r="I497" s="221"/>
      <c r="J497" s="73" t="str">
        <f t="shared" si="9"/>
        <v>"</v>
      </c>
    </row>
    <row r="498" spans="1:10" x14ac:dyDescent="0.25">
      <c r="A498" s="227">
        <v>100</v>
      </c>
      <c r="B498" s="227"/>
      <c r="C498" s="80">
        <v>1000</v>
      </c>
      <c r="D498" s="222"/>
      <c r="E498" s="221"/>
      <c r="F498" s="221">
        <v>1.6E-2</v>
      </c>
      <c r="G498" s="221"/>
      <c r="H498" s="221">
        <v>5.1999999999999998E-3</v>
      </c>
      <c r="I498" s="221"/>
      <c r="J498" s="73" t="str">
        <f t="shared" si="9"/>
        <v>"</v>
      </c>
    </row>
    <row r="499" spans="1:10" x14ac:dyDescent="0.25">
      <c r="A499" s="227">
        <v>100</v>
      </c>
      <c r="B499" s="227"/>
      <c r="C499" s="80">
        <v>5000</v>
      </c>
      <c r="D499" s="222"/>
      <c r="E499" s="221"/>
      <c r="F499" s="221">
        <v>4.1000000000000002E-2</v>
      </c>
      <c r="G499" s="221"/>
      <c r="H499" s="221">
        <v>2.8E-3</v>
      </c>
      <c r="I499" s="221"/>
      <c r="J499" s="73" t="str">
        <f t="shared" si="9"/>
        <v>"</v>
      </c>
    </row>
    <row r="500" spans="1:10" x14ac:dyDescent="0.25">
      <c r="A500" s="227">
        <v>100</v>
      </c>
      <c r="B500" s="227"/>
      <c r="C500" s="80">
        <v>10000</v>
      </c>
      <c r="D500" s="222"/>
      <c r="E500" s="221"/>
      <c r="F500" s="221">
        <v>6.6000000000000003E-2</v>
      </c>
      <c r="G500" s="221"/>
      <c r="H500" s="221">
        <v>2.8E-3</v>
      </c>
      <c r="I500" s="221"/>
      <c r="J500" s="73" t="str">
        <f t="shared" si="9"/>
        <v>"</v>
      </c>
    </row>
    <row r="501" spans="1:10" x14ac:dyDescent="0.25">
      <c r="A501" s="227"/>
      <c r="B501" s="227"/>
      <c r="C501" s="81"/>
      <c r="D501" s="222"/>
      <c r="E501" s="221"/>
      <c r="F501" s="221"/>
      <c r="G501" s="221"/>
      <c r="H501" s="221"/>
      <c r="I501" s="221"/>
      <c r="J501" s="73"/>
    </row>
    <row r="502" spans="1:10" x14ac:dyDescent="0.25">
      <c r="A502" s="227">
        <v>200</v>
      </c>
      <c r="B502" s="227"/>
      <c r="C502" s="80">
        <v>60</v>
      </c>
      <c r="D502" s="225"/>
      <c r="E502" s="220"/>
      <c r="F502" s="221">
        <v>3.1E-2</v>
      </c>
      <c r="G502" s="221"/>
      <c r="H502" s="221">
        <v>9.7000000000000003E-3</v>
      </c>
      <c r="I502" s="221"/>
      <c r="J502" s="73" t="str">
        <f t="shared" si="9"/>
        <v>"</v>
      </c>
    </row>
    <row r="503" spans="1:10" x14ac:dyDescent="0.25">
      <c r="A503" s="227">
        <v>200</v>
      </c>
      <c r="B503" s="227"/>
      <c r="C503" s="80">
        <v>400</v>
      </c>
      <c r="D503" s="225"/>
      <c r="E503" s="220"/>
      <c r="F503" s="221">
        <v>3.1E-2</v>
      </c>
      <c r="G503" s="221"/>
      <c r="H503" s="221">
        <v>9.7000000000000003E-3</v>
      </c>
      <c r="I503" s="221"/>
      <c r="J503" s="73" t="str">
        <f t="shared" si="9"/>
        <v>"</v>
      </c>
    </row>
    <row r="504" spans="1:10" x14ac:dyDescent="0.25">
      <c r="A504" s="227">
        <v>200</v>
      </c>
      <c r="B504" s="227"/>
      <c r="C504" s="80">
        <v>1000</v>
      </c>
      <c r="D504" s="225"/>
      <c r="E504" s="220"/>
      <c r="F504" s="221">
        <v>3.1E-2</v>
      </c>
      <c r="G504" s="221"/>
      <c r="H504" s="221">
        <v>9.7000000000000003E-3</v>
      </c>
      <c r="I504" s="221"/>
      <c r="J504" s="73" t="str">
        <f t="shared" si="9"/>
        <v>"</v>
      </c>
    </row>
    <row r="505" spans="1:10" x14ac:dyDescent="0.25">
      <c r="A505" s="227">
        <v>200</v>
      </c>
      <c r="B505" s="227"/>
      <c r="C505" s="80">
        <v>5000</v>
      </c>
      <c r="D505" s="225"/>
      <c r="E505" s="220"/>
      <c r="F505" s="221">
        <v>8.1000000000000003E-2</v>
      </c>
      <c r="G505" s="221"/>
      <c r="H505" s="221">
        <v>4.8999999999999998E-3</v>
      </c>
      <c r="I505" s="221"/>
      <c r="J505" s="73" t="str">
        <f t="shared" si="9"/>
        <v>"</v>
      </c>
    </row>
    <row r="506" spans="1:10" x14ac:dyDescent="0.25">
      <c r="A506" s="227">
        <v>200</v>
      </c>
      <c r="B506" s="227"/>
      <c r="C506" s="80">
        <v>10000</v>
      </c>
      <c r="D506" s="225"/>
      <c r="E506" s="220"/>
      <c r="F506" s="221">
        <v>0.13100000000000001</v>
      </c>
      <c r="G506" s="221"/>
      <c r="H506" s="221">
        <v>4.8999999999999998E-3</v>
      </c>
      <c r="I506" s="221"/>
      <c r="J506" s="73" t="str">
        <f t="shared" si="9"/>
        <v>"</v>
      </c>
    </row>
    <row r="507" spans="1:10" x14ac:dyDescent="0.25">
      <c r="A507" s="227"/>
      <c r="B507" s="227"/>
      <c r="C507" s="81"/>
      <c r="D507" s="222"/>
      <c r="E507" s="221"/>
      <c r="F507" s="221"/>
      <c r="G507" s="221"/>
      <c r="H507" s="221"/>
      <c r="I507" s="221"/>
      <c r="J507" s="73"/>
    </row>
    <row r="508" spans="1:10" x14ac:dyDescent="0.25">
      <c r="A508" s="227">
        <v>230</v>
      </c>
      <c r="B508" s="227"/>
      <c r="C508" s="80">
        <v>60</v>
      </c>
      <c r="D508" s="222"/>
      <c r="E508" s="221"/>
      <c r="F508" s="221">
        <v>3.5999999999999997E-2</v>
      </c>
      <c r="G508" s="221"/>
      <c r="H508" s="221">
        <v>1.6480000000000002E-2</v>
      </c>
      <c r="I508" s="221"/>
      <c r="J508" s="73" t="str">
        <f t="shared" si="9"/>
        <v>"</v>
      </c>
    </row>
    <row r="509" spans="1:10" x14ac:dyDescent="0.25">
      <c r="A509" s="227">
        <v>230</v>
      </c>
      <c r="B509" s="227"/>
      <c r="C509" s="80">
        <v>400</v>
      </c>
      <c r="D509" s="222"/>
      <c r="E509" s="221"/>
      <c r="F509" s="221">
        <v>3.5999999999999997E-2</v>
      </c>
      <c r="G509" s="221"/>
      <c r="H509" s="221">
        <v>1.6480000000000002E-2</v>
      </c>
      <c r="I509" s="221"/>
      <c r="J509" s="73" t="str">
        <f t="shared" si="9"/>
        <v>"</v>
      </c>
    </row>
    <row r="510" spans="1:10" x14ac:dyDescent="0.25">
      <c r="A510" s="227">
        <v>230</v>
      </c>
      <c r="B510" s="227"/>
      <c r="C510" s="80">
        <v>1000</v>
      </c>
      <c r="D510" s="222"/>
      <c r="E510" s="221"/>
      <c r="F510" s="221">
        <v>3.5999999999999997E-2</v>
      </c>
      <c r="G510" s="221"/>
      <c r="H510" s="221">
        <v>1.6480000000000002E-2</v>
      </c>
      <c r="I510" s="221"/>
      <c r="J510" s="73" t="str">
        <f t="shared" si="9"/>
        <v>"</v>
      </c>
    </row>
    <row r="511" spans="1:10" x14ac:dyDescent="0.25">
      <c r="A511" s="227"/>
      <c r="B511" s="227"/>
      <c r="C511" s="81"/>
      <c r="D511" s="222"/>
      <c r="E511" s="221"/>
      <c r="F511" s="221"/>
      <c r="G511" s="221"/>
      <c r="H511" s="221"/>
      <c r="I511" s="221"/>
      <c r="J511" s="73"/>
    </row>
    <row r="512" spans="1:10" x14ac:dyDescent="0.25">
      <c r="A512" s="227">
        <v>300</v>
      </c>
      <c r="B512" s="227"/>
      <c r="C512" s="80">
        <v>60</v>
      </c>
      <c r="D512" s="222"/>
      <c r="E512" s="221"/>
      <c r="F512" s="221">
        <v>4.7E-2</v>
      </c>
      <c r="G512" s="221"/>
      <c r="H512" s="221">
        <v>2.0400000000000001E-2</v>
      </c>
      <c r="I512" s="221"/>
      <c r="J512" s="73" t="str">
        <f t="shared" si="9"/>
        <v>"</v>
      </c>
    </row>
    <row r="513" spans="1:10" x14ac:dyDescent="0.25">
      <c r="A513" s="227">
        <v>300</v>
      </c>
      <c r="B513" s="227"/>
      <c r="C513" s="80">
        <v>400</v>
      </c>
      <c r="D513" s="222"/>
      <c r="E513" s="221"/>
      <c r="F513" s="221">
        <v>4.7E-2</v>
      </c>
      <c r="G513" s="221"/>
      <c r="H513" s="221">
        <v>2.0400000000000001E-2</v>
      </c>
      <c r="I513" s="221"/>
      <c r="J513" s="73" t="str">
        <f t="shared" si="9"/>
        <v>"</v>
      </c>
    </row>
    <row r="514" spans="1:10" x14ac:dyDescent="0.25">
      <c r="A514" s="227">
        <v>300</v>
      </c>
      <c r="B514" s="227"/>
      <c r="C514" s="80">
        <v>1000</v>
      </c>
      <c r="D514" s="222"/>
      <c r="E514" s="221"/>
      <c r="F514" s="221">
        <v>4.7E-2</v>
      </c>
      <c r="G514" s="221"/>
      <c r="H514" s="221">
        <v>2.0400000000000001E-2</v>
      </c>
      <c r="I514" s="221"/>
      <c r="J514" s="73" t="str">
        <f t="shared" si="9"/>
        <v>"</v>
      </c>
    </row>
    <row r="515" spans="1:10" x14ac:dyDescent="0.25">
      <c r="A515" s="227"/>
      <c r="B515" s="227"/>
      <c r="C515" s="81"/>
      <c r="D515" s="222"/>
      <c r="E515" s="221"/>
      <c r="F515" s="221"/>
      <c r="G515" s="221"/>
      <c r="H515" s="221"/>
      <c r="I515" s="221"/>
      <c r="J515" s="73"/>
    </row>
    <row r="516" spans="1:10" x14ac:dyDescent="0.25">
      <c r="A516" s="227">
        <v>500</v>
      </c>
      <c r="B516" s="227"/>
      <c r="C516" s="80">
        <v>60</v>
      </c>
      <c r="D516" s="222"/>
      <c r="E516" s="221"/>
      <c r="F516" s="221">
        <v>8.5000000000000006E-2</v>
      </c>
      <c r="G516" s="221"/>
      <c r="H516" s="221">
        <v>3.1600000000000003E-2</v>
      </c>
      <c r="I516" s="221"/>
      <c r="J516" s="73" t="str">
        <f t="shared" si="9"/>
        <v>"</v>
      </c>
    </row>
    <row r="517" spans="1:10" x14ac:dyDescent="0.25">
      <c r="A517" s="227">
        <v>500</v>
      </c>
      <c r="B517" s="227"/>
      <c r="C517" s="80">
        <v>400</v>
      </c>
      <c r="D517" s="222"/>
      <c r="E517" s="221"/>
      <c r="F517" s="221">
        <v>8.5000000000000006E-2</v>
      </c>
      <c r="G517" s="221"/>
      <c r="H517" s="221">
        <v>3.1600000000000003E-2</v>
      </c>
      <c r="I517" s="221"/>
      <c r="J517" s="73" t="str">
        <f t="shared" si="9"/>
        <v>"</v>
      </c>
    </row>
    <row r="518" spans="1:10" x14ac:dyDescent="0.25">
      <c r="A518" s="227">
        <v>500</v>
      </c>
      <c r="B518" s="227"/>
      <c r="C518" s="80">
        <v>1000</v>
      </c>
      <c r="D518" s="222"/>
      <c r="E518" s="221"/>
      <c r="F518" s="221">
        <v>8.5000000000000006E-2</v>
      </c>
      <c r="G518" s="221"/>
      <c r="H518" s="221">
        <v>3.1600000000000003E-2</v>
      </c>
      <c r="I518" s="221"/>
      <c r="J518" s="73" t="str">
        <f t="shared" si="9"/>
        <v>"</v>
      </c>
    </row>
    <row r="519" spans="1:10" x14ac:dyDescent="0.25">
      <c r="A519" s="227"/>
      <c r="B519" s="227"/>
      <c r="C519" s="81"/>
      <c r="D519" s="222"/>
      <c r="E519" s="221"/>
      <c r="F519" s="221"/>
      <c r="G519" s="221"/>
      <c r="H519" s="221"/>
      <c r="I519" s="221"/>
      <c r="J519" s="73"/>
    </row>
    <row r="520" spans="1:10" x14ac:dyDescent="0.25">
      <c r="A520" s="227">
        <v>750</v>
      </c>
      <c r="B520" s="227"/>
      <c r="C520" s="80">
        <v>60</v>
      </c>
      <c r="D520" s="222"/>
      <c r="E520" s="221"/>
      <c r="F520" s="221">
        <v>0.14499999999999999</v>
      </c>
      <c r="G520" s="221"/>
      <c r="H520" s="221">
        <v>4.5600000000000002E-2</v>
      </c>
      <c r="I520" s="221"/>
      <c r="J520" s="73" t="str">
        <f t="shared" si="9"/>
        <v>"</v>
      </c>
    </row>
    <row r="521" spans="1:10" x14ac:dyDescent="0.25">
      <c r="A521" s="227">
        <v>750</v>
      </c>
      <c r="B521" s="227"/>
      <c r="C521" s="80">
        <v>400</v>
      </c>
      <c r="D521" s="222"/>
      <c r="E521" s="221"/>
      <c r="F521" s="221">
        <v>0.14499999999999999</v>
      </c>
      <c r="G521" s="221"/>
      <c r="H521" s="221">
        <v>4.5600000000000002E-2</v>
      </c>
      <c r="I521" s="221"/>
      <c r="J521" s="73" t="str">
        <f t="shared" si="9"/>
        <v>"</v>
      </c>
    </row>
    <row r="522" spans="1:10" x14ac:dyDescent="0.25">
      <c r="A522" s="227">
        <v>750</v>
      </c>
      <c r="B522" s="227"/>
      <c r="C522" s="80">
        <v>1000</v>
      </c>
      <c r="D522" s="222"/>
      <c r="E522" s="221"/>
      <c r="F522" s="221">
        <v>0.14499999999999999</v>
      </c>
      <c r="G522" s="221"/>
      <c r="H522" s="221">
        <v>4.5600000000000002E-2</v>
      </c>
      <c r="I522" s="221"/>
      <c r="J522" s="73" t="str">
        <f t="shared" si="9"/>
        <v>"</v>
      </c>
    </row>
    <row r="523" spans="1:10" x14ac:dyDescent="0.25">
      <c r="A523" s="227"/>
      <c r="B523" s="227"/>
      <c r="C523" s="80"/>
      <c r="D523" s="222"/>
      <c r="E523" s="221"/>
      <c r="F523" s="221"/>
      <c r="G523" s="221"/>
      <c r="H523" s="221"/>
      <c r="I523" s="221"/>
      <c r="J523" s="73"/>
    </row>
    <row r="524" spans="1:10" x14ac:dyDescent="0.25">
      <c r="A524" s="227">
        <v>1000</v>
      </c>
      <c r="B524" s="227"/>
      <c r="C524" s="80">
        <v>60</v>
      </c>
      <c r="D524" s="222"/>
      <c r="E524" s="221"/>
      <c r="F524" s="220">
        <v>0.22500000000000001</v>
      </c>
      <c r="G524" s="220"/>
      <c r="H524" s="221">
        <v>5.96E-2</v>
      </c>
      <c r="I524" s="221"/>
      <c r="J524" s="73" t="str">
        <f t="shared" si="9"/>
        <v>"</v>
      </c>
    </row>
    <row r="525" spans="1:10" x14ac:dyDescent="0.25">
      <c r="A525" s="227">
        <v>1000</v>
      </c>
      <c r="B525" s="227"/>
      <c r="C525" s="80">
        <v>400</v>
      </c>
      <c r="D525" s="222"/>
      <c r="E525" s="221"/>
      <c r="F525" s="220">
        <v>0.22500000000000001</v>
      </c>
      <c r="G525" s="220"/>
      <c r="H525" s="221">
        <v>5.96E-2</v>
      </c>
      <c r="I525" s="221"/>
      <c r="J525" s="73" t="str">
        <f t="shared" si="9"/>
        <v>"</v>
      </c>
    </row>
    <row r="526" spans="1:10" x14ac:dyDescent="0.25">
      <c r="A526" s="227">
        <v>1000</v>
      </c>
      <c r="B526" s="227"/>
      <c r="C526" s="80">
        <v>1000</v>
      </c>
      <c r="D526" s="222"/>
      <c r="E526" s="221"/>
      <c r="F526" s="220">
        <v>0.22500000000000001</v>
      </c>
      <c r="G526" s="220"/>
      <c r="H526" s="221">
        <v>5.96E-2</v>
      </c>
      <c r="I526" s="221"/>
      <c r="J526" s="73" t="str">
        <f t="shared" si="9"/>
        <v>"</v>
      </c>
    </row>
    <row r="527" spans="1:10" x14ac:dyDescent="0.25">
      <c r="A527" s="118" t="s">
        <v>0</v>
      </c>
      <c r="B527" s="119"/>
      <c r="C527" s="119"/>
      <c r="D527" s="119"/>
      <c r="E527" s="119"/>
      <c r="F527" s="119"/>
      <c r="G527" s="119"/>
      <c r="H527" s="120"/>
      <c r="I527" s="234" t="s">
        <v>135</v>
      </c>
      <c r="J527" s="165"/>
    </row>
    <row r="528" spans="1:10" x14ac:dyDescent="0.25">
      <c r="A528" s="121"/>
      <c r="B528" s="122"/>
      <c r="C528" s="122"/>
      <c r="D528" s="122"/>
      <c r="E528" s="122"/>
      <c r="F528" s="122"/>
      <c r="G528" s="122"/>
      <c r="H528" s="123"/>
      <c r="I528" s="235"/>
      <c r="J528" s="167"/>
    </row>
    <row r="529" spans="1:10" x14ac:dyDescent="0.25">
      <c r="A529" s="168" t="s">
        <v>95</v>
      </c>
      <c r="B529" s="169"/>
      <c r="C529" s="169"/>
      <c r="D529" s="169"/>
      <c r="E529" s="169"/>
      <c r="F529" s="169"/>
      <c r="G529" s="169"/>
      <c r="H529" s="170"/>
      <c r="I529" s="236" t="str">
        <f>D$3</f>
        <v>01253</v>
      </c>
      <c r="J529" s="237"/>
    </row>
    <row r="530" spans="1:10" x14ac:dyDescent="0.25">
      <c r="A530" s="171"/>
      <c r="B530" s="172"/>
      <c r="C530" s="172"/>
      <c r="D530" s="172"/>
      <c r="E530" s="172"/>
      <c r="F530" s="172"/>
      <c r="G530" s="172"/>
      <c r="H530" s="173"/>
      <c r="I530" s="238"/>
      <c r="J530" s="239"/>
    </row>
    <row r="531" spans="1:10" x14ac:dyDescent="0.25">
      <c r="A531" s="10"/>
      <c r="B531" s="10"/>
      <c r="C531" s="10"/>
      <c r="D531" s="10"/>
      <c r="E531" s="10"/>
      <c r="F531" s="10"/>
      <c r="G531" s="10"/>
      <c r="H531" s="10"/>
      <c r="I531" s="10"/>
    </row>
    <row r="532" spans="1:10" x14ac:dyDescent="0.25">
      <c r="A532" s="212" t="s">
        <v>202</v>
      </c>
      <c r="B532" s="212"/>
      <c r="C532" s="212"/>
      <c r="D532" s="212"/>
      <c r="E532" s="212"/>
      <c r="F532" s="212"/>
      <c r="G532" s="212"/>
      <c r="H532" s="212"/>
      <c r="I532" s="212"/>
      <c r="J532" s="212"/>
    </row>
    <row r="533" spans="1:10" ht="15" customHeight="1" x14ac:dyDescent="0.25">
      <c r="B533" s="4"/>
      <c r="C533" s="4"/>
      <c r="D533" s="4"/>
      <c r="E533" s="4"/>
      <c r="F533" s="4"/>
      <c r="G533" s="4"/>
      <c r="H533" s="4"/>
      <c r="I533" s="4"/>
      <c r="J533" s="4"/>
    </row>
    <row r="534" spans="1:10" x14ac:dyDescent="0.25">
      <c r="A534" s="215" t="s">
        <v>145</v>
      </c>
      <c r="B534" s="216"/>
      <c r="C534" s="216"/>
      <c r="D534" s="216"/>
      <c r="E534" s="216"/>
      <c r="F534" s="216"/>
      <c r="G534" s="216"/>
      <c r="H534" s="216"/>
      <c r="I534" s="217"/>
      <c r="J534" s="10"/>
    </row>
    <row r="535" spans="1:10" x14ac:dyDescent="0.25">
      <c r="A535" s="202" t="s">
        <v>138</v>
      </c>
      <c r="B535" s="202"/>
      <c r="C535" s="79" t="s">
        <v>151</v>
      </c>
      <c r="D535" s="231" t="s">
        <v>75</v>
      </c>
      <c r="E535" s="203"/>
      <c r="F535" s="204" t="s">
        <v>140</v>
      </c>
      <c r="G535" s="204"/>
      <c r="H535" s="205" t="s">
        <v>141</v>
      </c>
      <c r="I535" s="205"/>
      <c r="J535" s="24"/>
    </row>
    <row r="536" spans="1:10" x14ac:dyDescent="0.25">
      <c r="A536" s="223" t="s">
        <v>18</v>
      </c>
      <c r="B536" s="224"/>
      <c r="C536" s="80" t="s">
        <v>72</v>
      </c>
      <c r="D536" s="221" t="s">
        <v>18</v>
      </c>
      <c r="E536" s="221"/>
      <c r="F536" s="221" t="s">
        <v>18</v>
      </c>
      <c r="G536" s="221"/>
      <c r="H536" s="221" t="s">
        <v>18</v>
      </c>
      <c r="I536" s="221"/>
      <c r="J536" s="10"/>
    </row>
    <row r="537" spans="1:10" x14ac:dyDescent="0.25">
      <c r="A537" s="227">
        <v>10</v>
      </c>
      <c r="B537" s="227"/>
      <c r="C537" s="80">
        <v>60</v>
      </c>
      <c r="D537" s="218"/>
      <c r="E537" s="219"/>
      <c r="F537" s="221">
        <v>2E-3</v>
      </c>
      <c r="G537" s="221"/>
      <c r="H537" s="221">
        <v>4.4000000000000002E-4</v>
      </c>
      <c r="I537" s="221"/>
      <c r="J537" s="73" t="str">
        <f t="shared" ref="J537:J573" si="10">IF(H537&gt;F537,"#",IF((ABS(D537-C537))&lt;(F537+H537),"",""""))</f>
        <v>"</v>
      </c>
    </row>
    <row r="538" spans="1:10" x14ac:dyDescent="0.25">
      <c r="A538" s="227">
        <v>10</v>
      </c>
      <c r="B538" s="227"/>
      <c r="C538" s="80">
        <v>400</v>
      </c>
      <c r="D538" s="218"/>
      <c r="E538" s="219"/>
      <c r="F538" s="221">
        <v>2E-3</v>
      </c>
      <c r="G538" s="221"/>
      <c r="H538" s="221">
        <v>4.4000000000000002E-4</v>
      </c>
      <c r="I538" s="221"/>
      <c r="J538" s="73" t="str">
        <f t="shared" si="10"/>
        <v>"</v>
      </c>
    </row>
    <row r="539" spans="1:10" x14ac:dyDescent="0.25">
      <c r="A539" s="227">
        <v>10</v>
      </c>
      <c r="B539" s="227"/>
      <c r="C539" s="80">
        <v>1000</v>
      </c>
      <c r="D539" s="218"/>
      <c r="E539" s="219"/>
      <c r="F539" s="221">
        <v>2E-3</v>
      </c>
      <c r="G539" s="221"/>
      <c r="H539" s="221">
        <v>4.4000000000000002E-4</v>
      </c>
      <c r="I539" s="221"/>
      <c r="J539" s="73" t="str">
        <f t="shared" si="10"/>
        <v>"</v>
      </c>
    </row>
    <row r="540" spans="1:10" x14ac:dyDescent="0.25">
      <c r="A540" s="227">
        <v>10</v>
      </c>
      <c r="B540" s="227"/>
      <c r="C540" s="80">
        <v>5000</v>
      </c>
      <c r="D540" s="232"/>
      <c r="E540" s="233"/>
      <c r="F540" s="162">
        <v>5.0000000000000001E-3</v>
      </c>
      <c r="G540" s="162"/>
      <c r="H540" s="162">
        <v>3.4000000000000002E-4</v>
      </c>
      <c r="I540" s="162"/>
      <c r="J540" s="73" t="str">
        <f t="shared" si="10"/>
        <v>"</v>
      </c>
    </row>
    <row r="541" spans="1:10" x14ac:dyDescent="0.25">
      <c r="A541" s="227">
        <v>10</v>
      </c>
      <c r="B541" s="227"/>
      <c r="C541" s="80">
        <v>10000</v>
      </c>
      <c r="D541" s="218"/>
      <c r="E541" s="219"/>
      <c r="F541" s="221">
        <v>7.0000000000000001E-3</v>
      </c>
      <c r="G541" s="221"/>
      <c r="H541" s="221">
        <v>3.4000000000000002E-4</v>
      </c>
      <c r="I541" s="221"/>
      <c r="J541" s="73" t="str">
        <f t="shared" si="10"/>
        <v>"</v>
      </c>
    </row>
    <row r="542" spans="1:10" x14ac:dyDescent="0.25">
      <c r="A542" s="227"/>
      <c r="B542" s="227"/>
      <c r="C542" s="81"/>
      <c r="D542" s="222"/>
      <c r="E542" s="221"/>
      <c r="F542" s="221"/>
      <c r="G542" s="221"/>
      <c r="H542" s="221"/>
      <c r="I542" s="221"/>
      <c r="J542" s="73"/>
    </row>
    <row r="543" spans="1:10" x14ac:dyDescent="0.25">
      <c r="A543" s="227">
        <v>100</v>
      </c>
      <c r="B543" s="227"/>
      <c r="C543" s="80">
        <v>60</v>
      </c>
      <c r="D543" s="222"/>
      <c r="E543" s="221"/>
      <c r="F543" s="221">
        <v>1.6E-2</v>
      </c>
      <c r="G543" s="221"/>
      <c r="H543" s="221">
        <v>5.1999999999999998E-3</v>
      </c>
      <c r="I543" s="221"/>
      <c r="J543" s="73" t="str">
        <f t="shared" si="10"/>
        <v>"</v>
      </c>
    </row>
    <row r="544" spans="1:10" x14ac:dyDescent="0.25">
      <c r="A544" s="227">
        <v>100</v>
      </c>
      <c r="B544" s="227"/>
      <c r="C544" s="80">
        <v>400</v>
      </c>
      <c r="D544" s="222"/>
      <c r="E544" s="221"/>
      <c r="F544" s="221">
        <v>1.6E-2</v>
      </c>
      <c r="G544" s="221"/>
      <c r="H544" s="221">
        <v>5.1999999999999998E-3</v>
      </c>
      <c r="I544" s="221"/>
      <c r="J544" s="73" t="str">
        <f t="shared" si="10"/>
        <v>"</v>
      </c>
    </row>
    <row r="545" spans="1:10" x14ac:dyDescent="0.25">
      <c r="A545" s="227">
        <v>100</v>
      </c>
      <c r="B545" s="227"/>
      <c r="C545" s="80">
        <v>1000</v>
      </c>
      <c r="D545" s="222"/>
      <c r="E545" s="221"/>
      <c r="F545" s="221">
        <v>1.6E-2</v>
      </c>
      <c r="G545" s="221"/>
      <c r="H545" s="221">
        <v>5.1999999999999998E-3</v>
      </c>
      <c r="I545" s="221"/>
      <c r="J545" s="73" t="str">
        <f t="shared" si="10"/>
        <v>"</v>
      </c>
    </row>
    <row r="546" spans="1:10" x14ac:dyDescent="0.25">
      <c r="A546" s="227">
        <v>100</v>
      </c>
      <c r="B546" s="227"/>
      <c r="C546" s="80">
        <v>5000</v>
      </c>
      <c r="D546" s="222"/>
      <c r="E546" s="221"/>
      <c r="F546" s="221">
        <v>4.1000000000000002E-2</v>
      </c>
      <c r="G546" s="221"/>
      <c r="H546" s="221">
        <v>2.8E-3</v>
      </c>
      <c r="I546" s="221"/>
      <c r="J546" s="73" t="str">
        <f t="shared" si="10"/>
        <v>"</v>
      </c>
    </row>
    <row r="547" spans="1:10" x14ac:dyDescent="0.25">
      <c r="A547" s="227">
        <v>100</v>
      </c>
      <c r="B547" s="227"/>
      <c r="C547" s="80">
        <v>10000</v>
      </c>
      <c r="D547" s="222"/>
      <c r="E547" s="221"/>
      <c r="F547" s="221">
        <v>6.6000000000000003E-2</v>
      </c>
      <c r="G547" s="221"/>
      <c r="H547" s="221">
        <v>2.8E-3</v>
      </c>
      <c r="I547" s="221"/>
      <c r="J547" s="73" t="str">
        <f t="shared" si="10"/>
        <v>"</v>
      </c>
    </row>
    <row r="548" spans="1:10" x14ac:dyDescent="0.25">
      <c r="A548" s="227"/>
      <c r="B548" s="227"/>
      <c r="C548" s="81"/>
      <c r="D548" s="222"/>
      <c r="E548" s="221"/>
      <c r="F548" s="221"/>
      <c r="G548" s="221"/>
      <c r="H548" s="221"/>
      <c r="I548" s="221"/>
      <c r="J548" s="73"/>
    </row>
    <row r="549" spans="1:10" x14ac:dyDescent="0.25">
      <c r="A549" s="227">
        <v>200</v>
      </c>
      <c r="B549" s="227"/>
      <c r="C549" s="80">
        <v>60</v>
      </c>
      <c r="D549" s="225"/>
      <c r="E549" s="220"/>
      <c r="F549" s="221">
        <v>3.1E-2</v>
      </c>
      <c r="G549" s="221"/>
      <c r="H549" s="221">
        <v>9.7000000000000003E-3</v>
      </c>
      <c r="I549" s="221"/>
      <c r="J549" s="73" t="str">
        <f t="shared" si="10"/>
        <v>"</v>
      </c>
    </row>
    <row r="550" spans="1:10" x14ac:dyDescent="0.25">
      <c r="A550" s="227">
        <v>200</v>
      </c>
      <c r="B550" s="227"/>
      <c r="C550" s="80">
        <v>400</v>
      </c>
      <c r="D550" s="225"/>
      <c r="E550" s="220"/>
      <c r="F550" s="221">
        <v>3.1E-2</v>
      </c>
      <c r="G550" s="221"/>
      <c r="H550" s="221">
        <v>9.7000000000000003E-3</v>
      </c>
      <c r="I550" s="221"/>
      <c r="J550" s="73" t="str">
        <f t="shared" si="10"/>
        <v>"</v>
      </c>
    </row>
    <row r="551" spans="1:10" x14ac:dyDescent="0.25">
      <c r="A551" s="227">
        <v>200</v>
      </c>
      <c r="B551" s="227"/>
      <c r="C551" s="80">
        <v>1000</v>
      </c>
      <c r="D551" s="225"/>
      <c r="E551" s="220"/>
      <c r="F551" s="221">
        <v>3.1E-2</v>
      </c>
      <c r="G551" s="221"/>
      <c r="H551" s="221">
        <v>9.7000000000000003E-3</v>
      </c>
      <c r="I551" s="221"/>
      <c r="J551" s="73" t="str">
        <f t="shared" si="10"/>
        <v>"</v>
      </c>
    </row>
    <row r="552" spans="1:10" x14ac:dyDescent="0.25">
      <c r="A552" s="227">
        <v>200</v>
      </c>
      <c r="B552" s="227"/>
      <c r="C552" s="80">
        <v>5000</v>
      </c>
      <c r="D552" s="225"/>
      <c r="E552" s="220"/>
      <c r="F552" s="221">
        <v>8.1000000000000003E-2</v>
      </c>
      <c r="G552" s="221"/>
      <c r="H552" s="221">
        <v>4.8999999999999998E-3</v>
      </c>
      <c r="I552" s="221"/>
      <c r="J552" s="73" t="str">
        <f t="shared" si="10"/>
        <v>"</v>
      </c>
    </row>
    <row r="553" spans="1:10" x14ac:dyDescent="0.25">
      <c r="A553" s="227">
        <v>200</v>
      </c>
      <c r="B553" s="227"/>
      <c r="C553" s="80">
        <v>10000</v>
      </c>
      <c r="D553" s="225"/>
      <c r="E553" s="220"/>
      <c r="F553" s="221">
        <v>0.13100000000000001</v>
      </c>
      <c r="G553" s="221"/>
      <c r="H553" s="221">
        <v>4.8999999999999998E-3</v>
      </c>
      <c r="I553" s="221"/>
      <c r="J553" s="73" t="str">
        <f t="shared" si="10"/>
        <v>"</v>
      </c>
    </row>
    <row r="554" spans="1:10" x14ac:dyDescent="0.25">
      <c r="A554" s="227"/>
      <c r="B554" s="227"/>
      <c r="C554" s="81"/>
      <c r="D554" s="222"/>
      <c r="E554" s="221"/>
      <c r="F554" s="221"/>
      <c r="G554" s="221"/>
      <c r="H554" s="221"/>
      <c r="I554" s="221"/>
      <c r="J554" s="73"/>
    </row>
    <row r="555" spans="1:10" x14ac:dyDescent="0.25">
      <c r="A555" s="227">
        <v>230</v>
      </c>
      <c r="B555" s="227"/>
      <c r="C555" s="80">
        <v>60</v>
      </c>
      <c r="D555" s="222"/>
      <c r="E555" s="221"/>
      <c r="F555" s="221">
        <v>3.5999999999999997E-2</v>
      </c>
      <c r="G555" s="221"/>
      <c r="H555" s="221">
        <v>1.6480000000000002E-2</v>
      </c>
      <c r="I555" s="221"/>
      <c r="J555" s="73" t="str">
        <f t="shared" si="10"/>
        <v>"</v>
      </c>
    </row>
    <row r="556" spans="1:10" x14ac:dyDescent="0.25">
      <c r="A556" s="227">
        <v>230</v>
      </c>
      <c r="B556" s="227"/>
      <c r="C556" s="80">
        <v>400</v>
      </c>
      <c r="D556" s="222"/>
      <c r="E556" s="221"/>
      <c r="F556" s="221">
        <v>3.5999999999999997E-2</v>
      </c>
      <c r="G556" s="221"/>
      <c r="H556" s="221">
        <v>1.6480000000000002E-2</v>
      </c>
      <c r="I556" s="221"/>
      <c r="J556" s="73" t="str">
        <f t="shared" si="10"/>
        <v>"</v>
      </c>
    </row>
    <row r="557" spans="1:10" x14ac:dyDescent="0.25">
      <c r="A557" s="227">
        <v>230</v>
      </c>
      <c r="B557" s="227"/>
      <c r="C557" s="80">
        <v>1000</v>
      </c>
      <c r="D557" s="222"/>
      <c r="E557" s="221"/>
      <c r="F557" s="221">
        <v>3.5999999999999997E-2</v>
      </c>
      <c r="G557" s="221"/>
      <c r="H557" s="221">
        <v>1.6480000000000002E-2</v>
      </c>
      <c r="I557" s="221"/>
      <c r="J557" s="73" t="str">
        <f t="shared" si="10"/>
        <v>"</v>
      </c>
    </row>
    <row r="558" spans="1:10" x14ac:dyDescent="0.25">
      <c r="A558" s="227"/>
      <c r="B558" s="227"/>
      <c r="C558" s="81"/>
      <c r="D558" s="222"/>
      <c r="E558" s="221"/>
      <c r="F558" s="221"/>
      <c r="G558" s="221"/>
      <c r="H558" s="221"/>
      <c r="I558" s="221"/>
      <c r="J558" s="73"/>
    </row>
    <row r="559" spans="1:10" x14ac:dyDescent="0.25">
      <c r="A559" s="227">
        <v>300</v>
      </c>
      <c r="B559" s="227"/>
      <c r="C559" s="80">
        <v>60</v>
      </c>
      <c r="D559" s="222"/>
      <c r="E559" s="221"/>
      <c r="F559" s="221">
        <v>4.7E-2</v>
      </c>
      <c r="G559" s="221"/>
      <c r="H559" s="221">
        <v>2.0400000000000001E-2</v>
      </c>
      <c r="I559" s="221"/>
      <c r="J559" s="73" t="str">
        <f t="shared" si="10"/>
        <v>"</v>
      </c>
    </row>
    <row r="560" spans="1:10" x14ac:dyDescent="0.25">
      <c r="A560" s="227">
        <v>300</v>
      </c>
      <c r="B560" s="227"/>
      <c r="C560" s="80">
        <v>400</v>
      </c>
      <c r="D560" s="222"/>
      <c r="E560" s="221"/>
      <c r="F560" s="221">
        <v>4.7E-2</v>
      </c>
      <c r="G560" s="221"/>
      <c r="H560" s="221">
        <v>2.0400000000000001E-2</v>
      </c>
      <c r="I560" s="221"/>
      <c r="J560" s="73" t="str">
        <f t="shared" si="10"/>
        <v>"</v>
      </c>
    </row>
    <row r="561" spans="1:10" x14ac:dyDescent="0.25">
      <c r="A561" s="227">
        <v>300</v>
      </c>
      <c r="B561" s="227"/>
      <c r="C561" s="80">
        <v>1000</v>
      </c>
      <c r="D561" s="222"/>
      <c r="E561" s="221"/>
      <c r="F561" s="221">
        <v>4.7E-2</v>
      </c>
      <c r="G561" s="221"/>
      <c r="H561" s="221">
        <v>2.0400000000000001E-2</v>
      </c>
      <c r="I561" s="221"/>
      <c r="J561" s="73" t="str">
        <f t="shared" si="10"/>
        <v>"</v>
      </c>
    </row>
    <row r="562" spans="1:10" x14ac:dyDescent="0.25">
      <c r="A562" s="227"/>
      <c r="B562" s="227"/>
      <c r="C562" s="81"/>
      <c r="D562" s="222"/>
      <c r="E562" s="221"/>
      <c r="F562" s="221"/>
      <c r="G562" s="221"/>
      <c r="H562" s="221"/>
      <c r="I562" s="221"/>
      <c r="J562" s="73"/>
    </row>
    <row r="563" spans="1:10" x14ac:dyDescent="0.25">
      <c r="A563" s="227">
        <v>500</v>
      </c>
      <c r="B563" s="227"/>
      <c r="C563" s="80">
        <v>60</v>
      </c>
      <c r="D563" s="222"/>
      <c r="E563" s="221"/>
      <c r="F563" s="221">
        <v>8.5000000000000006E-2</v>
      </c>
      <c r="G563" s="221"/>
      <c r="H563" s="221">
        <v>3.1600000000000003E-2</v>
      </c>
      <c r="I563" s="221"/>
      <c r="J563" s="73" t="str">
        <f t="shared" si="10"/>
        <v>"</v>
      </c>
    </row>
    <row r="564" spans="1:10" x14ac:dyDescent="0.25">
      <c r="A564" s="227">
        <v>500</v>
      </c>
      <c r="B564" s="227"/>
      <c r="C564" s="80">
        <v>400</v>
      </c>
      <c r="D564" s="222"/>
      <c r="E564" s="221"/>
      <c r="F564" s="221">
        <v>8.5000000000000006E-2</v>
      </c>
      <c r="G564" s="221"/>
      <c r="H564" s="221">
        <v>3.1600000000000003E-2</v>
      </c>
      <c r="I564" s="221"/>
      <c r="J564" s="73" t="str">
        <f t="shared" si="10"/>
        <v>"</v>
      </c>
    </row>
    <row r="565" spans="1:10" x14ac:dyDescent="0.25">
      <c r="A565" s="227">
        <v>500</v>
      </c>
      <c r="B565" s="227"/>
      <c r="C565" s="80">
        <v>1000</v>
      </c>
      <c r="D565" s="222"/>
      <c r="E565" s="221"/>
      <c r="F565" s="221">
        <v>8.5000000000000006E-2</v>
      </c>
      <c r="G565" s="221"/>
      <c r="H565" s="221">
        <v>3.1600000000000003E-2</v>
      </c>
      <c r="I565" s="221"/>
      <c r="J565" s="73" t="str">
        <f t="shared" si="10"/>
        <v>"</v>
      </c>
    </row>
    <row r="566" spans="1:10" x14ac:dyDescent="0.25">
      <c r="A566" s="227"/>
      <c r="B566" s="227"/>
      <c r="C566" s="81"/>
      <c r="D566" s="222"/>
      <c r="E566" s="221"/>
      <c r="F566" s="221"/>
      <c r="G566" s="221"/>
      <c r="H566" s="221"/>
      <c r="I566" s="221"/>
      <c r="J566" s="73"/>
    </row>
    <row r="567" spans="1:10" x14ac:dyDescent="0.25">
      <c r="A567" s="227">
        <v>750</v>
      </c>
      <c r="B567" s="227"/>
      <c r="C567" s="80">
        <v>60</v>
      </c>
      <c r="D567" s="222"/>
      <c r="E567" s="221"/>
      <c r="F567" s="221">
        <v>0.14499999999999999</v>
      </c>
      <c r="G567" s="221"/>
      <c r="H567" s="221">
        <v>4.5600000000000002E-2</v>
      </c>
      <c r="I567" s="221"/>
      <c r="J567" s="73" t="str">
        <f t="shared" si="10"/>
        <v>"</v>
      </c>
    </row>
    <row r="568" spans="1:10" x14ac:dyDescent="0.25">
      <c r="A568" s="227">
        <v>750</v>
      </c>
      <c r="B568" s="227"/>
      <c r="C568" s="80">
        <v>400</v>
      </c>
      <c r="D568" s="222"/>
      <c r="E568" s="221"/>
      <c r="F568" s="221">
        <v>0.14499999999999999</v>
      </c>
      <c r="G568" s="221"/>
      <c r="H568" s="221">
        <v>4.5600000000000002E-2</v>
      </c>
      <c r="I568" s="221"/>
      <c r="J568" s="73" t="str">
        <f t="shared" si="10"/>
        <v>"</v>
      </c>
    </row>
    <row r="569" spans="1:10" x14ac:dyDescent="0.25">
      <c r="A569" s="227">
        <v>750</v>
      </c>
      <c r="B569" s="227"/>
      <c r="C569" s="80">
        <v>1000</v>
      </c>
      <c r="D569" s="222"/>
      <c r="E569" s="221"/>
      <c r="F569" s="221">
        <v>0.14499999999999999</v>
      </c>
      <c r="G569" s="221"/>
      <c r="H569" s="221">
        <v>4.5600000000000002E-2</v>
      </c>
      <c r="I569" s="221"/>
      <c r="J569" s="73" t="str">
        <f t="shared" si="10"/>
        <v>"</v>
      </c>
    </row>
    <row r="570" spans="1:10" x14ac:dyDescent="0.25">
      <c r="A570" s="227"/>
      <c r="B570" s="227"/>
      <c r="C570" s="80"/>
      <c r="D570" s="222"/>
      <c r="E570" s="221"/>
      <c r="F570" s="221"/>
      <c r="G570" s="221"/>
      <c r="H570" s="221"/>
      <c r="I570" s="221"/>
      <c r="J570" s="73"/>
    </row>
    <row r="571" spans="1:10" x14ac:dyDescent="0.25">
      <c r="A571" s="227">
        <v>1000</v>
      </c>
      <c r="B571" s="227"/>
      <c r="C571" s="80">
        <v>60</v>
      </c>
      <c r="D571" s="222"/>
      <c r="E571" s="221"/>
      <c r="F571" s="220">
        <v>0.22500000000000001</v>
      </c>
      <c r="G571" s="220"/>
      <c r="H571" s="221">
        <v>5.96E-2</v>
      </c>
      <c r="I571" s="221"/>
      <c r="J571" s="73" t="str">
        <f t="shared" si="10"/>
        <v>"</v>
      </c>
    </row>
    <row r="572" spans="1:10" x14ac:dyDescent="0.25">
      <c r="A572" s="227">
        <v>1000</v>
      </c>
      <c r="B572" s="227"/>
      <c r="C572" s="80">
        <v>400</v>
      </c>
      <c r="D572" s="222"/>
      <c r="E572" s="221"/>
      <c r="F572" s="220">
        <v>0.22500000000000001</v>
      </c>
      <c r="G572" s="220"/>
      <c r="H572" s="221">
        <v>5.96E-2</v>
      </c>
      <c r="I572" s="221"/>
      <c r="J572" s="73" t="str">
        <f t="shared" si="10"/>
        <v>"</v>
      </c>
    </row>
    <row r="573" spans="1:10" x14ac:dyDescent="0.25">
      <c r="A573" s="227">
        <v>1000</v>
      </c>
      <c r="B573" s="227"/>
      <c r="C573" s="80">
        <v>1000</v>
      </c>
      <c r="D573" s="222"/>
      <c r="E573" s="221"/>
      <c r="F573" s="220">
        <v>0.22500000000000001</v>
      </c>
      <c r="G573" s="220"/>
      <c r="H573" s="221">
        <v>5.96E-2</v>
      </c>
      <c r="I573" s="221"/>
      <c r="J573" s="73" t="str">
        <f t="shared" si="10"/>
        <v>"</v>
      </c>
    </row>
    <row r="574" spans="1:10" x14ac:dyDescent="0.25">
      <c r="A574" s="118" t="s">
        <v>0</v>
      </c>
      <c r="B574" s="119"/>
      <c r="C574" s="119"/>
      <c r="D574" s="119"/>
      <c r="E574" s="119"/>
      <c r="F574" s="119"/>
      <c r="G574" s="119"/>
      <c r="H574" s="120"/>
      <c r="I574" s="164" t="s">
        <v>135</v>
      </c>
      <c r="J574" s="165"/>
    </row>
    <row r="575" spans="1:10" x14ac:dyDescent="0.25">
      <c r="A575" s="121"/>
      <c r="B575" s="122"/>
      <c r="C575" s="122"/>
      <c r="D575" s="122"/>
      <c r="E575" s="122"/>
      <c r="F575" s="122"/>
      <c r="G575" s="122"/>
      <c r="H575" s="123"/>
      <c r="I575" s="166"/>
      <c r="J575" s="167"/>
    </row>
    <row r="576" spans="1:10" x14ac:dyDescent="0.25">
      <c r="A576" s="168" t="s">
        <v>95</v>
      </c>
      <c r="B576" s="169"/>
      <c r="C576" s="169"/>
      <c r="D576" s="169"/>
      <c r="E576" s="169"/>
      <c r="F576" s="169"/>
      <c r="G576" s="169"/>
      <c r="H576" s="170"/>
      <c r="I576" s="176" t="str">
        <f>D$3</f>
        <v>01253</v>
      </c>
      <c r="J576" s="177"/>
    </row>
    <row r="577" spans="1:16" x14ac:dyDescent="0.25">
      <c r="A577" s="171"/>
      <c r="B577" s="172"/>
      <c r="C577" s="172"/>
      <c r="D577" s="172"/>
      <c r="E577" s="172"/>
      <c r="F577" s="172"/>
      <c r="G577" s="172"/>
      <c r="H577" s="173"/>
      <c r="I577" s="178"/>
      <c r="J577" s="179"/>
    </row>
    <row r="578" spans="1:16" x14ac:dyDescent="0.25">
      <c r="A578" s="10"/>
      <c r="B578" s="10"/>
      <c r="C578" s="10"/>
      <c r="D578" s="10"/>
      <c r="E578" s="10"/>
      <c r="F578" s="10"/>
      <c r="G578" s="10"/>
      <c r="H578" s="10"/>
      <c r="I578" s="10"/>
    </row>
    <row r="579" spans="1:16" x14ac:dyDescent="0.25">
      <c r="A579" s="212" t="s">
        <v>152</v>
      </c>
      <c r="B579" s="212"/>
      <c r="C579" s="212"/>
      <c r="D579" s="212"/>
      <c r="E579" s="212"/>
      <c r="F579" s="212"/>
      <c r="G579" s="212"/>
      <c r="H579" s="212"/>
      <c r="I579" s="212"/>
      <c r="J579" s="212"/>
      <c r="K579" s="7">
        <v>15</v>
      </c>
      <c r="L579" s="7">
        <v>350</v>
      </c>
      <c r="M579" s="7">
        <f>L579/10000/100*K579</f>
        <v>5.2500000000000012E-3</v>
      </c>
      <c r="N579" s="7">
        <v>2.4000000000000001E-4</v>
      </c>
      <c r="O579" s="7">
        <v>1.0000000000000001E-5</v>
      </c>
      <c r="P579" s="7">
        <f>M579+N579+O579</f>
        <v>5.5000000000000005E-3</v>
      </c>
    </row>
    <row r="580" spans="1:16" x14ac:dyDescent="0.25">
      <c r="A580" s="4" t="s">
        <v>49</v>
      </c>
      <c r="B580" s="10"/>
      <c r="C580" s="10"/>
      <c r="D580" s="10"/>
      <c r="E580" s="10"/>
      <c r="F580" s="10"/>
      <c r="G580" s="10"/>
      <c r="H580" s="10"/>
      <c r="I580" s="10"/>
      <c r="J580" s="10"/>
    </row>
    <row r="581" spans="1:16" x14ac:dyDescent="0.25">
      <c r="A581" s="201" t="s">
        <v>153</v>
      </c>
      <c r="B581" s="201"/>
      <c r="C581" s="201"/>
      <c r="D581" s="201"/>
      <c r="E581" s="201"/>
      <c r="F581" s="201"/>
      <c r="G581" s="201"/>
      <c r="H581" s="201"/>
      <c r="I581" s="201"/>
      <c r="J581" s="201"/>
    </row>
    <row r="582" spans="1:16" x14ac:dyDescent="0.25">
      <c r="A582" s="74"/>
      <c r="B582" s="74"/>
      <c r="C582" s="74"/>
      <c r="D582" s="74"/>
      <c r="E582" s="74"/>
      <c r="F582" s="74"/>
      <c r="G582" s="74"/>
      <c r="H582" s="74"/>
      <c r="I582" s="74"/>
      <c r="J582" s="74"/>
    </row>
    <row r="583" spans="1:16" x14ac:dyDescent="0.25">
      <c r="A583" s="215" t="s">
        <v>139</v>
      </c>
      <c r="B583" s="216"/>
      <c r="C583" s="216"/>
      <c r="D583" s="216"/>
      <c r="E583" s="216"/>
      <c r="F583" s="216"/>
      <c r="G583" s="216"/>
      <c r="H583" s="216"/>
      <c r="I583" s="217"/>
    </row>
    <row r="584" spans="1:16" x14ac:dyDescent="0.25">
      <c r="A584" s="202" t="s">
        <v>148</v>
      </c>
      <c r="B584" s="202"/>
      <c r="C584" s="79" t="s">
        <v>151</v>
      </c>
      <c r="D584" s="231" t="s">
        <v>82</v>
      </c>
      <c r="E584" s="203"/>
      <c r="F584" s="204" t="s">
        <v>140</v>
      </c>
      <c r="G584" s="204"/>
      <c r="H584" s="205" t="s">
        <v>141</v>
      </c>
      <c r="I584" s="205"/>
    </row>
    <row r="585" spans="1:16" x14ac:dyDescent="0.25">
      <c r="A585" s="223" t="s">
        <v>83</v>
      </c>
      <c r="B585" s="224"/>
      <c r="C585" s="80" t="s">
        <v>72</v>
      </c>
      <c r="D585" s="222" t="s">
        <v>83</v>
      </c>
      <c r="E585" s="221"/>
      <c r="F585" s="221" t="s">
        <v>83</v>
      </c>
      <c r="G585" s="221"/>
      <c r="H585" s="221" t="s">
        <v>83</v>
      </c>
      <c r="I585" s="221"/>
    </row>
    <row r="586" spans="1:16" x14ac:dyDescent="0.25">
      <c r="A586" s="227">
        <v>1</v>
      </c>
      <c r="B586" s="227"/>
      <c r="C586" s="80">
        <v>60</v>
      </c>
      <c r="D586" s="218"/>
      <c r="E586" s="219"/>
      <c r="F586" s="230">
        <v>2.2000000000000001E-4</v>
      </c>
      <c r="G586" s="230"/>
      <c r="H586" s="221">
        <v>8.7999999999999998E-5</v>
      </c>
      <c r="I586" s="221"/>
      <c r="J586" s="73" t="str">
        <f>IF(H586&gt;F586,"#",IF((ABS(D586-A586))&lt;(F586+H586),"",""""))</f>
        <v>"</v>
      </c>
      <c r="K586" s="7" t="s">
        <v>203</v>
      </c>
    </row>
    <row r="587" spans="1:16" x14ac:dyDescent="0.25">
      <c r="A587" s="227">
        <v>1</v>
      </c>
      <c r="B587" s="227"/>
      <c r="C587" s="80">
        <v>400</v>
      </c>
      <c r="D587" s="218"/>
      <c r="E587" s="219"/>
      <c r="F587" s="230">
        <v>2.2000000000000001E-4</v>
      </c>
      <c r="G587" s="230"/>
      <c r="H587" s="221">
        <v>8.7999999999999998E-5</v>
      </c>
      <c r="I587" s="221"/>
      <c r="J587" s="73" t="str">
        <f t="shared" ref="J587:J590" si="11">IF(H587&gt;F587,"#",IF((ABS(D587-A587))&lt;(F587+H587),"",""""))</f>
        <v>"</v>
      </c>
      <c r="K587" s="7" t="s">
        <v>203</v>
      </c>
    </row>
    <row r="588" spans="1:16" x14ac:dyDescent="0.25">
      <c r="A588" s="227">
        <v>1</v>
      </c>
      <c r="B588" s="227"/>
      <c r="C588" s="80">
        <v>1000</v>
      </c>
      <c r="D588" s="218"/>
      <c r="E588" s="219"/>
      <c r="F588" s="230">
        <v>2.2000000000000001E-4</v>
      </c>
      <c r="G588" s="230"/>
      <c r="H588" s="221">
        <v>8.7999999999999998E-5</v>
      </c>
      <c r="I588" s="221"/>
      <c r="J588" s="73" t="str">
        <f t="shared" si="11"/>
        <v>"</v>
      </c>
      <c r="K588" s="7" t="s">
        <v>203</v>
      </c>
    </row>
    <row r="589" spans="1:16" x14ac:dyDescent="0.25">
      <c r="A589" s="227">
        <v>1</v>
      </c>
      <c r="B589" s="227"/>
      <c r="C589" s="80">
        <v>5000</v>
      </c>
      <c r="D589" s="232"/>
      <c r="E589" s="233"/>
      <c r="F589" s="243">
        <v>3.6999999999999999E-4</v>
      </c>
      <c r="G589" s="243"/>
      <c r="H589" s="162">
        <v>3.4400000000000001E-4</v>
      </c>
      <c r="I589" s="162"/>
      <c r="J589" s="73" t="str">
        <f t="shared" si="11"/>
        <v>"</v>
      </c>
      <c r="K589" s="7" t="s">
        <v>204</v>
      </c>
    </row>
    <row r="590" spans="1:16" x14ac:dyDescent="0.25">
      <c r="A590" s="227">
        <v>1</v>
      </c>
      <c r="B590" s="227"/>
      <c r="C590" s="80">
        <v>10000</v>
      </c>
      <c r="D590" s="240"/>
      <c r="E590" s="218"/>
      <c r="F590" s="241">
        <v>5.1999999999999995E-4</v>
      </c>
      <c r="G590" s="242"/>
      <c r="H590" s="229">
        <v>3.4400000000000001E-4</v>
      </c>
      <c r="I590" s="222"/>
      <c r="J590" s="73" t="str">
        <f t="shared" si="11"/>
        <v>"</v>
      </c>
      <c r="K590" s="7" t="s">
        <v>204</v>
      </c>
    </row>
    <row r="591" spans="1:16" x14ac:dyDescent="0.25">
      <c r="A591" s="227"/>
      <c r="B591" s="227"/>
      <c r="C591" s="80"/>
      <c r="D591" s="222"/>
      <c r="E591" s="221"/>
      <c r="F591" s="219"/>
      <c r="G591" s="219"/>
      <c r="H591" s="221"/>
      <c r="I591" s="221"/>
      <c r="K591" s="97"/>
    </row>
    <row r="592" spans="1:16" x14ac:dyDescent="0.25">
      <c r="A592" s="227">
        <v>5</v>
      </c>
      <c r="B592" s="227"/>
      <c r="C592" s="80">
        <v>60</v>
      </c>
      <c r="D592" s="218"/>
      <c r="E592" s="219"/>
      <c r="F592" s="230">
        <v>9.7999999999999997E-4</v>
      </c>
      <c r="G592" s="230"/>
      <c r="H592" s="221">
        <v>4.6000000000000001E-4</v>
      </c>
      <c r="I592" s="221"/>
      <c r="J592" s="73" t="str">
        <f t="shared" ref="J592:J594" si="12">IF(H592&gt;F592,"#",IF((ABS(D592-A592))&lt;(F592+H592),"",""""))</f>
        <v>"</v>
      </c>
      <c r="K592" s="7" t="s">
        <v>205</v>
      </c>
    </row>
    <row r="593" spans="1:11" x14ac:dyDescent="0.25">
      <c r="A593" s="227">
        <v>5</v>
      </c>
      <c r="B593" s="227"/>
      <c r="C593" s="80">
        <v>400</v>
      </c>
      <c r="D593" s="218"/>
      <c r="E593" s="219"/>
      <c r="F593" s="230">
        <v>9.7999999999999997E-4</v>
      </c>
      <c r="G593" s="230"/>
      <c r="H593" s="221">
        <v>2.8249999999999998E-3</v>
      </c>
      <c r="I593" s="221"/>
      <c r="J593" s="73" t="str">
        <f t="shared" si="12"/>
        <v>#</v>
      </c>
      <c r="K593" s="7" t="s">
        <v>204</v>
      </c>
    </row>
    <row r="594" spans="1:11" x14ac:dyDescent="0.25">
      <c r="A594" s="227">
        <v>5</v>
      </c>
      <c r="B594" s="227"/>
      <c r="C594" s="80">
        <v>1000</v>
      </c>
      <c r="D594" s="218"/>
      <c r="E594" s="219"/>
      <c r="F594" s="230">
        <v>9.7999999999999997E-4</v>
      </c>
      <c r="G594" s="230"/>
      <c r="H594" s="221">
        <v>2.8249999999999998E-3</v>
      </c>
      <c r="I594" s="221"/>
      <c r="J594" s="73" t="str">
        <f t="shared" si="12"/>
        <v>#</v>
      </c>
      <c r="K594" s="7" t="s">
        <v>204</v>
      </c>
    </row>
    <row r="595" spans="1:11" x14ac:dyDescent="0.25">
      <c r="A595" s="227"/>
      <c r="B595" s="227"/>
      <c r="C595" s="80"/>
      <c r="D595" s="224"/>
      <c r="E595" s="162"/>
      <c r="F595" s="233"/>
      <c r="G595" s="233"/>
      <c r="H595" s="162"/>
      <c r="I595" s="162"/>
    </row>
    <row r="596" spans="1:11" x14ac:dyDescent="0.25">
      <c r="A596" s="227">
        <v>10</v>
      </c>
      <c r="B596" s="227"/>
      <c r="C596" s="80">
        <v>60</v>
      </c>
      <c r="D596" s="218"/>
      <c r="E596" s="219"/>
      <c r="F596" s="230">
        <v>2.14E-3</v>
      </c>
      <c r="G596" s="230"/>
      <c r="H596" s="221">
        <v>8.5999999999999998E-4</v>
      </c>
      <c r="I596" s="221"/>
      <c r="J596" s="73" t="str">
        <f t="shared" ref="J596:J598" si="13">IF(H596&gt;F596,"#",IF((ABS(D596-A596))&lt;(F596+H596),"",""""))</f>
        <v>"</v>
      </c>
      <c r="K596" s="7" t="s">
        <v>205</v>
      </c>
    </row>
    <row r="597" spans="1:11" x14ac:dyDescent="0.25">
      <c r="A597" s="227">
        <v>10</v>
      </c>
      <c r="B597" s="227"/>
      <c r="C597" s="80">
        <v>400</v>
      </c>
      <c r="D597" s="218"/>
      <c r="E597" s="219"/>
      <c r="F597" s="230">
        <v>2.14E-3</v>
      </c>
      <c r="G597" s="230"/>
      <c r="H597" s="221">
        <v>3.64E-3</v>
      </c>
      <c r="I597" s="221"/>
      <c r="J597" s="73" t="str">
        <f t="shared" si="13"/>
        <v>#</v>
      </c>
      <c r="K597" s="7" t="s">
        <v>204</v>
      </c>
    </row>
    <row r="598" spans="1:11" x14ac:dyDescent="0.25">
      <c r="A598" s="227">
        <v>10</v>
      </c>
      <c r="B598" s="227"/>
      <c r="C598" s="80">
        <v>1000</v>
      </c>
      <c r="D598" s="218"/>
      <c r="E598" s="219"/>
      <c r="F598" s="230">
        <v>2.14E-3</v>
      </c>
      <c r="G598" s="230"/>
      <c r="H598" s="221">
        <v>3.64E-3</v>
      </c>
      <c r="I598" s="221"/>
      <c r="J598" s="73" t="str">
        <f t="shared" si="13"/>
        <v>#</v>
      </c>
      <c r="K598" s="7" t="s">
        <v>204</v>
      </c>
    </row>
    <row r="599" spans="1:11" x14ac:dyDescent="0.25">
      <c r="A599" s="227"/>
      <c r="B599" s="227"/>
      <c r="C599" s="80"/>
      <c r="D599" s="224"/>
      <c r="E599" s="162"/>
      <c r="F599" s="233"/>
      <c r="G599" s="233"/>
      <c r="H599" s="162"/>
      <c r="I599" s="162"/>
    </row>
    <row r="600" spans="1:11" x14ac:dyDescent="0.25">
      <c r="A600" s="227">
        <v>15</v>
      </c>
      <c r="B600" s="227"/>
      <c r="C600" s="80">
        <v>60</v>
      </c>
      <c r="D600" s="218"/>
      <c r="E600" s="219"/>
      <c r="F600" s="230">
        <v>3.7499999999999999E-3</v>
      </c>
      <c r="G600" s="230"/>
      <c r="H600" s="221">
        <v>1.335E-3</v>
      </c>
      <c r="I600" s="221"/>
      <c r="J600" s="73" t="str">
        <f t="shared" ref="J600:J602" si="14">IF(H600&gt;F600,"#",IF((ABS(D600-A600))&lt;(F600+H600),"",""""))</f>
        <v>"</v>
      </c>
      <c r="K600" s="7" t="s">
        <v>205</v>
      </c>
    </row>
    <row r="601" spans="1:11" x14ac:dyDescent="0.25">
      <c r="A601" s="227">
        <v>15</v>
      </c>
      <c r="B601" s="227"/>
      <c r="C601" s="80">
        <v>400</v>
      </c>
      <c r="D601" s="218"/>
      <c r="E601" s="219"/>
      <c r="F601" s="230">
        <v>3.7499999999999999E-3</v>
      </c>
      <c r="G601" s="230"/>
      <c r="H601" s="221">
        <v>4.4549999999999998E-3</v>
      </c>
      <c r="I601" s="221"/>
      <c r="J601" s="73" t="str">
        <f t="shared" si="14"/>
        <v>#</v>
      </c>
      <c r="K601" s="7" t="s">
        <v>204</v>
      </c>
    </row>
    <row r="602" spans="1:11" x14ac:dyDescent="0.25">
      <c r="A602" s="227">
        <v>15</v>
      </c>
      <c r="B602" s="227"/>
      <c r="C602" s="80">
        <v>1000</v>
      </c>
      <c r="D602" s="218"/>
      <c r="E602" s="219"/>
      <c r="F602" s="230">
        <v>3.7499999999999999E-3</v>
      </c>
      <c r="G602" s="230"/>
      <c r="H602" s="221">
        <v>4.4549999999999998E-3</v>
      </c>
      <c r="I602" s="221"/>
      <c r="J602" s="73" t="str">
        <f t="shared" si="14"/>
        <v>#</v>
      </c>
      <c r="K602" s="7" t="s">
        <v>204</v>
      </c>
    </row>
    <row r="603" spans="1:11" x14ac:dyDescent="0.25">
      <c r="A603" s="227"/>
      <c r="B603" s="227"/>
      <c r="C603" s="80"/>
      <c r="D603" s="226"/>
      <c r="E603" s="227"/>
      <c r="F603" s="219"/>
      <c r="G603" s="219"/>
      <c r="H603" s="221"/>
      <c r="I603" s="221"/>
    </row>
    <row r="604" spans="1:11" x14ac:dyDescent="0.25">
      <c r="A604" s="227">
        <v>20</v>
      </c>
      <c r="B604" s="227"/>
      <c r="C604" s="80">
        <v>60</v>
      </c>
      <c r="D604" s="218"/>
      <c r="E604" s="219"/>
      <c r="F604" s="230">
        <v>6.0400000000000002E-3</v>
      </c>
      <c r="G604" s="230"/>
      <c r="H604" s="221">
        <v>1.735E-3</v>
      </c>
      <c r="I604" s="221"/>
      <c r="J604" s="73" t="str">
        <f t="shared" ref="J604:J606" si="15">IF(H604&gt;F604,"#",IF((ABS(D604-A604))&lt;(F604+H604),"",""""))</f>
        <v>"</v>
      </c>
      <c r="K604" s="7" t="s">
        <v>205</v>
      </c>
    </row>
    <row r="605" spans="1:11" x14ac:dyDescent="0.25">
      <c r="A605" s="227">
        <v>20</v>
      </c>
      <c r="B605" s="227"/>
      <c r="C605" s="80">
        <v>400</v>
      </c>
      <c r="D605" s="218"/>
      <c r="E605" s="219"/>
      <c r="F605" s="230">
        <v>6.0400000000000002E-3</v>
      </c>
      <c r="G605" s="230"/>
      <c r="H605" s="221">
        <v>5.2700000000000004E-3</v>
      </c>
      <c r="I605" s="221"/>
      <c r="J605" s="73" t="str">
        <f t="shared" si="15"/>
        <v>"</v>
      </c>
      <c r="K605" s="7" t="s">
        <v>204</v>
      </c>
    </row>
    <row r="606" spans="1:11" x14ac:dyDescent="0.25">
      <c r="A606" s="227">
        <v>20</v>
      </c>
      <c r="B606" s="227"/>
      <c r="C606" s="80">
        <v>1000</v>
      </c>
      <c r="D606" s="218"/>
      <c r="E606" s="219"/>
      <c r="F606" s="230">
        <v>6.0400000000000002E-3</v>
      </c>
      <c r="G606" s="230"/>
      <c r="H606" s="221">
        <v>5.2700000000000004E-3</v>
      </c>
      <c r="I606" s="221"/>
      <c r="J606" s="73" t="str">
        <f t="shared" si="15"/>
        <v>"</v>
      </c>
      <c r="K606" s="7" t="s">
        <v>204</v>
      </c>
    </row>
    <row r="607" spans="1:11" x14ac:dyDescent="0.25">
      <c r="A607" s="227"/>
      <c r="B607" s="227"/>
      <c r="C607" s="80"/>
      <c r="D607" s="227"/>
      <c r="E607" s="227"/>
      <c r="F607" s="219"/>
      <c r="G607" s="219"/>
      <c r="H607" s="227"/>
      <c r="I607" s="227"/>
    </row>
    <row r="608" spans="1:11" x14ac:dyDescent="0.25">
      <c r="A608" s="227">
        <v>25</v>
      </c>
      <c r="B608" s="227"/>
      <c r="C608" s="80">
        <v>60</v>
      </c>
      <c r="D608" s="218"/>
      <c r="E608" s="219"/>
      <c r="F608" s="230">
        <v>9.2300000000000004E-3</v>
      </c>
      <c r="G608" s="230"/>
      <c r="H608" s="221">
        <v>2.1350000000000002E-3</v>
      </c>
      <c r="I608" s="221"/>
      <c r="J608" s="73" t="str">
        <f t="shared" ref="J608:J610" si="16">IF(H608&gt;F608,"#",IF((ABS(D608-A608))&lt;(F608+H608),"",""""))</f>
        <v>"</v>
      </c>
      <c r="K608" s="7" t="s">
        <v>205</v>
      </c>
    </row>
    <row r="609" spans="1:11" x14ac:dyDescent="0.25">
      <c r="A609" s="227">
        <v>25</v>
      </c>
      <c r="B609" s="227"/>
      <c r="C609" s="80">
        <v>400</v>
      </c>
      <c r="D609" s="218"/>
      <c r="E609" s="219"/>
      <c r="F609" s="230">
        <v>9.2300000000000004E-3</v>
      </c>
      <c r="G609" s="230"/>
      <c r="H609" s="221">
        <v>8.9999999999999993E-3</v>
      </c>
      <c r="I609" s="221"/>
      <c r="J609" s="73" t="str">
        <f t="shared" si="16"/>
        <v>"</v>
      </c>
      <c r="K609" s="7" t="s">
        <v>207</v>
      </c>
    </row>
    <row r="610" spans="1:11" x14ac:dyDescent="0.25">
      <c r="A610" s="227">
        <v>25</v>
      </c>
      <c r="B610" s="227"/>
      <c r="C610" s="80">
        <v>1000</v>
      </c>
      <c r="D610" s="218"/>
      <c r="E610" s="219"/>
      <c r="F610" s="230">
        <v>9.2300000000000004E-3</v>
      </c>
      <c r="G610" s="230"/>
      <c r="H610" s="221">
        <v>8.9999999999999993E-3</v>
      </c>
      <c r="I610" s="221"/>
      <c r="J610" s="73" t="str">
        <f t="shared" si="16"/>
        <v>"</v>
      </c>
      <c r="K610" s="7" t="s">
        <v>207</v>
      </c>
    </row>
    <row r="611" spans="1:11" x14ac:dyDescent="0.25">
      <c r="A611" s="227"/>
      <c r="B611" s="227"/>
      <c r="C611" s="80"/>
      <c r="D611" s="226"/>
      <c r="E611" s="227"/>
      <c r="F611" s="219"/>
      <c r="G611" s="219"/>
      <c r="H611" s="221"/>
      <c r="I611" s="221"/>
    </row>
    <row r="612" spans="1:11" x14ac:dyDescent="0.25">
      <c r="A612" s="227">
        <v>30</v>
      </c>
      <c r="B612" s="227"/>
      <c r="C612" s="80">
        <v>60</v>
      </c>
      <c r="D612" s="218"/>
      <c r="E612" s="219"/>
      <c r="F612" s="230">
        <v>1.354E-2</v>
      </c>
      <c r="G612" s="230"/>
      <c r="H612" s="221">
        <v>2.5349999999999999E-3</v>
      </c>
      <c r="I612" s="221"/>
      <c r="J612" s="73" t="str">
        <f t="shared" ref="J612:J614" si="17">IF(H612&gt;F612,"#",IF((ABS(D612-A612))&lt;(F612+H612),"",""""))</f>
        <v>"</v>
      </c>
      <c r="K612" s="7" t="s">
        <v>205</v>
      </c>
    </row>
    <row r="613" spans="1:11" x14ac:dyDescent="0.25">
      <c r="A613" s="227">
        <v>30</v>
      </c>
      <c r="B613" s="227"/>
      <c r="C613" s="80">
        <v>400</v>
      </c>
      <c r="D613" s="218"/>
      <c r="E613" s="219"/>
      <c r="F613" s="230">
        <v>1.354E-2</v>
      </c>
      <c r="G613" s="230"/>
      <c r="H613" s="221">
        <v>8.9999999999999993E-3</v>
      </c>
      <c r="I613" s="221"/>
      <c r="J613" s="73" t="str">
        <f t="shared" si="17"/>
        <v>"</v>
      </c>
      <c r="K613" s="7" t="s">
        <v>207</v>
      </c>
    </row>
    <row r="614" spans="1:11" x14ac:dyDescent="0.25">
      <c r="A614" s="227">
        <v>30</v>
      </c>
      <c r="B614" s="227"/>
      <c r="C614" s="80">
        <v>1000</v>
      </c>
      <c r="D614" s="218"/>
      <c r="E614" s="219"/>
      <c r="F614" s="230">
        <v>1.354E-2</v>
      </c>
      <c r="G614" s="230"/>
      <c r="H614" s="221">
        <v>8.9999999999999993E-3</v>
      </c>
      <c r="I614" s="221"/>
      <c r="J614" s="73" t="str">
        <f t="shared" si="17"/>
        <v>"</v>
      </c>
      <c r="K614" s="7" t="s">
        <v>207</v>
      </c>
    </row>
    <row r="615" spans="1:11" x14ac:dyDescent="0.25">
      <c r="A615" s="118" t="s">
        <v>0</v>
      </c>
      <c r="B615" s="119"/>
      <c r="C615" s="119"/>
      <c r="D615" s="119"/>
      <c r="E615" s="119"/>
      <c r="F615" s="119"/>
      <c r="G615" s="119"/>
      <c r="H615" s="120"/>
      <c r="I615" s="164" t="s">
        <v>135</v>
      </c>
      <c r="J615" s="165"/>
    </row>
    <row r="616" spans="1:11" x14ac:dyDescent="0.25">
      <c r="A616" s="121"/>
      <c r="B616" s="122"/>
      <c r="C616" s="122"/>
      <c r="D616" s="122"/>
      <c r="E616" s="122"/>
      <c r="F616" s="122"/>
      <c r="G616" s="122"/>
      <c r="H616" s="123"/>
      <c r="I616" s="166"/>
      <c r="J616" s="167"/>
    </row>
    <row r="617" spans="1:11" x14ac:dyDescent="0.25">
      <c r="A617" s="168" t="s">
        <v>95</v>
      </c>
      <c r="B617" s="169"/>
      <c r="C617" s="169"/>
      <c r="D617" s="169"/>
      <c r="E617" s="169"/>
      <c r="F617" s="169"/>
      <c r="G617" s="169"/>
      <c r="H617" s="170"/>
      <c r="I617" s="176" t="str">
        <f>D$3</f>
        <v>01253</v>
      </c>
      <c r="J617" s="177"/>
    </row>
    <row r="618" spans="1:11" x14ac:dyDescent="0.25">
      <c r="A618" s="171"/>
      <c r="B618" s="172"/>
      <c r="C618" s="172"/>
      <c r="D618" s="172"/>
      <c r="E618" s="172"/>
      <c r="F618" s="172"/>
      <c r="G618" s="172"/>
      <c r="H618" s="173"/>
      <c r="I618" s="178"/>
      <c r="J618" s="179"/>
    </row>
    <row r="619" spans="1:11" x14ac:dyDescent="0.25">
      <c r="A619" s="10"/>
      <c r="B619" s="10"/>
      <c r="C619" s="10"/>
      <c r="D619" s="10"/>
      <c r="E619" s="10"/>
      <c r="F619" s="10"/>
      <c r="G619" s="10"/>
      <c r="H619" s="10"/>
      <c r="I619" s="10"/>
    </row>
    <row r="620" spans="1:11" x14ac:dyDescent="0.25">
      <c r="A620" s="212" t="s">
        <v>206</v>
      </c>
      <c r="B620" s="212"/>
      <c r="C620" s="212"/>
      <c r="D620" s="212"/>
      <c r="E620" s="212"/>
      <c r="F620" s="212"/>
      <c r="G620" s="212"/>
      <c r="H620" s="212"/>
      <c r="I620" s="212"/>
      <c r="J620" s="212"/>
    </row>
    <row r="621" spans="1:11" ht="15" customHeight="1" x14ac:dyDescent="0.25">
      <c r="A621" s="10"/>
      <c r="B621" s="10"/>
      <c r="C621" s="10"/>
      <c r="D621" s="10"/>
      <c r="E621" s="10"/>
      <c r="F621" s="10"/>
      <c r="G621" s="10"/>
      <c r="H621" s="10"/>
      <c r="I621" s="10"/>
    </row>
    <row r="622" spans="1:11" x14ac:dyDescent="0.25">
      <c r="A622" s="215" t="s">
        <v>144</v>
      </c>
      <c r="B622" s="216"/>
      <c r="C622" s="216"/>
      <c r="D622" s="216"/>
      <c r="E622" s="216"/>
      <c r="F622" s="216"/>
      <c r="G622" s="216"/>
      <c r="H622" s="216"/>
      <c r="I622" s="217"/>
    </row>
    <row r="623" spans="1:11" ht="15" customHeight="1" x14ac:dyDescent="0.25">
      <c r="A623" s="202" t="s">
        <v>148</v>
      </c>
      <c r="B623" s="202"/>
      <c r="C623" s="79" t="s">
        <v>151</v>
      </c>
      <c r="D623" s="231" t="s">
        <v>82</v>
      </c>
      <c r="E623" s="203"/>
      <c r="F623" s="204" t="s">
        <v>140</v>
      </c>
      <c r="G623" s="204"/>
      <c r="H623" s="205" t="s">
        <v>141</v>
      </c>
      <c r="I623" s="205"/>
    </row>
    <row r="624" spans="1:11" x14ac:dyDescent="0.25">
      <c r="A624" s="223" t="s">
        <v>83</v>
      </c>
      <c r="B624" s="224"/>
      <c r="C624" s="80" t="s">
        <v>72</v>
      </c>
      <c r="D624" s="222" t="s">
        <v>83</v>
      </c>
      <c r="E624" s="221"/>
      <c r="F624" s="221" t="s">
        <v>83</v>
      </c>
      <c r="G624" s="221"/>
      <c r="H624" s="221" t="s">
        <v>83</v>
      </c>
      <c r="I624" s="221"/>
    </row>
    <row r="625" spans="1:10" x14ac:dyDescent="0.25">
      <c r="A625" s="227">
        <v>1</v>
      </c>
      <c r="B625" s="227"/>
      <c r="C625" s="80">
        <v>60</v>
      </c>
      <c r="D625" s="218"/>
      <c r="E625" s="219"/>
      <c r="F625" s="230">
        <v>2.2000000000000001E-4</v>
      </c>
      <c r="G625" s="230"/>
      <c r="H625" s="221">
        <v>8.7999999999999998E-5</v>
      </c>
      <c r="I625" s="221"/>
      <c r="J625" s="73" t="str">
        <f>IF(H625&gt;F625,"#",IF((ABS(D625-A625))&lt;(F625+H625),"",""""))</f>
        <v>"</v>
      </c>
    </row>
    <row r="626" spans="1:10" x14ac:dyDescent="0.25">
      <c r="A626" s="227">
        <v>1</v>
      </c>
      <c r="B626" s="227"/>
      <c r="C626" s="80">
        <v>400</v>
      </c>
      <c r="D626" s="218"/>
      <c r="E626" s="219"/>
      <c r="F626" s="230">
        <v>2.2000000000000001E-4</v>
      </c>
      <c r="G626" s="230"/>
      <c r="H626" s="221">
        <v>8.7999999999999998E-5</v>
      </c>
      <c r="I626" s="221"/>
      <c r="J626" s="73" t="str">
        <f t="shared" ref="J626:J629" si="18">IF(H626&gt;F626,"#",IF((ABS(D626-A626))&lt;(F626+H626),"",""""))</f>
        <v>"</v>
      </c>
    </row>
    <row r="627" spans="1:10" x14ac:dyDescent="0.25">
      <c r="A627" s="227">
        <v>1</v>
      </c>
      <c r="B627" s="227"/>
      <c r="C627" s="80">
        <v>1000</v>
      </c>
      <c r="D627" s="218"/>
      <c r="E627" s="219"/>
      <c r="F627" s="230">
        <v>2.2000000000000001E-4</v>
      </c>
      <c r="G627" s="230"/>
      <c r="H627" s="221">
        <v>8.7999999999999998E-5</v>
      </c>
      <c r="I627" s="221"/>
      <c r="J627" s="73" t="str">
        <f t="shared" si="18"/>
        <v>"</v>
      </c>
    </row>
    <row r="628" spans="1:10" x14ac:dyDescent="0.25">
      <c r="A628" s="227">
        <v>1</v>
      </c>
      <c r="B628" s="227"/>
      <c r="C628" s="80">
        <v>5000</v>
      </c>
      <c r="D628" s="232"/>
      <c r="E628" s="233"/>
      <c r="F628" s="243">
        <v>3.6999999999999999E-4</v>
      </c>
      <c r="G628" s="243"/>
      <c r="H628" s="162">
        <v>3.4400000000000001E-4</v>
      </c>
      <c r="I628" s="162"/>
      <c r="J628" s="73" t="str">
        <f t="shared" si="18"/>
        <v>"</v>
      </c>
    </row>
    <row r="629" spans="1:10" x14ac:dyDescent="0.25">
      <c r="A629" s="227">
        <v>1</v>
      </c>
      <c r="B629" s="227"/>
      <c r="C629" s="80">
        <v>10000</v>
      </c>
      <c r="D629" s="240"/>
      <c r="E629" s="218"/>
      <c r="F629" s="241">
        <v>5.1999999999999995E-4</v>
      </c>
      <c r="G629" s="242"/>
      <c r="H629" s="229">
        <v>3.4400000000000001E-4</v>
      </c>
      <c r="I629" s="222"/>
      <c r="J629" s="73" t="str">
        <f t="shared" si="18"/>
        <v>"</v>
      </c>
    </row>
    <row r="630" spans="1:10" x14ac:dyDescent="0.25">
      <c r="A630" s="227"/>
      <c r="B630" s="227"/>
      <c r="C630" s="80"/>
      <c r="D630" s="222"/>
      <c r="E630" s="221"/>
      <c r="F630" s="219"/>
      <c r="G630" s="219"/>
      <c r="H630" s="221"/>
      <c r="I630" s="221"/>
    </row>
    <row r="631" spans="1:10" x14ac:dyDescent="0.25">
      <c r="A631" s="227">
        <v>5</v>
      </c>
      <c r="B631" s="227"/>
      <c r="C631" s="80">
        <v>60</v>
      </c>
      <c r="D631" s="218"/>
      <c r="E631" s="219"/>
      <c r="F631" s="230">
        <v>9.7999999999999997E-4</v>
      </c>
      <c r="G631" s="230"/>
      <c r="H631" s="221">
        <v>4.6000000000000001E-4</v>
      </c>
      <c r="I631" s="221"/>
      <c r="J631" s="73" t="str">
        <f t="shared" ref="J631:J633" si="19">IF(H631&gt;F631,"#",IF((ABS(D631-A631))&lt;(F631+H631),"",""""))</f>
        <v>"</v>
      </c>
    </row>
    <row r="632" spans="1:10" x14ac:dyDescent="0.25">
      <c r="A632" s="227">
        <v>5</v>
      </c>
      <c r="B632" s="227"/>
      <c r="C632" s="80">
        <v>400</v>
      </c>
      <c r="D632" s="218"/>
      <c r="E632" s="219"/>
      <c r="F632" s="230">
        <v>9.7999999999999997E-4</v>
      </c>
      <c r="G632" s="230"/>
      <c r="H632" s="221">
        <v>2.8249999999999998E-3</v>
      </c>
      <c r="I632" s="221"/>
      <c r="J632" s="73" t="str">
        <f t="shared" si="19"/>
        <v>#</v>
      </c>
    </row>
    <row r="633" spans="1:10" x14ac:dyDescent="0.25">
      <c r="A633" s="227">
        <v>5</v>
      </c>
      <c r="B633" s="227"/>
      <c r="C633" s="80">
        <v>1000</v>
      </c>
      <c r="D633" s="218"/>
      <c r="E633" s="219"/>
      <c r="F633" s="230">
        <v>9.7999999999999997E-4</v>
      </c>
      <c r="G633" s="230"/>
      <c r="H633" s="221">
        <v>2.8249999999999998E-3</v>
      </c>
      <c r="I633" s="221"/>
      <c r="J633" s="73" t="str">
        <f t="shared" si="19"/>
        <v>#</v>
      </c>
    </row>
    <row r="634" spans="1:10" x14ac:dyDescent="0.25">
      <c r="A634" s="227"/>
      <c r="B634" s="227"/>
      <c r="C634" s="80"/>
      <c r="D634" s="224"/>
      <c r="E634" s="162"/>
      <c r="F634" s="233"/>
      <c r="G634" s="233"/>
      <c r="H634" s="162"/>
      <c r="I634" s="162"/>
    </row>
    <row r="635" spans="1:10" x14ac:dyDescent="0.25">
      <c r="A635" s="227">
        <v>10</v>
      </c>
      <c r="B635" s="227"/>
      <c r="C635" s="80">
        <v>60</v>
      </c>
      <c r="D635" s="218"/>
      <c r="E635" s="219"/>
      <c r="F635" s="230">
        <v>2.14E-3</v>
      </c>
      <c r="G635" s="230"/>
      <c r="H635" s="221">
        <v>8.5999999999999998E-4</v>
      </c>
      <c r="I635" s="221"/>
      <c r="J635" s="73" t="str">
        <f t="shared" ref="J635:J637" si="20">IF(H635&gt;F635,"#",IF((ABS(D635-A635))&lt;(F635+H635),"",""""))</f>
        <v>"</v>
      </c>
    </row>
    <row r="636" spans="1:10" x14ac:dyDescent="0.25">
      <c r="A636" s="227">
        <v>10</v>
      </c>
      <c r="B636" s="227"/>
      <c r="C636" s="80">
        <v>400</v>
      </c>
      <c r="D636" s="218"/>
      <c r="E636" s="219"/>
      <c r="F636" s="230">
        <v>2.14E-3</v>
      </c>
      <c r="G636" s="230"/>
      <c r="H636" s="221">
        <v>3.64E-3</v>
      </c>
      <c r="I636" s="221"/>
      <c r="J636" s="73" t="str">
        <f t="shared" si="20"/>
        <v>#</v>
      </c>
    </row>
    <row r="637" spans="1:10" x14ac:dyDescent="0.25">
      <c r="A637" s="227">
        <v>10</v>
      </c>
      <c r="B637" s="227"/>
      <c r="C637" s="80">
        <v>1000</v>
      </c>
      <c r="D637" s="218"/>
      <c r="E637" s="219"/>
      <c r="F637" s="230">
        <v>2.14E-3</v>
      </c>
      <c r="G637" s="230"/>
      <c r="H637" s="221">
        <v>3.64E-3</v>
      </c>
      <c r="I637" s="221"/>
      <c r="J637" s="73" t="str">
        <f t="shared" si="20"/>
        <v>#</v>
      </c>
    </row>
    <row r="638" spans="1:10" x14ac:dyDescent="0.25">
      <c r="A638" s="227"/>
      <c r="B638" s="227"/>
      <c r="C638" s="80"/>
      <c r="D638" s="224"/>
      <c r="E638" s="162"/>
      <c r="F638" s="233"/>
      <c r="G638" s="233"/>
      <c r="H638" s="162"/>
      <c r="I638" s="162"/>
    </row>
    <row r="639" spans="1:10" x14ac:dyDescent="0.25">
      <c r="A639" s="227">
        <v>15</v>
      </c>
      <c r="B639" s="227"/>
      <c r="C639" s="80">
        <v>60</v>
      </c>
      <c r="D639" s="218"/>
      <c r="E639" s="219"/>
      <c r="F639" s="230">
        <v>3.7499999999999999E-3</v>
      </c>
      <c r="G639" s="230"/>
      <c r="H639" s="221">
        <v>1.335E-3</v>
      </c>
      <c r="I639" s="221"/>
      <c r="J639" s="73" t="str">
        <f t="shared" ref="J639:J641" si="21">IF(H639&gt;F639,"#",IF((ABS(D639-A639))&lt;(F639+H639),"",""""))</f>
        <v>"</v>
      </c>
    </row>
    <row r="640" spans="1:10" x14ac:dyDescent="0.25">
      <c r="A640" s="227">
        <v>15</v>
      </c>
      <c r="B640" s="227"/>
      <c r="C640" s="80">
        <v>400</v>
      </c>
      <c r="D640" s="218"/>
      <c r="E640" s="219"/>
      <c r="F640" s="230">
        <v>3.7499999999999999E-3</v>
      </c>
      <c r="G640" s="230"/>
      <c r="H640" s="221">
        <v>4.4549999999999998E-3</v>
      </c>
      <c r="I640" s="221"/>
      <c r="J640" s="73" t="str">
        <f t="shared" si="21"/>
        <v>#</v>
      </c>
    </row>
    <row r="641" spans="1:10" x14ac:dyDescent="0.25">
      <c r="A641" s="227">
        <v>15</v>
      </c>
      <c r="B641" s="227"/>
      <c r="C641" s="80">
        <v>1000</v>
      </c>
      <c r="D641" s="218"/>
      <c r="E641" s="219"/>
      <c r="F641" s="230">
        <v>3.7499999999999999E-3</v>
      </c>
      <c r="G641" s="230"/>
      <c r="H641" s="221">
        <v>4.4549999999999998E-3</v>
      </c>
      <c r="I641" s="221"/>
      <c r="J641" s="73" t="str">
        <f t="shared" si="21"/>
        <v>#</v>
      </c>
    </row>
    <row r="642" spans="1:10" x14ac:dyDescent="0.25">
      <c r="A642" s="227"/>
      <c r="B642" s="227"/>
      <c r="C642" s="80"/>
      <c r="D642" s="226"/>
      <c r="E642" s="227"/>
      <c r="F642" s="219"/>
      <c r="G642" s="219"/>
      <c r="H642" s="221"/>
      <c r="I642" s="221"/>
    </row>
    <row r="643" spans="1:10" x14ac:dyDescent="0.25">
      <c r="A643" s="227">
        <v>20</v>
      </c>
      <c r="B643" s="227"/>
      <c r="C643" s="80">
        <v>60</v>
      </c>
      <c r="D643" s="218"/>
      <c r="E643" s="219"/>
      <c r="F643" s="230">
        <v>6.0400000000000002E-3</v>
      </c>
      <c r="G643" s="230"/>
      <c r="H643" s="221">
        <v>1.735E-3</v>
      </c>
      <c r="I643" s="221"/>
      <c r="J643" s="73" t="str">
        <f t="shared" ref="J643:J645" si="22">IF(H643&gt;F643,"#",IF((ABS(D643-A643))&lt;(F643+H643),"",""""))</f>
        <v>"</v>
      </c>
    </row>
    <row r="644" spans="1:10" x14ac:dyDescent="0.25">
      <c r="A644" s="227">
        <v>20</v>
      </c>
      <c r="B644" s="227"/>
      <c r="C644" s="80">
        <v>400</v>
      </c>
      <c r="D644" s="218"/>
      <c r="E644" s="219"/>
      <c r="F644" s="230">
        <v>6.0400000000000002E-3</v>
      </c>
      <c r="G644" s="230"/>
      <c r="H644" s="221">
        <v>5.2700000000000004E-3</v>
      </c>
      <c r="I644" s="221"/>
      <c r="J644" s="73" t="str">
        <f t="shared" si="22"/>
        <v>"</v>
      </c>
    </row>
    <row r="645" spans="1:10" x14ac:dyDescent="0.25">
      <c r="A645" s="227">
        <v>20</v>
      </c>
      <c r="B645" s="227"/>
      <c r="C645" s="80">
        <v>1000</v>
      </c>
      <c r="D645" s="218"/>
      <c r="E645" s="219"/>
      <c r="F645" s="230">
        <v>6.0400000000000002E-3</v>
      </c>
      <c r="G645" s="230"/>
      <c r="H645" s="221">
        <v>5.2700000000000004E-3</v>
      </c>
      <c r="I645" s="221"/>
      <c r="J645" s="73" t="str">
        <f t="shared" si="22"/>
        <v>"</v>
      </c>
    </row>
    <row r="646" spans="1:10" x14ac:dyDescent="0.25">
      <c r="A646" s="227"/>
      <c r="B646" s="227"/>
      <c r="C646" s="80"/>
      <c r="D646" s="227"/>
      <c r="E646" s="227"/>
      <c r="F646" s="219"/>
      <c r="G646" s="219"/>
      <c r="H646" s="227"/>
      <c r="I646" s="227"/>
    </row>
    <row r="647" spans="1:10" x14ac:dyDescent="0.25">
      <c r="A647" s="227">
        <v>25</v>
      </c>
      <c r="B647" s="227"/>
      <c r="C647" s="80">
        <v>60</v>
      </c>
      <c r="D647" s="218"/>
      <c r="E647" s="219"/>
      <c r="F647" s="230">
        <v>9.2300000000000004E-3</v>
      </c>
      <c r="G647" s="230"/>
      <c r="H647" s="221">
        <v>2.1350000000000002E-3</v>
      </c>
      <c r="I647" s="221"/>
      <c r="J647" s="73" t="str">
        <f t="shared" ref="J647:J649" si="23">IF(H647&gt;F647,"#",IF((ABS(D647-A647))&lt;(F647+H647),"",""""))</f>
        <v>"</v>
      </c>
    </row>
    <row r="648" spans="1:10" x14ac:dyDescent="0.25">
      <c r="A648" s="227">
        <v>25</v>
      </c>
      <c r="B648" s="227"/>
      <c r="C648" s="80">
        <v>400</v>
      </c>
      <c r="D648" s="218"/>
      <c r="E648" s="219"/>
      <c r="F648" s="230">
        <v>9.2300000000000004E-3</v>
      </c>
      <c r="G648" s="230"/>
      <c r="H648" s="221">
        <v>8.9999999999999993E-3</v>
      </c>
      <c r="I648" s="221"/>
      <c r="J648" s="73" t="str">
        <f t="shared" si="23"/>
        <v>"</v>
      </c>
    </row>
    <row r="649" spans="1:10" x14ac:dyDescent="0.25">
      <c r="A649" s="227">
        <v>25</v>
      </c>
      <c r="B649" s="227"/>
      <c r="C649" s="80">
        <v>1000</v>
      </c>
      <c r="D649" s="218"/>
      <c r="E649" s="219"/>
      <c r="F649" s="230">
        <v>9.2300000000000004E-3</v>
      </c>
      <c r="G649" s="230"/>
      <c r="H649" s="221">
        <v>8.9999999999999993E-3</v>
      </c>
      <c r="I649" s="221"/>
      <c r="J649" s="73" t="str">
        <f t="shared" si="23"/>
        <v>"</v>
      </c>
    </row>
    <row r="650" spans="1:10" x14ac:dyDescent="0.25">
      <c r="A650" s="227"/>
      <c r="B650" s="227"/>
      <c r="C650" s="80"/>
      <c r="D650" s="226"/>
      <c r="E650" s="227"/>
      <c r="F650" s="219"/>
      <c r="G650" s="219"/>
      <c r="H650" s="221"/>
      <c r="I650" s="221"/>
    </row>
    <row r="651" spans="1:10" x14ac:dyDescent="0.25">
      <c r="A651" s="227">
        <v>30</v>
      </c>
      <c r="B651" s="227"/>
      <c r="C651" s="80">
        <v>60</v>
      </c>
      <c r="D651" s="218"/>
      <c r="E651" s="219"/>
      <c r="F651" s="230">
        <v>1.354E-2</v>
      </c>
      <c r="G651" s="230"/>
      <c r="H651" s="221">
        <v>2.5349999999999999E-3</v>
      </c>
      <c r="I651" s="221"/>
      <c r="J651" s="73" t="str">
        <f t="shared" ref="J651:J653" si="24">IF(H651&gt;F651,"#",IF((ABS(D651-A651))&lt;(F651+H651),"",""""))</f>
        <v>"</v>
      </c>
    </row>
    <row r="652" spans="1:10" x14ac:dyDescent="0.25">
      <c r="A652" s="227">
        <v>30</v>
      </c>
      <c r="B652" s="227"/>
      <c r="C652" s="80">
        <v>400</v>
      </c>
      <c r="D652" s="218"/>
      <c r="E652" s="219"/>
      <c r="F652" s="230">
        <v>1.354E-2</v>
      </c>
      <c r="G652" s="230"/>
      <c r="H652" s="221">
        <v>8.9999999999999993E-3</v>
      </c>
      <c r="I652" s="221"/>
      <c r="J652" s="73" t="str">
        <f t="shared" si="24"/>
        <v>"</v>
      </c>
    </row>
    <row r="653" spans="1:10" x14ac:dyDescent="0.25">
      <c r="A653" s="227">
        <v>30</v>
      </c>
      <c r="B653" s="227"/>
      <c r="C653" s="80">
        <v>1000</v>
      </c>
      <c r="D653" s="218"/>
      <c r="E653" s="219"/>
      <c r="F653" s="230">
        <v>1.354E-2</v>
      </c>
      <c r="G653" s="230"/>
      <c r="H653" s="221">
        <v>8.9999999999999993E-3</v>
      </c>
      <c r="I653" s="221"/>
      <c r="J653" s="73" t="str">
        <f t="shared" si="24"/>
        <v>"</v>
      </c>
    </row>
    <row r="656" spans="1:10" x14ac:dyDescent="0.25">
      <c r="A656" s="118" t="s">
        <v>0</v>
      </c>
      <c r="B656" s="119"/>
      <c r="C656" s="119"/>
      <c r="D656" s="119"/>
      <c r="E656" s="119"/>
      <c r="F656" s="119"/>
      <c r="G656" s="119"/>
      <c r="H656" s="120"/>
      <c r="I656" s="164" t="s">
        <v>135</v>
      </c>
      <c r="J656" s="165"/>
    </row>
    <row r="657" spans="1:11" x14ac:dyDescent="0.25">
      <c r="A657" s="121"/>
      <c r="B657" s="122"/>
      <c r="C657" s="122"/>
      <c r="D657" s="122"/>
      <c r="E657" s="122"/>
      <c r="F657" s="122"/>
      <c r="G657" s="122"/>
      <c r="H657" s="123"/>
      <c r="I657" s="166"/>
      <c r="J657" s="167"/>
    </row>
    <row r="658" spans="1:11" x14ac:dyDescent="0.25">
      <c r="A658" s="168" t="s">
        <v>95</v>
      </c>
      <c r="B658" s="169"/>
      <c r="C658" s="169"/>
      <c r="D658" s="169"/>
      <c r="E658" s="169"/>
      <c r="F658" s="169"/>
      <c r="G658" s="169"/>
      <c r="H658" s="170"/>
      <c r="I658" s="176" t="str">
        <f>D$3</f>
        <v>01253</v>
      </c>
      <c r="J658" s="177"/>
    </row>
    <row r="659" spans="1:11" x14ac:dyDescent="0.25">
      <c r="A659" s="171"/>
      <c r="B659" s="172"/>
      <c r="C659" s="172"/>
      <c r="D659" s="172"/>
      <c r="E659" s="172"/>
      <c r="F659" s="172"/>
      <c r="G659" s="172"/>
      <c r="H659" s="173"/>
      <c r="I659" s="178"/>
      <c r="J659" s="179"/>
    </row>
    <row r="660" spans="1:11" x14ac:dyDescent="0.25">
      <c r="A660" s="10"/>
      <c r="B660" s="10"/>
      <c r="C660" s="10"/>
      <c r="D660" s="10"/>
      <c r="E660" s="10"/>
      <c r="F660" s="10"/>
      <c r="G660" s="10"/>
      <c r="H660" s="10"/>
      <c r="I660" s="10"/>
    </row>
    <row r="661" spans="1:11" x14ac:dyDescent="0.25">
      <c r="A661" s="212" t="s">
        <v>206</v>
      </c>
      <c r="B661" s="212"/>
      <c r="C661" s="212"/>
      <c r="D661" s="212"/>
      <c r="E661" s="212"/>
      <c r="F661" s="212"/>
      <c r="G661" s="212"/>
      <c r="H661" s="212"/>
      <c r="I661" s="212"/>
      <c r="J661" s="212"/>
      <c r="K661" s="90"/>
    </row>
    <row r="662" spans="1:11" ht="15" customHeight="1" x14ac:dyDescent="0.25">
      <c r="A662" s="10"/>
      <c r="B662" s="10"/>
      <c r="C662" s="10"/>
      <c r="D662" s="10"/>
      <c r="E662" s="10"/>
      <c r="F662" s="10"/>
      <c r="G662" s="10"/>
      <c r="H662" s="10"/>
      <c r="I662" s="10"/>
    </row>
    <row r="663" spans="1:11" x14ac:dyDescent="0.25">
      <c r="A663" s="215" t="s">
        <v>145</v>
      </c>
      <c r="B663" s="216"/>
      <c r="C663" s="216"/>
      <c r="D663" s="216"/>
      <c r="E663" s="216"/>
      <c r="F663" s="216"/>
      <c r="G663" s="216"/>
      <c r="H663" s="216"/>
      <c r="I663" s="217"/>
    </row>
    <row r="664" spans="1:11" x14ac:dyDescent="0.25">
      <c r="A664" s="202" t="s">
        <v>148</v>
      </c>
      <c r="B664" s="202"/>
      <c r="C664" s="79" t="s">
        <v>151</v>
      </c>
      <c r="D664" s="231" t="s">
        <v>82</v>
      </c>
      <c r="E664" s="203"/>
      <c r="F664" s="204" t="s">
        <v>140</v>
      </c>
      <c r="G664" s="204"/>
      <c r="H664" s="205" t="s">
        <v>141</v>
      </c>
      <c r="I664" s="205"/>
    </row>
    <row r="665" spans="1:11" x14ac:dyDescent="0.25">
      <c r="A665" s="223" t="s">
        <v>83</v>
      </c>
      <c r="B665" s="224"/>
      <c r="C665" s="80" t="s">
        <v>72</v>
      </c>
      <c r="D665" s="222" t="s">
        <v>83</v>
      </c>
      <c r="E665" s="221"/>
      <c r="F665" s="221" t="s">
        <v>83</v>
      </c>
      <c r="G665" s="221"/>
      <c r="H665" s="221" t="s">
        <v>83</v>
      </c>
      <c r="I665" s="221"/>
    </row>
    <row r="666" spans="1:11" x14ac:dyDescent="0.25">
      <c r="A666" s="227">
        <v>1</v>
      </c>
      <c r="B666" s="227"/>
      <c r="C666" s="80">
        <v>60</v>
      </c>
      <c r="D666" s="218"/>
      <c r="E666" s="219"/>
      <c r="F666" s="230">
        <v>2.2000000000000001E-4</v>
      </c>
      <c r="G666" s="230"/>
      <c r="H666" s="221">
        <v>8.7999999999999998E-5</v>
      </c>
      <c r="I666" s="221"/>
      <c r="J666" s="73" t="str">
        <f>IF(H666&gt;F666,"#",IF((ABS(D666-A666))&lt;(F666+H666),"",""""))</f>
        <v>"</v>
      </c>
    </row>
    <row r="667" spans="1:11" x14ac:dyDescent="0.25">
      <c r="A667" s="227">
        <v>1</v>
      </c>
      <c r="B667" s="227"/>
      <c r="C667" s="80">
        <v>400</v>
      </c>
      <c r="D667" s="218"/>
      <c r="E667" s="219"/>
      <c r="F667" s="230">
        <v>2.2000000000000001E-4</v>
      </c>
      <c r="G667" s="230"/>
      <c r="H667" s="221">
        <v>8.7999999999999998E-5</v>
      </c>
      <c r="I667" s="221"/>
      <c r="J667" s="73" t="str">
        <f t="shared" ref="J667:J670" si="25">IF(H667&gt;F667,"#",IF((ABS(D667-A667))&lt;(F667+H667),"",""""))</f>
        <v>"</v>
      </c>
    </row>
    <row r="668" spans="1:11" x14ac:dyDescent="0.25">
      <c r="A668" s="227">
        <v>1</v>
      </c>
      <c r="B668" s="227"/>
      <c r="C668" s="80">
        <v>1000</v>
      </c>
      <c r="D668" s="218"/>
      <c r="E668" s="219"/>
      <c r="F668" s="230">
        <v>2.2000000000000001E-4</v>
      </c>
      <c r="G668" s="230"/>
      <c r="H668" s="221">
        <v>8.7999999999999998E-5</v>
      </c>
      <c r="I668" s="221"/>
      <c r="J668" s="73" t="str">
        <f t="shared" si="25"/>
        <v>"</v>
      </c>
    </row>
    <row r="669" spans="1:11" x14ac:dyDescent="0.25">
      <c r="A669" s="227">
        <v>1</v>
      </c>
      <c r="B669" s="227"/>
      <c r="C669" s="80">
        <v>5000</v>
      </c>
      <c r="D669" s="232"/>
      <c r="E669" s="233"/>
      <c r="F669" s="243">
        <v>3.6999999999999999E-4</v>
      </c>
      <c r="G669" s="243"/>
      <c r="H669" s="162">
        <v>3.4400000000000001E-4</v>
      </c>
      <c r="I669" s="162"/>
      <c r="J669" s="73" t="str">
        <f t="shared" si="25"/>
        <v>"</v>
      </c>
    </row>
    <row r="670" spans="1:11" x14ac:dyDescent="0.25">
      <c r="A670" s="227">
        <v>1</v>
      </c>
      <c r="B670" s="227"/>
      <c r="C670" s="80">
        <v>10000</v>
      </c>
      <c r="D670" s="240"/>
      <c r="E670" s="218"/>
      <c r="F670" s="241">
        <v>5.1999999999999995E-4</v>
      </c>
      <c r="G670" s="242"/>
      <c r="H670" s="229">
        <v>3.4400000000000001E-4</v>
      </c>
      <c r="I670" s="222"/>
      <c r="J670" s="73" t="str">
        <f t="shared" si="25"/>
        <v>"</v>
      </c>
    </row>
    <row r="671" spans="1:11" x14ac:dyDescent="0.25">
      <c r="A671" s="227"/>
      <c r="B671" s="227"/>
      <c r="C671" s="80"/>
      <c r="D671" s="222"/>
      <c r="E671" s="221"/>
      <c r="F671" s="219"/>
      <c r="G671" s="219"/>
      <c r="H671" s="221"/>
      <c r="I671" s="221"/>
    </row>
    <row r="672" spans="1:11" x14ac:dyDescent="0.25">
      <c r="A672" s="227">
        <v>5</v>
      </c>
      <c r="B672" s="227"/>
      <c r="C672" s="80">
        <v>60</v>
      </c>
      <c r="D672" s="218"/>
      <c r="E672" s="219"/>
      <c r="F672" s="230">
        <v>9.7999999999999997E-4</v>
      </c>
      <c r="G672" s="230"/>
      <c r="H672" s="221">
        <v>4.6000000000000001E-4</v>
      </c>
      <c r="I672" s="221"/>
      <c r="J672" s="73" t="str">
        <f t="shared" ref="J672:J674" si="26">IF(H672&gt;F672,"#",IF((ABS(D672-A672))&lt;(F672+H672),"",""""))</f>
        <v>"</v>
      </c>
    </row>
    <row r="673" spans="1:10" x14ac:dyDescent="0.25">
      <c r="A673" s="227">
        <v>5</v>
      </c>
      <c r="B673" s="227"/>
      <c r="C673" s="80">
        <v>400</v>
      </c>
      <c r="D673" s="218"/>
      <c r="E673" s="219"/>
      <c r="F673" s="230">
        <v>9.7999999999999997E-4</v>
      </c>
      <c r="G673" s="230"/>
      <c r="H673" s="221">
        <v>2.8249999999999998E-3</v>
      </c>
      <c r="I673" s="221"/>
      <c r="J673" s="73" t="str">
        <f t="shared" si="26"/>
        <v>#</v>
      </c>
    </row>
    <row r="674" spans="1:10" x14ac:dyDescent="0.25">
      <c r="A674" s="227">
        <v>5</v>
      </c>
      <c r="B674" s="227"/>
      <c r="C674" s="80">
        <v>1000</v>
      </c>
      <c r="D674" s="218"/>
      <c r="E674" s="219"/>
      <c r="F674" s="230">
        <v>9.7999999999999997E-4</v>
      </c>
      <c r="G674" s="230"/>
      <c r="H674" s="221">
        <v>2.8249999999999998E-3</v>
      </c>
      <c r="I674" s="221"/>
      <c r="J674" s="73" t="str">
        <f t="shared" si="26"/>
        <v>#</v>
      </c>
    </row>
    <row r="675" spans="1:10" x14ac:dyDescent="0.25">
      <c r="A675" s="227"/>
      <c r="B675" s="227"/>
      <c r="C675" s="80"/>
      <c r="D675" s="224"/>
      <c r="E675" s="162"/>
      <c r="F675" s="233"/>
      <c r="G675" s="233"/>
      <c r="H675" s="162"/>
      <c r="I675" s="162"/>
    </row>
    <row r="676" spans="1:10" x14ac:dyDescent="0.25">
      <c r="A676" s="227">
        <v>10</v>
      </c>
      <c r="B676" s="227"/>
      <c r="C676" s="80">
        <v>60</v>
      </c>
      <c r="D676" s="218"/>
      <c r="E676" s="219"/>
      <c r="F676" s="230">
        <v>2.14E-3</v>
      </c>
      <c r="G676" s="230"/>
      <c r="H676" s="221">
        <v>8.5999999999999998E-4</v>
      </c>
      <c r="I676" s="221"/>
      <c r="J676" s="73" t="str">
        <f t="shared" ref="J676:J678" si="27">IF(H676&gt;F676,"#",IF((ABS(D676-A676))&lt;(F676+H676),"",""""))</f>
        <v>"</v>
      </c>
    </row>
    <row r="677" spans="1:10" x14ac:dyDescent="0.25">
      <c r="A677" s="227">
        <v>10</v>
      </c>
      <c r="B677" s="227"/>
      <c r="C677" s="80">
        <v>400</v>
      </c>
      <c r="D677" s="218"/>
      <c r="E677" s="219"/>
      <c r="F677" s="230">
        <v>2.14E-3</v>
      </c>
      <c r="G677" s="230"/>
      <c r="H677" s="221">
        <v>3.64E-3</v>
      </c>
      <c r="I677" s="221"/>
      <c r="J677" s="73" t="str">
        <f t="shared" si="27"/>
        <v>#</v>
      </c>
    </row>
    <row r="678" spans="1:10" x14ac:dyDescent="0.25">
      <c r="A678" s="227">
        <v>10</v>
      </c>
      <c r="B678" s="227"/>
      <c r="C678" s="80">
        <v>1000</v>
      </c>
      <c r="D678" s="218"/>
      <c r="E678" s="219"/>
      <c r="F678" s="230">
        <v>2.14E-3</v>
      </c>
      <c r="G678" s="230"/>
      <c r="H678" s="221">
        <v>3.64E-3</v>
      </c>
      <c r="I678" s="221"/>
      <c r="J678" s="73" t="str">
        <f t="shared" si="27"/>
        <v>#</v>
      </c>
    </row>
    <row r="679" spans="1:10" x14ac:dyDescent="0.25">
      <c r="A679" s="227"/>
      <c r="B679" s="227"/>
      <c r="C679" s="80"/>
      <c r="D679" s="224"/>
      <c r="E679" s="162"/>
      <c r="F679" s="233"/>
      <c r="G679" s="233"/>
      <c r="H679" s="162"/>
      <c r="I679" s="162"/>
    </row>
    <row r="680" spans="1:10" x14ac:dyDescent="0.25">
      <c r="A680" s="227">
        <v>15</v>
      </c>
      <c r="B680" s="227"/>
      <c r="C680" s="80">
        <v>60</v>
      </c>
      <c r="D680" s="218"/>
      <c r="E680" s="219"/>
      <c r="F680" s="230">
        <v>3.7499999999999999E-3</v>
      </c>
      <c r="G680" s="230"/>
      <c r="H680" s="221">
        <v>1.335E-3</v>
      </c>
      <c r="I680" s="221"/>
      <c r="J680" s="73" t="str">
        <f t="shared" ref="J680:J682" si="28">IF(H680&gt;F680,"#",IF((ABS(D680-A680))&lt;(F680+H680),"",""""))</f>
        <v>"</v>
      </c>
    </row>
    <row r="681" spans="1:10" x14ac:dyDescent="0.25">
      <c r="A681" s="227">
        <v>15</v>
      </c>
      <c r="B681" s="227"/>
      <c r="C681" s="80">
        <v>400</v>
      </c>
      <c r="D681" s="218"/>
      <c r="E681" s="219"/>
      <c r="F681" s="230">
        <v>3.7499999999999999E-3</v>
      </c>
      <c r="G681" s="230"/>
      <c r="H681" s="221">
        <v>4.4549999999999998E-3</v>
      </c>
      <c r="I681" s="221"/>
      <c r="J681" s="73" t="str">
        <f t="shared" si="28"/>
        <v>#</v>
      </c>
    </row>
    <row r="682" spans="1:10" x14ac:dyDescent="0.25">
      <c r="A682" s="227">
        <v>15</v>
      </c>
      <c r="B682" s="227"/>
      <c r="C682" s="80">
        <v>1000</v>
      </c>
      <c r="D682" s="218"/>
      <c r="E682" s="219"/>
      <c r="F682" s="230">
        <v>3.7499999999999999E-3</v>
      </c>
      <c r="G682" s="230"/>
      <c r="H682" s="221">
        <v>4.4549999999999998E-3</v>
      </c>
      <c r="I682" s="221"/>
      <c r="J682" s="73" t="str">
        <f t="shared" si="28"/>
        <v>#</v>
      </c>
    </row>
    <row r="683" spans="1:10" x14ac:dyDescent="0.25">
      <c r="A683" s="227"/>
      <c r="B683" s="227"/>
      <c r="C683" s="80"/>
      <c r="D683" s="226"/>
      <c r="E683" s="227"/>
      <c r="F683" s="219"/>
      <c r="G683" s="219"/>
      <c r="H683" s="221"/>
      <c r="I683" s="221"/>
    </row>
    <row r="684" spans="1:10" x14ac:dyDescent="0.25">
      <c r="A684" s="227">
        <v>20</v>
      </c>
      <c r="B684" s="227"/>
      <c r="C684" s="80">
        <v>60</v>
      </c>
      <c r="D684" s="218"/>
      <c r="E684" s="219"/>
      <c r="F684" s="230">
        <v>6.0400000000000002E-3</v>
      </c>
      <c r="G684" s="230"/>
      <c r="H684" s="221">
        <v>1.735E-3</v>
      </c>
      <c r="I684" s="221"/>
      <c r="J684" s="73" t="str">
        <f t="shared" ref="J684:J686" si="29">IF(H684&gt;F684,"#",IF((ABS(D684-A684))&lt;(F684+H684),"",""""))</f>
        <v>"</v>
      </c>
    </row>
    <row r="685" spans="1:10" x14ac:dyDescent="0.25">
      <c r="A685" s="227">
        <v>20</v>
      </c>
      <c r="B685" s="227"/>
      <c r="C685" s="80">
        <v>400</v>
      </c>
      <c r="D685" s="218"/>
      <c r="E685" s="219"/>
      <c r="F685" s="230">
        <v>6.0400000000000002E-3</v>
      </c>
      <c r="G685" s="230"/>
      <c r="H685" s="221">
        <v>5.2700000000000004E-3</v>
      </c>
      <c r="I685" s="221"/>
      <c r="J685" s="73" t="str">
        <f t="shared" si="29"/>
        <v>"</v>
      </c>
    </row>
    <row r="686" spans="1:10" x14ac:dyDescent="0.25">
      <c r="A686" s="227">
        <v>20</v>
      </c>
      <c r="B686" s="227"/>
      <c r="C686" s="80">
        <v>1000</v>
      </c>
      <c r="D686" s="218"/>
      <c r="E686" s="219"/>
      <c r="F686" s="230">
        <v>6.0400000000000002E-3</v>
      </c>
      <c r="G686" s="230"/>
      <c r="H686" s="221">
        <v>5.2700000000000004E-3</v>
      </c>
      <c r="I686" s="221"/>
      <c r="J686" s="73" t="str">
        <f t="shared" si="29"/>
        <v>"</v>
      </c>
    </row>
    <row r="687" spans="1:10" x14ac:dyDescent="0.25">
      <c r="A687" s="227"/>
      <c r="B687" s="227"/>
      <c r="C687" s="80"/>
      <c r="D687" s="227"/>
      <c r="E687" s="227"/>
      <c r="F687" s="219"/>
      <c r="G687" s="219"/>
      <c r="H687" s="227"/>
      <c r="I687" s="227"/>
    </row>
    <row r="688" spans="1:10" x14ac:dyDescent="0.25">
      <c r="A688" s="227">
        <v>25</v>
      </c>
      <c r="B688" s="227"/>
      <c r="C688" s="80">
        <v>60</v>
      </c>
      <c r="D688" s="218"/>
      <c r="E688" s="219"/>
      <c r="F688" s="230">
        <v>9.2300000000000004E-3</v>
      </c>
      <c r="G688" s="230"/>
      <c r="H688" s="221">
        <v>2.1350000000000002E-3</v>
      </c>
      <c r="I688" s="221"/>
      <c r="J688" s="73" t="str">
        <f t="shared" ref="J688:J690" si="30">IF(H688&gt;F688,"#",IF((ABS(D688-A688))&lt;(F688+H688),"",""""))</f>
        <v>"</v>
      </c>
    </row>
    <row r="689" spans="1:10" x14ac:dyDescent="0.25">
      <c r="A689" s="227">
        <v>25</v>
      </c>
      <c r="B689" s="227"/>
      <c r="C689" s="80">
        <v>400</v>
      </c>
      <c r="D689" s="218"/>
      <c r="E689" s="219"/>
      <c r="F689" s="230">
        <v>9.2300000000000004E-3</v>
      </c>
      <c r="G689" s="230"/>
      <c r="H689" s="221">
        <v>8.9999999999999993E-3</v>
      </c>
      <c r="I689" s="221"/>
      <c r="J689" s="73" t="str">
        <f t="shared" si="30"/>
        <v>"</v>
      </c>
    </row>
    <row r="690" spans="1:10" x14ac:dyDescent="0.25">
      <c r="A690" s="227">
        <v>25</v>
      </c>
      <c r="B690" s="227"/>
      <c r="C690" s="80">
        <v>1000</v>
      </c>
      <c r="D690" s="218"/>
      <c r="E690" s="219"/>
      <c r="F690" s="230">
        <v>9.2300000000000004E-3</v>
      </c>
      <c r="G690" s="230"/>
      <c r="H690" s="221">
        <v>8.9999999999999993E-3</v>
      </c>
      <c r="I690" s="221"/>
      <c r="J690" s="73" t="str">
        <f t="shared" si="30"/>
        <v>"</v>
      </c>
    </row>
    <row r="691" spans="1:10" x14ac:dyDescent="0.25">
      <c r="A691" s="227"/>
      <c r="B691" s="227"/>
      <c r="C691" s="80"/>
      <c r="D691" s="226"/>
      <c r="E691" s="227"/>
      <c r="F691" s="219"/>
      <c r="G691" s="219"/>
      <c r="H691" s="221"/>
      <c r="I691" s="221"/>
    </row>
    <row r="692" spans="1:10" x14ac:dyDescent="0.25">
      <c r="A692" s="227">
        <v>30</v>
      </c>
      <c r="B692" s="227"/>
      <c r="C692" s="80">
        <v>60</v>
      </c>
      <c r="D692" s="218"/>
      <c r="E692" s="219"/>
      <c r="F692" s="230">
        <v>1.354E-2</v>
      </c>
      <c r="G692" s="230"/>
      <c r="H692" s="221">
        <v>2.5349999999999999E-3</v>
      </c>
      <c r="I692" s="221"/>
      <c r="J692" s="73" t="str">
        <f t="shared" ref="J692:J694" si="31">IF(H692&gt;F692,"#",IF((ABS(D692-A692))&lt;(F692+H692),"",""""))</f>
        <v>"</v>
      </c>
    </row>
    <row r="693" spans="1:10" x14ac:dyDescent="0.25">
      <c r="A693" s="227">
        <v>30</v>
      </c>
      <c r="B693" s="227"/>
      <c r="C693" s="80">
        <v>400</v>
      </c>
      <c r="D693" s="218"/>
      <c r="E693" s="219"/>
      <c r="F693" s="230">
        <v>1.354E-2</v>
      </c>
      <c r="G693" s="230"/>
      <c r="H693" s="221">
        <v>8.9999999999999993E-3</v>
      </c>
      <c r="I693" s="221"/>
      <c r="J693" s="73" t="str">
        <f t="shared" si="31"/>
        <v>"</v>
      </c>
    </row>
    <row r="694" spans="1:10" x14ac:dyDescent="0.25">
      <c r="A694" s="227">
        <v>30</v>
      </c>
      <c r="B694" s="227"/>
      <c r="C694" s="80">
        <v>1000</v>
      </c>
      <c r="D694" s="218"/>
      <c r="E694" s="219"/>
      <c r="F694" s="230">
        <v>1.354E-2</v>
      </c>
      <c r="G694" s="230"/>
      <c r="H694" s="221">
        <v>8.9999999999999993E-3</v>
      </c>
      <c r="I694" s="221"/>
      <c r="J694" s="73" t="str">
        <f t="shared" si="31"/>
        <v>"</v>
      </c>
    </row>
    <row r="695" spans="1:10" x14ac:dyDescent="0.25">
      <c r="A695" s="118" t="s">
        <v>0</v>
      </c>
      <c r="B695" s="119"/>
      <c r="C695" s="119"/>
      <c r="D695" s="119"/>
      <c r="E695" s="119"/>
      <c r="F695" s="119"/>
      <c r="G695" s="119"/>
      <c r="H695" s="120"/>
      <c r="I695" s="164" t="s">
        <v>135</v>
      </c>
      <c r="J695" s="165"/>
    </row>
    <row r="696" spans="1:10" x14ac:dyDescent="0.25">
      <c r="A696" s="121"/>
      <c r="B696" s="122"/>
      <c r="C696" s="122"/>
      <c r="D696" s="122"/>
      <c r="E696" s="122"/>
      <c r="F696" s="122"/>
      <c r="G696" s="122"/>
      <c r="H696" s="123"/>
      <c r="I696" s="166"/>
      <c r="J696" s="167"/>
    </row>
    <row r="697" spans="1:10" x14ac:dyDescent="0.25">
      <c r="A697" s="168" t="s">
        <v>95</v>
      </c>
      <c r="B697" s="169"/>
      <c r="C697" s="169"/>
      <c r="D697" s="169"/>
      <c r="E697" s="169"/>
      <c r="F697" s="169"/>
      <c r="G697" s="169"/>
      <c r="H697" s="170"/>
      <c r="I697" s="176" t="str">
        <f>D$3</f>
        <v>01253</v>
      </c>
      <c r="J697" s="177"/>
    </row>
    <row r="698" spans="1:10" x14ac:dyDescent="0.25">
      <c r="A698" s="171"/>
      <c r="B698" s="172"/>
      <c r="C698" s="172"/>
      <c r="D698" s="172"/>
      <c r="E698" s="172"/>
      <c r="F698" s="172"/>
      <c r="G698" s="172"/>
      <c r="H698" s="173"/>
      <c r="I698" s="178"/>
      <c r="J698" s="179"/>
    </row>
    <row r="699" spans="1:10" x14ac:dyDescent="0.25">
      <c r="A699" s="10"/>
      <c r="B699" s="10"/>
      <c r="C699" s="10"/>
      <c r="D699" s="10"/>
      <c r="E699" s="10"/>
      <c r="F699" s="10"/>
      <c r="G699" s="10"/>
      <c r="H699" s="10"/>
      <c r="I699" s="10"/>
    </row>
    <row r="700" spans="1:10" x14ac:dyDescent="0.25">
      <c r="A700" s="212" t="s">
        <v>154</v>
      </c>
      <c r="B700" s="212"/>
      <c r="C700" s="212"/>
      <c r="D700" s="212"/>
      <c r="E700" s="212"/>
      <c r="F700" s="212"/>
      <c r="G700" s="212"/>
      <c r="H700" s="212"/>
      <c r="I700" s="212"/>
      <c r="J700" s="212"/>
    </row>
    <row r="701" spans="1:10" x14ac:dyDescent="0.25">
      <c r="A701" s="73"/>
      <c r="B701" s="73"/>
      <c r="C701" s="73"/>
      <c r="D701" s="73"/>
      <c r="E701" s="73"/>
      <c r="F701" s="73"/>
      <c r="G701" s="73"/>
      <c r="H701" s="73"/>
      <c r="I701" s="73"/>
      <c r="J701" s="73"/>
    </row>
    <row r="702" spans="1:10" x14ac:dyDescent="0.25">
      <c r="A702" s="4" t="s">
        <v>49</v>
      </c>
      <c r="B702" s="10"/>
      <c r="C702" s="10"/>
      <c r="D702" s="10"/>
      <c r="E702" s="10"/>
      <c r="F702" s="10"/>
      <c r="G702" s="10"/>
      <c r="H702" s="10"/>
      <c r="I702" s="10"/>
      <c r="J702" s="10"/>
    </row>
    <row r="703" spans="1:10" x14ac:dyDescent="0.25">
      <c r="A703" s="4"/>
      <c r="B703" s="10"/>
      <c r="C703" s="10"/>
      <c r="D703" s="10"/>
      <c r="E703" s="10"/>
      <c r="F703" s="10"/>
      <c r="G703" s="10"/>
      <c r="H703" s="10"/>
      <c r="I703" s="10"/>
      <c r="J703" s="10"/>
    </row>
    <row r="704" spans="1:10" x14ac:dyDescent="0.25">
      <c r="A704" s="201" t="s">
        <v>159</v>
      </c>
      <c r="B704" s="201"/>
      <c r="C704" s="201"/>
      <c r="D704" s="201"/>
      <c r="E704" s="201"/>
      <c r="F704" s="201"/>
      <c r="G704" s="201"/>
      <c r="H704" s="201"/>
      <c r="I704" s="201"/>
      <c r="J704" s="201"/>
    </row>
    <row r="705" spans="1:10" x14ac:dyDescent="0.25">
      <c r="A705" s="74"/>
      <c r="B705" s="74"/>
      <c r="C705" s="74"/>
      <c r="D705" s="74"/>
      <c r="E705" s="74"/>
      <c r="F705" s="74"/>
      <c r="G705" s="74"/>
      <c r="H705" s="74"/>
      <c r="I705" s="74"/>
      <c r="J705" s="74"/>
    </row>
    <row r="706" spans="1:10" x14ac:dyDescent="0.25">
      <c r="A706" s="215" t="s">
        <v>139</v>
      </c>
      <c r="B706" s="216"/>
      <c r="C706" s="216"/>
      <c r="D706" s="216"/>
      <c r="E706" s="216"/>
      <c r="F706" s="216"/>
      <c r="G706" s="216"/>
      <c r="H706" s="216"/>
      <c r="I706" s="217"/>
    </row>
    <row r="707" spans="1:10" ht="15" customHeight="1" x14ac:dyDescent="0.25">
      <c r="A707" s="246" t="s">
        <v>156</v>
      </c>
      <c r="B707" s="247" t="s">
        <v>155</v>
      </c>
      <c r="C707" s="248"/>
      <c r="D707" s="247" t="s">
        <v>82</v>
      </c>
      <c r="E707" s="248"/>
      <c r="F707" s="251" t="s">
        <v>140</v>
      </c>
      <c r="G707" s="152"/>
      <c r="H707" s="253" t="s">
        <v>141</v>
      </c>
      <c r="I707" s="254"/>
    </row>
    <row r="708" spans="1:10" x14ac:dyDescent="0.25">
      <c r="A708" s="246"/>
      <c r="B708" s="249"/>
      <c r="C708" s="250"/>
      <c r="D708" s="249"/>
      <c r="E708" s="250"/>
      <c r="F708" s="252"/>
      <c r="G708" s="154"/>
      <c r="H708" s="255"/>
      <c r="I708" s="256"/>
    </row>
    <row r="709" spans="1:10" x14ac:dyDescent="0.25">
      <c r="A709" s="80" t="s">
        <v>72</v>
      </c>
      <c r="B709" s="223" t="s">
        <v>72</v>
      </c>
      <c r="C709" s="224"/>
      <c r="D709" s="223" t="s">
        <v>72</v>
      </c>
      <c r="E709" s="224"/>
      <c r="F709" s="223" t="s">
        <v>72</v>
      </c>
      <c r="G709" s="224"/>
      <c r="H709" s="223" t="s">
        <v>72</v>
      </c>
      <c r="I709" s="224"/>
    </row>
    <row r="710" spans="1:10" x14ac:dyDescent="0.25">
      <c r="A710" s="80">
        <v>50</v>
      </c>
      <c r="B710" s="230">
        <v>50.000160000000001</v>
      </c>
      <c r="C710" s="230"/>
      <c r="D710" s="218">
        <v>49.999899999999997</v>
      </c>
      <c r="E710" s="219"/>
      <c r="F710" s="221">
        <v>5.0099999999999997E-3</v>
      </c>
      <c r="G710" s="221"/>
      <c r="H710" s="221">
        <v>2.0000000000000001E-4</v>
      </c>
      <c r="I710" s="221"/>
      <c r="J710" s="73" t="str">
        <f t="shared" ref="J710:J716" si="32">IF(H710&gt;F710,"#",IF((ABS(D710-B710))&lt;(F710+H710),"",""""))</f>
        <v/>
      </c>
    </row>
    <row r="711" spans="1:10" x14ac:dyDescent="0.25">
      <c r="A711" s="80">
        <v>60</v>
      </c>
      <c r="B711" s="230">
        <v>60.000210000000003</v>
      </c>
      <c r="C711" s="230"/>
      <c r="D711" s="240">
        <v>60</v>
      </c>
      <c r="E711" s="218"/>
      <c r="F711" s="221">
        <v>6.0099999999999997E-3</v>
      </c>
      <c r="G711" s="221"/>
      <c r="H711" s="221">
        <v>2.0000000000000001E-4</v>
      </c>
      <c r="I711" s="221"/>
      <c r="J711" s="73" t="str">
        <f t="shared" si="32"/>
        <v/>
      </c>
    </row>
    <row r="712" spans="1:10" x14ac:dyDescent="0.25">
      <c r="A712" s="80">
        <v>400</v>
      </c>
      <c r="B712" s="219">
        <v>400.00170000000003</v>
      </c>
      <c r="C712" s="219"/>
      <c r="D712" s="225">
        <v>400</v>
      </c>
      <c r="E712" s="220"/>
      <c r="F712" s="221">
        <v>4.0099999999999997E-2</v>
      </c>
      <c r="G712" s="221"/>
      <c r="H712" s="221">
        <v>2E-3</v>
      </c>
      <c r="I712" s="221"/>
      <c r="J712" s="73" t="str">
        <f t="shared" si="32"/>
        <v/>
      </c>
    </row>
    <row r="713" spans="1:10" x14ac:dyDescent="0.25">
      <c r="A713" s="80" t="s">
        <v>187</v>
      </c>
      <c r="B713" s="219">
        <v>1000.0037</v>
      </c>
      <c r="C713" s="219"/>
      <c r="D713" s="257">
        <v>1000</v>
      </c>
      <c r="E713" s="258"/>
      <c r="F713" s="162">
        <v>0.10009999999999999</v>
      </c>
      <c r="G713" s="162"/>
      <c r="H713" s="162">
        <v>0.02</v>
      </c>
      <c r="I713" s="162"/>
      <c r="J713" s="73" t="str">
        <f t="shared" si="32"/>
        <v/>
      </c>
    </row>
    <row r="714" spans="1:10" x14ac:dyDescent="0.25">
      <c r="A714" s="80" t="s">
        <v>186</v>
      </c>
      <c r="B714" s="259">
        <v>5000.0186999999996</v>
      </c>
      <c r="C714" s="225"/>
      <c r="D714" s="260">
        <v>4999.99</v>
      </c>
      <c r="E714" s="245"/>
      <c r="F714" s="229">
        <v>0.501</v>
      </c>
      <c r="G714" s="222"/>
      <c r="H714" s="229">
        <v>0.02</v>
      </c>
      <c r="I714" s="222"/>
      <c r="J714" s="73" t="str">
        <f t="shared" si="32"/>
        <v/>
      </c>
    </row>
    <row r="715" spans="1:10" x14ac:dyDescent="0.25">
      <c r="A715" s="80" t="s">
        <v>157</v>
      </c>
      <c r="B715" s="220">
        <v>10000.037</v>
      </c>
      <c r="C715" s="220"/>
      <c r="D715" s="245">
        <v>9999.99</v>
      </c>
      <c r="E715" s="244"/>
      <c r="F715" s="221">
        <v>1.0009999999999999</v>
      </c>
      <c r="G715" s="221"/>
      <c r="H715" s="221">
        <v>0.02</v>
      </c>
      <c r="I715" s="221"/>
      <c r="J715" s="73" t="str">
        <f t="shared" si="32"/>
        <v/>
      </c>
    </row>
    <row r="716" spans="1:10" x14ac:dyDescent="0.25">
      <c r="A716" s="80" t="s">
        <v>158</v>
      </c>
      <c r="B716" s="244">
        <v>50000.186999999998</v>
      </c>
      <c r="C716" s="244"/>
      <c r="D716" s="226">
        <v>50000</v>
      </c>
      <c r="E716" s="227"/>
      <c r="F716" s="221">
        <v>5.01</v>
      </c>
      <c r="G716" s="221"/>
      <c r="H716" s="221">
        <v>0.2</v>
      </c>
      <c r="I716" s="221"/>
      <c r="J716" s="73" t="str">
        <f t="shared" si="32"/>
        <v/>
      </c>
    </row>
    <row r="718" spans="1:10" x14ac:dyDescent="0.25">
      <c r="A718" s="215" t="s">
        <v>144</v>
      </c>
      <c r="B718" s="216"/>
      <c r="C718" s="216"/>
      <c r="D718" s="216"/>
      <c r="E718" s="216"/>
      <c r="F718" s="216"/>
      <c r="G718" s="216"/>
      <c r="H718" s="216"/>
      <c r="I718" s="217"/>
    </row>
    <row r="719" spans="1:10" x14ac:dyDescent="0.25">
      <c r="A719" s="246" t="s">
        <v>156</v>
      </c>
      <c r="B719" s="247" t="s">
        <v>155</v>
      </c>
      <c r="C719" s="248"/>
      <c r="D719" s="247" t="s">
        <v>82</v>
      </c>
      <c r="E719" s="248"/>
      <c r="F719" s="251" t="s">
        <v>140</v>
      </c>
      <c r="G719" s="152"/>
      <c r="H719" s="253" t="s">
        <v>141</v>
      </c>
      <c r="I719" s="254"/>
    </row>
    <row r="720" spans="1:10" x14ac:dyDescent="0.25">
      <c r="A720" s="246"/>
      <c r="B720" s="249"/>
      <c r="C720" s="250"/>
      <c r="D720" s="249"/>
      <c r="E720" s="250"/>
      <c r="F720" s="252"/>
      <c r="G720" s="154"/>
      <c r="H720" s="255"/>
      <c r="I720" s="256"/>
    </row>
    <row r="721" spans="1:10" x14ac:dyDescent="0.25">
      <c r="A721" s="80" t="s">
        <v>72</v>
      </c>
      <c r="B721" s="223" t="s">
        <v>72</v>
      </c>
      <c r="C721" s="224"/>
      <c r="D721" s="223" t="s">
        <v>72</v>
      </c>
      <c r="E721" s="224"/>
      <c r="F721" s="223" t="s">
        <v>72</v>
      </c>
      <c r="G721" s="224"/>
      <c r="H721" s="223" t="s">
        <v>72</v>
      </c>
      <c r="I721" s="224"/>
    </row>
    <row r="722" spans="1:10" x14ac:dyDescent="0.25">
      <c r="A722" s="80">
        <v>50</v>
      </c>
      <c r="B722" s="230">
        <v>50.000160000000001</v>
      </c>
      <c r="C722" s="230"/>
      <c r="D722" s="218">
        <v>49.999899999999997</v>
      </c>
      <c r="E722" s="219"/>
      <c r="F722" s="221">
        <v>5.0099999999999997E-3</v>
      </c>
      <c r="G722" s="221"/>
      <c r="H722" s="221">
        <v>2.0000000000000001E-4</v>
      </c>
      <c r="I722" s="221"/>
      <c r="J722" s="73" t="str">
        <f t="shared" ref="J722:J728" si="33">IF(H722&gt;F722,"#",IF((ABS(D722-B722))&lt;(F722+H722),"",""""))</f>
        <v/>
      </c>
    </row>
    <row r="723" spans="1:10" x14ac:dyDescent="0.25">
      <c r="A723" s="80">
        <v>60</v>
      </c>
      <c r="B723" s="230">
        <v>60.000210000000003</v>
      </c>
      <c r="C723" s="230"/>
      <c r="D723" s="240">
        <v>60</v>
      </c>
      <c r="E723" s="218"/>
      <c r="F723" s="221">
        <v>6.0099999999999997E-3</v>
      </c>
      <c r="G723" s="221"/>
      <c r="H723" s="221">
        <v>2.0000000000000001E-4</v>
      </c>
      <c r="I723" s="221"/>
      <c r="J723" s="73" t="str">
        <f t="shared" si="33"/>
        <v/>
      </c>
    </row>
    <row r="724" spans="1:10" x14ac:dyDescent="0.25">
      <c r="A724" s="80">
        <v>400</v>
      </c>
      <c r="B724" s="219">
        <v>400.00170000000003</v>
      </c>
      <c r="C724" s="219"/>
      <c r="D724" s="225">
        <v>400</v>
      </c>
      <c r="E724" s="220"/>
      <c r="F724" s="221">
        <v>4.0099999999999997E-2</v>
      </c>
      <c r="G724" s="221"/>
      <c r="H724" s="221">
        <v>2E-3</v>
      </c>
      <c r="I724" s="221"/>
      <c r="J724" s="73" t="str">
        <f t="shared" si="33"/>
        <v/>
      </c>
    </row>
    <row r="725" spans="1:10" x14ac:dyDescent="0.25">
      <c r="A725" s="80">
        <v>1000</v>
      </c>
      <c r="B725" s="219">
        <v>1000.0037</v>
      </c>
      <c r="C725" s="219"/>
      <c r="D725" s="257">
        <v>1000</v>
      </c>
      <c r="E725" s="258"/>
      <c r="F725" s="162">
        <v>0.10009999999999999</v>
      </c>
      <c r="G725" s="162"/>
      <c r="H725" s="162">
        <v>0.02</v>
      </c>
      <c r="I725" s="162"/>
      <c r="J725" s="73" t="str">
        <f t="shared" si="33"/>
        <v/>
      </c>
    </row>
    <row r="726" spans="1:10" x14ac:dyDescent="0.25">
      <c r="A726" s="80">
        <v>5000</v>
      </c>
      <c r="B726" s="259">
        <v>5000.0186999999996</v>
      </c>
      <c r="C726" s="225"/>
      <c r="D726" s="260">
        <v>4999.99</v>
      </c>
      <c r="E726" s="245"/>
      <c r="F726" s="229">
        <v>0.501</v>
      </c>
      <c r="G726" s="222"/>
      <c r="H726" s="229">
        <v>0.02</v>
      </c>
      <c r="I726" s="222"/>
      <c r="J726" s="73" t="str">
        <f t="shared" si="33"/>
        <v/>
      </c>
    </row>
    <row r="727" spans="1:10" x14ac:dyDescent="0.25">
      <c r="A727" s="80" t="s">
        <v>157</v>
      </c>
      <c r="B727" s="220">
        <v>10000.037</v>
      </c>
      <c r="C727" s="220"/>
      <c r="D727" s="245">
        <v>9999.99</v>
      </c>
      <c r="E727" s="244"/>
      <c r="F727" s="221">
        <v>1.0009999999999999</v>
      </c>
      <c r="G727" s="221"/>
      <c r="H727" s="221">
        <v>0.02</v>
      </c>
      <c r="I727" s="221"/>
      <c r="J727" s="73" t="str">
        <f t="shared" si="33"/>
        <v/>
      </c>
    </row>
    <row r="728" spans="1:10" x14ac:dyDescent="0.25">
      <c r="A728" s="80" t="s">
        <v>158</v>
      </c>
      <c r="B728" s="244">
        <v>50000.186999999998</v>
      </c>
      <c r="C728" s="244"/>
      <c r="D728" s="226">
        <v>50000</v>
      </c>
      <c r="E728" s="227"/>
      <c r="F728" s="221">
        <v>5.01</v>
      </c>
      <c r="G728" s="221"/>
      <c r="H728" s="221">
        <v>0.2</v>
      </c>
      <c r="I728" s="221"/>
      <c r="J728" s="73" t="str">
        <f t="shared" si="33"/>
        <v/>
      </c>
    </row>
    <row r="730" spans="1:10" x14ac:dyDescent="0.25">
      <c r="A730" s="215" t="s">
        <v>145</v>
      </c>
      <c r="B730" s="216"/>
      <c r="C730" s="216"/>
      <c r="D730" s="216"/>
      <c r="E730" s="216"/>
      <c r="F730" s="216"/>
      <c r="G730" s="216"/>
      <c r="H730" s="216"/>
      <c r="I730" s="217"/>
    </row>
    <row r="731" spans="1:10" x14ac:dyDescent="0.25">
      <c r="A731" s="246" t="s">
        <v>156</v>
      </c>
      <c r="B731" s="247" t="s">
        <v>155</v>
      </c>
      <c r="C731" s="248"/>
      <c r="D731" s="247" t="s">
        <v>82</v>
      </c>
      <c r="E731" s="248"/>
      <c r="F731" s="251" t="s">
        <v>140</v>
      </c>
      <c r="G731" s="152"/>
      <c r="H731" s="253" t="s">
        <v>141</v>
      </c>
      <c r="I731" s="254"/>
    </row>
    <row r="732" spans="1:10" x14ac:dyDescent="0.25">
      <c r="A732" s="246"/>
      <c r="B732" s="249"/>
      <c r="C732" s="250"/>
      <c r="D732" s="249"/>
      <c r="E732" s="250"/>
      <c r="F732" s="252"/>
      <c r="G732" s="154"/>
      <c r="H732" s="255"/>
      <c r="I732" s="256"/>
    </row>
    <row r="733" spans="1:10" x14ac:dyDescent="0.25">
      <c r="A733" s="80" t="s">
        <v>72</v>
      </c>
      <c r="B733" s="223" t="s">
        <v>72</v>
      </c>
      <c r="C733" s="224"/>
      <c r="D733" s="223" t="s">
        <v>72</v>
      </c>
      <c r="E733" s="224"/>
      <c r="F733" s="223" t="s">
        <v>72</v>
      </c>
      <c r="G733" s="224"/>
      <c r="H733" s="223" t="s">
        <v>72</v>
      </c>
      <c r="I733" s="224"/>
    </row>
    <row r="734" spans="1:10" x14ac:dyDescent="0.25">
      <c r="A734" s="80">
        <v>50</v>
      </c>
      <c r="B734" s="230">
        <v>50.000160000000001</v>
      </c>
      <c r="C734" s="230"/>
      <c r="D734" s="218">
        <v>49.999899999999997</v>
      </c>
      <c r="E734" s="219"/>
      <c r="F734" s="221">
        <v>5.0099999999999997E-3</v>
      </c>
      <c r="G734" s="221"/>
      <c r="H734" s="221">
        <v>2.0000000000000001E-4</v>
      </c>
      <c r="I734" s="221"/>
      <c r="J734" s="73" t="str">
        <f t="shared" ref="J734:J740" si="34">IF(H734&gt;F734,"#",IF((ABS(D734-B734))&lt;(F734+H734),"",""""))</f>
        <v/>
      </c>
    </row>
    <row r="735" spans="1:10" x14ac:dyDescent="0.25">
      <c r="A735" s="80">
        <v>60</v>
      </c>
      <c r="B735" s="230">
        <v>60.000210000000003</v>
      </c>
      <c r="C735" s="230"/>
      <c r="D735" s="240">
        <v>60</v>
      </c>
      <c r="E735" s="218"/>
      <c r="F735" s="221">
        <v>6.0099999999999997E-3</v>
      </c>
      <c r="G735" s="221"/>
      <c r="H735" s="221">
        <v>2.0000000000000001E-4</v>
      </c>
      <c r="I735" s="221"/>
      <c r="J735" s="73" t="str">
        <f t="shared" si="34"/>
        <v/>
      </c>
    </row>
    <row r="736" spans="1:10" x14ac:dyDescent="0.25">
      <c r="A736" s="80">
        <v>400</v>
      </c>
      <c r="B736" s="219">
        <v>400.00170000000003</v>
      </c>
      <c r="C736" s="219"/>
      <c r="D736" s="225">
        <v>400</v>
      </c>
      <c r="E736" s="220"/>
      <c r="F736" s="221">
        <v>4.0099999999999997E-2</v>
      </c>
      <c r="G736" s="221"/>
      <c r="H736" s="221">
        <v>2E-3</v>
      </c>
      <c r="I736" s="221"/>
      <c r="J736" s="73" t="str">
        <f t="shared" si="34"/>
        <v/>
      </c>
    </row>
    <row r="737" spans="1:10" x14ac:dyDescent="0.25">
      <c r="A737" s="80">
        <v>1000</v>
      </c>
      <c r="B737" s="219">
        <v>1000.0037</v>
      </c>
      <c r="C737" s="219"/>
      <c r="D737" s="257">
        <v>1000</v>
      </c>
      <c r="E737" s="258"/>
      <c r="F737" s="162">
        <v>0.10009999999999999</v>
      </c>
      <c r="G737" s="162"/>
      <c r="H737" s="162">
        <v>0.02</v>
      </c>
      <c r="I737" s="162"/>
      <c r="J737" s="73" t="str">
        <f t="shared" si="34"/>
        <v/>
      </c>
    </row>
    <row r="738" spans="1:10" x14ac:dyDescent="0.25">
      <c r="A738" s="80">
        <v>5000</v>
      </c>
      <c r="B738" s="259">
        <v>5000.0186999999996</v>
      </c>
      <c r="C738" s="225"/>
      <c r="D738" s="260">
        <v>4999.99</v>
      </c>
      <c r="E738" s="245"/>
      <c r="F738" s="229">
        <v>0.501</v>
      </c>
      <c r="G738" s="222"/>
      <c r="H738" s="229">
        <v>0.02</v>
      </c>
      <c r="I738" s="222"/>
      <c r="J738" s="73" t="str">
        <f t="shared" si="34"/>
        <v/>
      </c>
    </row>
    <row r="739" spans="1:10" x14ac:dyDescent="0.25">
      <c r="A739" s="80" t="s">
        <v>157</v>
      </c>
      <c r="B739" s="220">
        <v>10000.037</v>
      </c>
      <c r="C739" s="220"/>
      <c r="D739" s="245">
        <v>9999.99</v>
      </c>
      <c r="E739" s="244"/>
      <c r="F739" s="221">
        <v>1.0009999999999999</v>
      </c>
      <c r="G739" s="221"/>
      <c r="H739" s="221">
        <v>0.02</v>
      </c>
      <c r="I739" s="221"/>
      <c r="J739" s="73" t="str">
        <f t="shared" si="34"/>
        <v/>
      </c>
    </row>
    <row r="740" spans="1:10" x14ac:dyDescent="0.25">
      <c r="A740" s="80" t="s">
        <v>158</v>
      </c>
      <c r="B740" s="244">
        <v>50000.186999999998</v>
      </c>
      <c r="C740" s="244"/>
      <c r="D740" s="226">
        <v>50000</v>
      </c>
      <c r="E740" s="227"/>
      <c r="F740" s="221">
        <v>5.01</v>
      </c>
      <c r="G740" s="221"/>
      <c r="H740" s="221">
        <v>0.2</v>
      </c>
      <c r="I740" s="221"/>
      <c r="J740" s="73" t="str">
        <f t="shared" si="34"/>
        <v/>
      </c>
    </row>
    <row r="744" spans="1:10" x14ac:dyDescent="0.25">
      <c r="A744" s="118" t="s">
        <v>0</v>
      </c>
      <c r="B744" s="119"/>
      <c r="C744" s="119"/>
      <c r="D744" s="119"/>
      <c r="E744" s="119"/>
      <c r="F744" s="119"/>
      <c r="G744" s="119"/>
      <c r="H744" s="120"/>
      <c r="I744" s="164" t="s">
        <v>135</v>
      </c>
      <c r="J744" s="165"/>
    </row>
    <row r="745" spans="1:10" x14ac:dyDescent="0.25">
      <c r="A745" s="121"/>
      <c r="B745" s="122"/>
      <c r="C745" s="122"/>
      <c r="D745" s="122"/>
      <c r="E745" s="122"/>
      <c r="F745" s="122"/>
      <c r="G745" s="122"/>
      <c r="H745" s="123"/>
      <c r="I745" s="166"/>
      <c r="J745" s="167"/>
    </row>
    <row r="746" spans="1:10" x14ac:dyDescent="0.25">
      <c r="A746" s="168" t="s">
        <v>95</v>
      </c>
      <c r="B746" s="169"/>
      <c r="C746" s="169"/>
      <c r="D746" s="169"/>
      <c r="E746" s="169"/>
      <c r="F746" s="169"/>
      <c r="G746" s="169"/>
      <c r="H746" s="170"/>
      <c r="I746" s="176" t="str">
        <f>D$3</f>
        <v>01253</v>
      </c>
      <c r="J746" s="177"/>
    </row>
    <row r="747" spans="1:10" x14ac:dyDescent="0.25">
      <c r="A747" s="171"/>
      <c r="B747" s="172"/>
      <c r="C747" s="172"/>
      <c r="D747" s="172"/>
      <c r="E747" s="172"/>
      <c r="F747" s="172"/>
      <c r="G747" s="172"/>
      <c r="H747" s="173"/>
      <c r="I747" s="178"/>
      <c r="J747" s="179"/>
    </row>
    <row r="748" spans="1:10" x14ac:dyDescent="0.25">
      <c r="A748" s="10"/>
      <c r="B748" s="10"/>
      <c r="C748" s="10"/>
      <c r="D748" s="10"/>
      <c r="E748" s="10"/>
      <c r="F748" s="10"/>
      <c r="G748" s="10"/>
      <c r="H748" s="10"/>
      <c r="I748" s="10"/>
    </row>
    <row r="749" spans="1:10" x14ac:dyDescent="0.25">
      <c r="A749" s="212" t="s">
        <v>172</v>
      </c>
      <c r="B749" s="212"/>
      <c r="C749" s="212"/>
      <c r="D749" s="212"/>
      <c r="E749" s="212"/>
      <c r="F749" s="212"/>
      <c r="G749" s="212"/>
      <c r="H749" s="212"/>
      <c r="I749" s="212"/>
      <c r="J749" s="212"/>
    </row>
    <row r="750" spans="1:10" x14ac:dyDescent="0.25">
      <c r="A750" s="73"/>
      <c r="B750" s="73"/>
      <c r="C750" s="73"/>
      <c r="D750" s="73"/>
      <c r="E750" s="73"/>
      <c r="F750" s="73"/>
      <c r="G750" s="73"/>
      <c r="H750" s="73"/>
      <c r="I750" s="73"/>
      <c r="J750" s="73"/>
    </row>
    <row r="751" spans="1:10" x14ac:dyDescent="0.25">
      <c r="A751" s="4" t="s">
        <v>49</v>
      </c>
      <c r="B751" s="10"/>
      <c r="C751" s="10"/>
      <c r="D751" s="10"/>
      <c r="E751" s="10"/>
      <c r="F751" s="10"/>
      <c r="G751" s="10"/>
      <c r="H751" s="10"/>
      <c r="I751" s="10"/>
      <c r="J751" s="10"/>
    </row>
    <row r="752" spans="1:10" x14ac:dyDescent="0.25">
      <c r="A752" s="201" t="s">
        <v>174</v>
      </c>
      <c r="B752" s="201"/>
      <c r="C752" s="201"/>
      <c r="D752" s="201"/>
      <c r="E752" s="201"/>
      <c r="F752" s="201"/>
      <c r="G752" s="201"/>
      <c r="H752" s="201"/>
      <c r="I752" s="201"/>
      <c r="J752" s="201"/>
    </row>
    <row r="753" spans="1:15" x14ac:dyDescent="0.25">
      <c r="A753" s="201"/>
      <c r="B753" s="201"/>
      <c r="C753" s="201"/>
      <c r="D753" s="201"/>
      <c r="E753" s="201"/>
      <c r="F753" s="201"/>
      <c r="G753" s="201"/>
      <c r="H753" s="201"/>
      <c r="I753" s="201"/>
      <c r="J753" s="201"/>
    </row>
    <row r="754" spans="1:15" x14ac:dyDescent="0.25">
      <c r="A754" s="74"/>
      <c r="B754" s="74"/>
      <c r="C754" s="74"/>
      <c r="D754" s="74"/>
      <c r="E754" s="74"/>
      <c r="F754" s="74"/>
      <c r="G754" s="74"/>
      <c r="H754" s="74"/>
      <c r="I754" s="74"/>
      <c r="J754" s="74"/>
    </row>
    <row r="755" spans="1:15" x14ac:dyDescent="0.25">
      <c r="A755" s="215" t="s">
        <v>139</v>
      </c>
      <c r="B755" s="216"/>
      <c r="C755" s="216"/>
      <c r="D755" s="216"/>
      <c r="E755" s="216"/>
      <c r="F755" s="216"/>
      <c r="G755" s="216"/>
      <c r="H755" s="216"/>
      <c r="I755" s="217"/>
    </row>
    <row r="756" spans="1:15" ht="15" customHeight="1" x14ac:dyDescent="0.25">
      <c r="A756" s="261" t="s">
        <v>160</v>
      </c>
      <c r="B756" s="261"/>
      <c r="C756" s="261"/>
      <c r="D756" s="261"/>
      <c r="E756" s="248" t="s">
        <v>161</v>
      </c>
      <c r="F756" s="251" t="s">
        <v>162</v>
      </c>
      <c r="G756" s="152"/>
      <c r="H756" s="251" t="s">
        <v>140</v>
      </c>
      <c r="I756" s="262" t="s">
        <v>163</v>
      </c>
    </row>
    <row r="757" spans="1:15" x14ac:dyDescent="0.25">
      <c r="A757" s="261"/>
      <c r="B757" s="261"/>
      <c r="C757" s="261"/>
      <c r="D757" s="261"/>
      <c r="E757" s="250"/>
      <c r="F757" s="252"/>
      <c r="G757" s="154"/>
      <c r="H757" s="252"/>
      <c r="I757" s="263"/>
    </row>
    <row r="758" spans="1:15" x14ac:dyDescent="0.25">
      <c r="A758" s="265" t="s">
        <v>164</v>
      </c>
      <c r="B758" s="266" t="s">
        <v>165</v>
      </c>
      <c r="C758" s="162" t="s">
        <v>72</v>
      </c>
      <c r="D758" s="266" t="s">
        <v>166</v>
      </c>
      <c r="E758" s="162" t="s">
        <v>167</v>
      </c>
      <c r="F758" s="162" t="s">
        <v>167</v>
      </c>
      <c r="G758" s="162"/>
      <c r="H758" s="162" t="s">
        <v>167</v>
      </c>
      <c r="I758" s="162" t="s">
        <v>167</v>
      </c>
    </row>
    <row r="759" spans="1:15" x14ac:dyDescent="0.25">
      <c r="A759" s="265"/>
      <c r="B759" s="266"/>
      <c r="C759" s="162"/>
      <c r="D759" s="266"/>
      <c r="E759" s="162"/>
      <c r="F759" s="162"/>
      <c r="G759" s="162"/>
      <c r="H759" s="162"/>
      <c r="I759" s="162"/>
    </row>
    <row r="760" spans="1:15" x14ac:dyDescent="0.25">
      <c r="A760" s="21">
        <v>120</v>
      </c>
      <c r="B760" s="83">
        <v>1.25</v>
      </c>
      <c r="C760" s="82">
        <v>60</v>
      </c>
      <c r="D760" s="82">
        <v>1</v>
      </c>
      <c r="E760" s="82">
        <f>120*1.25</f>
        <v>150</v>
      </c>
      <c r="F760" s="264">
        <v>149.99600000000001</v>
      </c>
      <c r="G760" s="264"/>
      <c r="H760" s="88">
        <v>4.1000000000000002E-2</v>
      </c>
      <c r="I760" s="88">
        <f>0.006%*E760</f>
        <v>9.0000000000000011E-3</v>
      </c>
      <c r="J760" s="73" t="str">
        <f>IF(I760&gt;H760,"#",IF((ABS(F760-E760))&lt;(H760+I760),"",""""))</f>
        <v/>
      </c>
      <c r="K760" s="7">
        <v>149.982</v>
      </c>
      <c r="L760" s="7">
        <v>149.98599999999999</v>
      </c>
      <c r="M760" s="7">
        <f>L760-K760</f>
        <v>3.9999999999906777E-3</v>
      </c>
      <c r="N760" s="95">
        <f>E760-M760</f>
        <v>149.99600000000001</v>
      </c>
      <c r="O760" s="95"/>
    </row>
    <row r="761" spans="1:15" x14ac:dyDescent="0.25">
      <c r="A761" s="21"/>
      <c r="B761" s="83"/>
      <c r="C761" s="82"/>
      <c r="D761" s="82">
        <v>0.5</v>
      </c>
      <c r="E761" s="87">
        <f>E760/2</f>
        <v>75</v>
      </c>
      <c r="F761" s="264">
        <v>74.991</v>
      </c>
      <c r="G761" s="264"/>
      <c r="H761" s="88">
        <v>2.4E-2</v>
      </c>
      <c r="I761" s="88">
        <f>0.006%*E761</f>
        <v>4.5000000000000005E-3</v>
      </c>
      <c r="J761" s="73" t="str">
        <f>IF(I761&gt;H761,"#",IF((ABS(F761-E761))&lt;(H761+I761),"",""""))</f>
        <v/>
      </c>
      <c r="K761" s="7">
        <v>74.798000000000002</v>
      </c>
      <c r="L761" s="7">
        <v>74.807000000000002</v>
      </c>
      <c r="M761" s="7">
        <f>L761-K761</f>
        <v>9.0000000000003411E-3</v>
      </c>
      <c r="N761" s="95">
        <f>E761-M761</f>
        <v>74.991</v>
      </c>
      <c r="O761" s="95"/>
    </row>
    <row r="762" spans="1:15" x14ac:dyDescent="0.25">
      <c r="A762" s="21"/>
      <c r="B762" s="83"/>
      <c r="C762" s="82"/>
      <c r="D762" s="82">
        <v>0.1</v>
      </c>
      <c r="E762" s="87">
        <f>E760/10</f>
        <v>15</v>
      </c>
      <c r="F762" s="264">
        <v>14.999000000000001</v>
      </c>
      <c r="G762" s="264"/>
      <c r="H762" s="88">
        <v>8.9999999999999993E-3</v>
      </c>
      <c r="I762" s="88">
        <f>0.006%*E762</f>
        <v>8.9999999999999998E-4</v>
      </c>
      <c r="J762" s="73" t="str">
        <f>IF(I762&gt;H762,"#",IF((ABS(F762-E762))&lt;(H762+I762),"",""""))</f>
        <v/>
      </c>
      <c r="K762" s="7">
        <v>14.832000000000001</v>
      </c>
      <c r="L762" s="7">
        <v>14.833399999999999</v>
      </c>
      <c r="M762" s="7">
        <f>L762-K762</f>
        <v>1.3999999999985135E-3</v>
      </c>
      <c r="N762" s="95">
        <f>E762-M762</f>
        <v>14.998600000000001</v>
      </c>
      <c r="O762" s="95"/>
    </row>
    <row r="763" spans="1:15" x14ac:dyDescent="0.25">
      <c r="A763" s="21"/>
      <c r="B763" s="83"/>
      <c r="C763" s="82"/>
      <c r="D763" s="82"/>
      <c r="E763" s="87"/>
      <c r="F763" s="162"/>
      <c r="G763" s="162"/>
      <c r="H763" s="83"/>
      <c r="I763" s="88"/>
    </row>
    <row r="764" spans="1:15" x14ac:dyDescent="0.25">
      <c r="A764" s="21"/>
      <c r="B764" s="83">
        <v>5</v>
      </c>
      <c r="C764" s="82"/>
      <c r="D764" s="23">
        <v>1</v>
      </c>
      <c r="E764" s="82">
        <v>600</v>
      </c>
      <c r="F764" s="162">
        <v>599.98500000000001</v>
      </c>
      <c r="G764" s="162"/>
      <c r="H764" s="88">
        <v>0.156</v>
      </c>
      <c r="I764" s="88">
        <f>0.006%*E764</f>
        <v>3.6000000000000004E-2</v>
      </c>
      <c r="J764" s="73" t="str">
        <f>IF(I764&gt;H764,"#",IF((ABS(F764-E764))&lt;(H764+I764),"",""""))</f>
        <v/>
      </c>
      <c r="K764" s="7">
        <v>600.26800000000003</v>
      </c>
      <c r="L764" s="7">
        <v>600.28300000000002</v>
      </c>
      <c r="M764" s="7">
        <f>L764-K764</f>
        <v>1.4999999999986358E-2</v>
      </c>
      <c r="N764" s="95">
        <f>E764-M764</f>
        <v>599.98500000000001</v>
      </c>
      <c r="O764" s="95"/>
    </row>
    <row r="765" spans="1:15" x14ac:dyDescent="0.25">
      <c r="A765" s="21"/>
      <c r="B765" s="84"/>
      <c r="C765" s="86"/>
      <c r="D765" s="21">
        <v>0.5</v>
      </c>
      <c r="E765" s="87">
        <f>E764/2</f>
        <v>300</v>
      </c>
      <c r="F765" s="162">
        <v>299.97500000000002</v>
      </c>
      <c r="G765" s="162"/>
      <c r="H765" s="96">
        <v>8.4000000000000005E-2</v>
      </c>
      <c r="I765" s="88">
        <f>0.006%*E765</f>
        <v>1.8000000000000002E-2</v>
      </c>
      <c r="J765" s="73" t="str">
        <f>IF(I765&gt;H765,"#",IF((ABS(F765-E765))&lt;(H765+I765),"",""""))</f>
        <v/>
      </c>
      <c r="K765" s="7">
        <v>300.03300000000002</v>
      </c>
      <c r="L765" s="7">
        <v>300.05799999999999</v>
      </c>
      <c r="M765" s="7">
        <f>L765-K765</f>
        <v>2.4999999999977263E-2</v>
      </c>
      <c r="N765" s="95">
        <f>E765-M765</f>
        <v>299.97500000000002</v>
      </c>
      <c r="O765" s="95"/>
    </row>
    <row r="766" spans="1:15" x14ac:dyDescent="0.25">
      <c r="A766" s="21"/>
      <c r="B766" s="83"/>
      <c r="C766" s="82"/>
      <c r="D766" s="23">
        <v>0.1</v>
      </c>
      <c r="E766" s="87">
        <f>E764/10</f>
        <v>60</v>
      </c>
      <c r="F766" s="162">
        <v>59.984000000000002</v>
      </c>
      <c r="G766" s="162"/>
      <c r="H766" s="88">
        <v>2.5000000000000001E-2</v>
      </c>
      <c r="I766" s="88">
        <f>0.006%*E766</f>
        <v>3.5999999999999999E-3</v>
      </c>
      <c r="J766" s="73" t="str">
        <f>IF(I766&gt;H766,"#",IF((ABS(F766-E766))&lt;(H766+I766),"",""""))</f>
        <v/>
      </c>
      <c r="K766" s="7">
        <v>59.905999999999999</v>
      </c>
      <c r="L766" s="7">
        <v>59.922499999999999</v>
      </c>
      <c r="M766" s="7">
        <f>L766-K766</f>
        <v>1.6500000000000625E-2</v>
      </c>
      <c r="N766" s="7">
        <f>E766-M766</f>
        <v>59.983499999999999</v>
      </c>
    </row>
    <row r="767" spans="1:15" x14ac:dyDescent="0.25">
      <c r="A767" s="21"/>
      <c r="B767" s="83"/>
      <c r="C767" s="82"/>
      <c r="D767" s="23"/>
      <c r="E767" s="87"/>
      <c r="F767" s="162"/>
      <c r="G767" s="162"/>
      <c r="H767" s="83"/>
      <c r="I767" s="88"/>
    </row>
    <row r="768" spans="1:15" x14ac:dyDescent="0.25">
      <c r="A768" s="80"/>
      <c r="B768" s="80">
        <v>12</v>
      </c>
      <c r="C768" s="87"/>
      <c r="D768" s="82">
        <v>1</v>
      </c>
      <c r="E768" s="87">
        <f>120*12</f>
        <v>1440</v>
      </c>
      <c r="F768" s="162">
        <v>1440.04</v>
      </c>
      <c r="G768" s="162"/>
      <c r="H768" s="89">
        <v>0.42</v>
      </c>
      <c r="I768" s="89">
        <f>0.007%*E768</f>
        <v>0.10080000000000001</v>
      </c>
      <c r="J768" s="73" t="str">
        <f>IF(I768&gt;H768,"#",IF((ABS(F768-E768))&lt;(H768+I768),"",""""))</f>
        <v/>
      </c>
      <c r="K768" s="7">
        <v>1440.77</v>
      </c>
      <c r="L768" s="7">
        <v>1440.73</v>
      </c>
      <c r="M768" s="7">
        <f>L768-K768</f>
        <v>-3.999999999996362E-2</v>
      </c>
      <c r="N768" s="7">
        <f>E768-M768</f>
        <v>1440.04</v>
      </c>
    </row>
    <row r="769" spans="1:15" x14ac:dyDescent="0.25">
      <c r="A769" s="80"/>
      <c r="B769" s="80"/>
      <c r="C769" s="87"/>
      <c r="D769" s="82">
        <v>0.5</v>
      </c>
      <c r="E769" s="87">
        <f>E768/2</f>
        <v>720</v>
      </c>
      <c r="F769" s="162">
        <v>720.01099999999997</v>
      </c>
      <c r="G769" s="162"/>
      <c r="H769" s="89">
        <v>0.22</v>
      </c>
      <c r="I769" s="89">
        <f>0.007%*E769</f>
        <v>5.0400000000000007E-2</v>
      </c>
      <c r="J769" s="73" t="str">
        <f>IF(I769&gt;H769,"#",IF((ABS(F769-E769))&lt;(H769+I769),"",""""))</f>
        <v/>
      </c>
      <c r="K769" s="7">
        <v>720.43</v>
      </c>
      <c r="L769" s="7">
        <v>720.41899999999998</v>
      </c>
      <c r="M769" s="7">
        <f>L769-K769</f>
        <v>-1.0999999999967258E-2</v>
      </c>
      <c r="N769" s="7">
        <f>E769-M769</f>
        <v>720.01099999999997</v>
      </c>
    </row>
    <row r="770" spans="1:15" x14ac:dyDescent="0.25">
      <c r="A770" s="80"/>
      <c r="B770" s="80"/>
      <c r="C770" s="87"/>
      <c r="D770" s="82">
        <v>0.1</v>
      </c>
      <c r="E770" s="87">
        <f>E768/10</f>
        <v>144</v>
      </c>
      <c r="F770" s="162">
        <v>143.99</v>
      </c>
      <c r="G770" s="162"/>
      <c r="H770" s="89">
        <v>5.8000000000000003E-2</v>
      </c>
      <c r="I770" s="89">
        <f>0.007%*E770</f>
        <v>1.008E-2</v>
      </c>
      <c r="J770" s="73" t="str">
        <f>IF(I770&gt;H770,"#",IF((ABS(F770-E770))&lt;(H770+I770),"",""""))</f>
        <v/>
      </c>
      <c r="K770" s="7">
        <v>144.04</v>
      </c>
      <c r="L770" s="7">
        <v>144.072</v>
      </c>
      <c r="M770" s="7">
        <f>L770-K770</f>
        <v>3.2000000000010687E-2</v>
      </c>
      <c r="N770" s="7">
        <f>E770-M770</f>
        <v>143.96799999999999</v>
      </c>
    </row>
    <row r="771" spans="1:15" x14ac:dyDescent="0.25">
      <c r="A771" s="80"/>
      <c r="B771" s="80"/>
      <c r="C771" s="87"/>
      <c r="D771" s="82"/>
      <c r="E771" s="87"/>
      <c r="F771" s="162"/>
      <c r="G771" s="162"/>
      <c r="H771" s="85"/>
      <c r="I771" s="89"/>
    </row>
    <row r="772" spans="1:15" x14ac:dyDescent="0.25">
      <c r="A772" s="80"/>
      <c r="B772" s="80">
        <v>30</v>
      </c>
      <c r="C772" s="87"/>
      <c r="D772" s="23">
        <v>1</v>
      </c>
      <c r="E772" s="87">
        <f>B772*120</f>
        <v>3600</v>
      </c>
      <c r="F772" s="162">
        <v>3599.76</v>
      </c>
      <c r="G772" s="162"/>
      <c r="H772" s="85">
        <v>1.859</v>
      </c>
      <c r="I772" s="89">
        <f>0.007%*E772</f>
        <v>0.252</v>
      </c>
      <c r="J772" s="73" t="str">
        <f>IF(I772&gt;H772,"#",IF((ABS(F772-E772))&lt;(H772+I772),"",""""))</f>
        <v/>
      </c>
      <c r="K772" s="7">
        <v>3601.86</v>
      </c>
      <c r="L772" s="7">
        <v>3602.1</v>
      </c>
      <c r="M772" s="7">
        <f>L772-K772</f>
        <v>0.23999999999978172</v>
      </c>
      <c r="N772" s="7">
        <f>E772-M772</f>
        <v>3599.76</v>
      </c>
    </row>
    <row r="773" spans="1:15" x14ac:dyDescent="0.25">
      <c r="A773" s="80"/>
      <c r="B773" s="80"/>
      <c r="C773" s="87"/>
      <c r="D773" s="23">
        <v>0.5</v>
      </c>
      <c r="E773" s="87">
        <f>E772/2</f>
        <v>1800</v>
      </c>
      <c r="F773" s="258">
        <v>1799.77</v>
      </c>
      <c r="G773" s="258"/>
      <c r="H773" s="85">
        <v>0.95599999999999996</v>
      </c>
      <c r="I773" s="89">
        <f>0.007%*E773</f>
        <v>0.126</v>
      </c>
      <c r="J773" s="73" t="str">
        <f>IF(I773&gt;H773,"#",IF((ABS(F773-E773))&lt;(H773+I773),"",""""))</f>
        <v/>
      </c>
      <c r="K773" s="7">
        <v>1499.79</v>
      </c>
      <c r="L773" s="7">
        <v>1498.45</v>
      </c>
      <c r="M773" s="7">
        <f>L773-K773</f>
        <v>-1.3399999999999181</v>
      </c>
      <c r="N773" s="7">
        <f>E773-M773</f>
        <v>1801.34</v>
      </c>
    </row>
    <row r="774" spans="1:15" x14ac:dyDescent="0.25">
      <c r="A774" s="80"/>
      <c r="B774" s="80"/>
      <c r="C774" s="87"/>
      <c r="D774" s="21">
        <v>0.1</v>
      </c>
      <c r="E774" s="87">
        <f>E772/10</f>
        <v>360</v>
      </c>
      <c r="F774" s="258">
        <v>359.8</v>
      </c>
      <c r="G774" s="258"/>
      <c r="H774" s="85">
        <v>0.71492999999999995</v>
      </c>
      <c r="I774" s="89">
        <f>0.007%*E774</f>
        <v>2.5200000000000004E-2</v>
      </c>
      <c r="J774" s="73" t="str">
        <f>IF(I774&gt;H774,"#",IF((ABS(F774-E774))&lt;(H774+I774),"",""""))</f>
        <v/>
      </c>
      <c r="K774" s="7">
        <v>359.91</v>
      </c>
      <c r="L774" s="7">
        <v>360.113</v>
      </c>
      <c r="M774" s="7">
        <f>L774-K774</f>
        <v>0.20299999999997453</v>
      </c>
      <c r="N774" s="7">
        <f>E774-M774</f>
        <v>359.79700000000003</v>
      </c>
    </row>
    <row r="775" spans="1:15" x14ac:dyDescent="0.25">
      <c r="A775" s="80"/>
      <c r="B775" s="80"/>
      <c r="C775" s="87"/>
      <c r="D775" s="21"/>
      <c r="E775" s="87"/>
      <c r="F775" s="162"/>
      <c r="G775" s="162"/>
      <c r="H775" s="85"/>
      <c r="I775" s="89"/>
    </row>
    <row r="776" spans="1:15" x14ac:dyDescent="0.25">
      <c r="A776" s="80">
        <v>230</v>
      </c>
      <c r="B776" s="83">
        <v>1.5</v>
      </c>
      <c r="C776" s="82">
        <v>50</v>
      </c>
      <c r="D776" s="82">
        <v>1</v>
      </c>
      <c r="E776" s="87">
        <f>230*B776</f>
        <v>345</v>
      </c>
      <c r="F776" s="264">
        <v>344.98</v>
      </c>
      <c r="G776" s="264"/>
      <c r="H776" s="85">
        <v>9.4E-2</v>
      </c>
      <c r="I776" s="88">
        <f>0.006%*E776</f>
        <v>2.07E-2</v>
      </c>
      <c r="J776" s="73" t="str">
        <f>IF(I776&gt;H776,"#",IF((ABS(F776-E776))&lt;(H776+I776),"",""""))</f>
        <v/>
      </c>
      <c r="K776" s="7">
        <v>344.76499999999999</v>
      </c>
      <c r="L776" s="7">
        <v>344.78500000000003</v>
      </c>
      <c r="M776" s="7">
        <f>L776-K776</f>
        <v>2.0000000000038654E-2</v>
      </c>
      <c r="N776" s="95">
        <f>E776-M776</f>
        <v>344.97999999999996</v>
      </c>
      <c r="O776" s="95"/>
    </row>
    <row r="777" spans="1:15" x14ac:dyDescent="0.25">
      <c r="A777" s="80"/>
      <c r="B777" s="83"/>
      <c r="C777" s="82"/>
      <c r="D777" s="82">
        <v>0.5</v>
      </c>
      <c r="E777" s="87">
        <f>E776/2</f>
        <v>172.5</v>
      </c>
      <c r="F777" s="162">
        <v>172.49199999999999</v>
      </c>
      <c r="G777" s="162"/>
      <c r="H777" s="85">
        <v>5.2999999999999999E-2</v>
      </c>
      <c r="I777" s="88">
        <f>0.006%*E777</f>
        <v>1.035E-2</v>
      </c>
      <c r="J777" s="73" t="str">
        <f>IF(I777&gt;H777,"#",IF((ABS(F777-E777))&lt;(H777+I777),"",""""))</f>
        <v/>
      </c>
      <c r="K777" s="7">
        <v>171.98599999999999</v>
      </c>
      <c r="L777" s="7">
        <v>171.994</v>
      </c>
      <c r="M777" s="7">
        <f>L777-K777</f>
        <v>8.0000000000097771E-3</v>
      </c>
      <c r="N777" s="95">
        <f>E777-M777</f>
        <v>172.49199999999999</v>
      </c>
      <c r="O777" s="95"/>
    </row>
    <row r="778" spans="1:15" x14ac:dyDescent="0.25">
      <c r="A778" s="80"/>
      <c r="B778" s="83"/>
      <c r="C778" s="82"/>
      <c r="D778" s="82">
        <v>0.1</v>
      </c>
      <c r="E778" s="87">
        <f>E776/10</f>
        <v>34.5</v>
      </c>
      <c r="F778" s="264">
        <v>34.485999999999997</v>
      </c>
      <c r="G778" s="264"/>
      <c r="H778" s="85">
        <v>5.6000000000000001E-2</v>
      </c>
      <c r="I778" s="88">
        <f>0.006%*E778</f>
        <v>2.0700000000000002E-3</v>
      </c>
      <c r="J778" s="73" t="str">
        <f>IF(I778&gt;H778,"#",IF((ABS(F778-E778))&lt;(H778+I778),"",""""))</f>
        <v/>
      </c>
      <c r="K778" s="7">
        <v>33.680999999999997</v>
      </c>
      <c r="L778" s="7">
        <v>33.695</v>
      </c>
      <c r="M778" s="7">
        <f>L778-K778</f>
        <v>1.4000000000002899E-2</v>
      </c>
      <c r="N778" s="95">
        <f>E778-M778</f>
        <v>34.485999999999997</v>
      </c>
      <c r="O778" s="95"/>
    </row>
    <row r="779" spans="1:15" x14ac:dyDescent="0.25">
      <c r="A779" s="80"/>
      <c r="B779" s="83"/>
      <c r="C779" s="82"/>
      <c r="D779" s="82"/>
      <c r="E779" s="87"/>
      <c r="F779" s="162"/>
      <c r="G779" s="162"/>
      <c r="H779" s="85"/>
      <c r="I779" s="89"/>
    </row>
    <row r="780" spans="1:15" x14ac:dyDescent="0.25">
      <c r="A780" s="80"/>
      <c r="B780" s="83">
        <v>12</v>
      </c>
      <c r="C780" s="82"/>
      <c r="D780" s="23">
        <v>1</v>
      </c>
      <c r="E780" s="87">
        <f>230*B780</f>
        <v>2760</v>
      </c>
      <c r="F780" s="162">
        <v>2760.11</v>
      </c>
      <c r="G780" s="162"/>
      <c r="H780" s="89">
        <v>0.80700000000000005</v>
      </c>
      <c r="I780" s="89">
        <f>0.007%*E780</f>
        <v>0.19320000000000001</v>
      </c>
      <c r="J780" s="73" t="str">
        <f>IF(I780&gt;H780,"#",IF((ABS(F780-E780))&lt;(H780+I780),"",""""))</f>
        <v/>
      </c>
      <c r="K780" s="7">
        <v>2761.38</v>
      </c>
      <c r="L780" s="7">
        <v>2761.27</v>
      </c>
      <c r="M780" s="7">
        <f>L780-K780</f>
        <v>-0.11000000000012733</v>
      </c>
      <c r="N780" s="7">
        <f>E780-M780</f>
        <v>2760.11</v>
      </c>
    </row>
    <row r="781" spans="1:15" x14ac:dyDescent="0.25">
      <c r="A781" s="80"/>
      <c r="B781" s="83"/>
      <c r="C781" s="82"/>
      <c r="D781" s="23">
        <v>0.5</v>
      </c>
      <c r="E781" s="87">
        <f>E780/2</f>
        <v>1380</v>
      </c>
      <c r="F781" s="162">
        <v>1380.07</v>
      </c>
      <c r="G781" s="162"/>
      <c r="H781" s="89">
        <v>0.42099999999999999</v>
      </c>
      <c r="I781" s="89">
        <f>0.007%*E781</f>
        <v>9.6600000000000005E-2</v>
      </c>
      <c r="J781" s="73" t="str">
        <f>IF(I781&gt;H781,"#",IF((ABS(F781-E781))&lt;(H781+I781),"",""""))</f>
        <v/>
      </c>
      <c r="K781" s="7">
        <v>1380.82</v>
      </c>
      <c r="L781" s="7">
        <v>1380.75</v>
      </c>
      <c r="M781" s="7">
        <f>L781-K781</f>
        <v>-6.9999999999936335E-2</v>
      </c>
      <c r="N781" s="7">
        <f>E781-M781</f>
        <v>1380.07</v>
      </c>
    </row>
    <row r="782" spans="1:15" x14ac:dyDescent="0.25">
      <c r="A782" s="80"/>
      <c r="B782" s="21"/>
      <c r="C782" s="86"/>
      <c r="D782" s="21">
        <v>0.1</v>
      </c>
      <c r="E782" s="87">
        <f>E780/10</f>
        <v>276</v>
      </c>
      <c r="F782" s="162">
        <v>275.98</v>
      </c>
      <c r="G782" s="162"/>
      <c r="H782" s="89">
        <v>0.106</v>
      </c>
      <c r="I782" s="89">
        <f>0.007%*E782</f>
        <v>1.932E-2</v>
      </c>
      <c r="J782" s="73" t="str">
        <f>IF(I782&gt;H782,"#",IF((ABS(F782-E782))&lt;(H782+I782),"",""""))</f>
        <v/>
      </c>
      <c r="K782" s="7">
        <v>275.93</v>
      </c>
      <c r="L782" s="7">
        <v>275.95299999999997</v>
      </c>
      <c r="M782" s="7">
        <f>L782-K782</f>
        <v>2.2999999999967713E-2</v>
      </c>
      <c r="N782" s="7">
        <f>E782-M782</f>
        <v>275.97700000000003</v>
      </c>
    </row>
    <row r="783" spans="1:15" x14ac:dyDescent="0.25">
      <c r="A783" s="80"/>
      <c r="B783" s="21"/>
      <c r="C783" s="86"/>
      <c r="D783" s="21"/>
      <c r="E783" s="87"/>
      <c r="F783" s="162"/>
      <c r="G783" s="162"/>
      <c r="H783" s="85"/>
      <c r="I783" s="89"/>
    </row>
    <row r="784" spans="1:15" x14ac:dyDescent="0.25">
      <c r="A784" s="80"/>
      <c r="B784" s="80">
        <v>25</v>
      </c>
      <c r="C784" s="87"/>
      <c r="D784" s="82">
        <v>1</v>
      </c>
      <c r="E784" s="87">
        <f>230*B784</f>
        <v>5750</v>
      </c>
      <c r="F784" s="162">
        <v>5749.57</v>
      </c>
      <c r="G784" s="162"/>
      <c r="H784" s="85">
        <v>2.5019999999999998</v>
      </c>
      <c r="I784" s="89">
        <f>0.007%*E784</f>
        <v>0.40250000000000002</v>
      </c>
      <c r="J784" s="73" t="str">
        <f>IF(I784&gt;H784,"#",IF((ABS(F784-E784))&lt;(H784+I784),"",""""))</f>
        <v/>
      </c>
      <c r="K784" s="7">
        <v>5752.55</v>
      </c>
      <c r="L784" s="7">
        <v>5752.98</v>
      </c>
      <c r="M784" s="7">
        <f>L784-K784</f>
        <v>0.42999999999938154</v>
      </c>
      <c r="N784" s="7">
        <f>E784-M784</f>
        <v>5749.5700000000006</v>
      </c>
    </row>
    <row r="785" spans="1:14" x14ac:dyDescent="0.25">
      <c r="A785" s="80"/>
      <c r="B785" s="80"/>
      <c r="C785" s="87"/>
      <c r="D785" s="82">
        <v>0.5</v>
      </c>
      <c r="E785" s="87">
        <f>E784/2</f>
        <v>2875</v>
      </c>
      <c r="F785" s="162">
        <v>2874.59</v>
      </c>
      <c r="G785" s="162"/>
      <c r="H785" s="85">
        <v>1.28</v>
      </c>
      <c r="I785" s="89">
        <f>0.007%*E785</f>
        <v>0.20125000000000001</v>
      </c>
      <c r="J785" s="73" t="str">
        <f>IF(I785&gt;H785,"#",IF((ABS(F785-E785))&lt;(H785+I785),"",""""))</f>
        <v/>
      </c>
      <c r="K785" s="7">
        <v>2875.93</v>
      </c>
      <c r="L785" s="7">
        <v>2876.34</v>
      </c>
      <c r="M785" s="7">
        <f>L785-K785</f>
        <v>0.41000000000030923</v>
      </c>
      <c r="N785" s="7">
        <f>E785-M785</f>
        <v>2874.5899999999997</v>
      </c>
    </row>
    <row r="786" spans="1:14" x14ac:dyDescent="0.25">
      <c r="A786" s="80"/>
      <c r="B786" s="80"/>
      <c r="C786" s="87"/>
      <c r="D786" s="82">
        <v>0.1</v>
      </c>
      <c r="E786" s="87">
        <f>E784/10</f>
        <v>575</v>
      </c>
      <c r="F786" s="162">
        <v>574.79</v>
      </c>
      <c r="G786" s="162"/>
      <c r="H786" s="85">
        <v>0.28999999999999998</v>
      </c>
      <c r="I786" s="89">
        <f>0.007%*E786</f>
        <v>4.0250000000000001E-2</v>
      </c>
      <c r="J786" s="73" t="str">
        <f>IF(I786&gt;H786,"#",IF((ABS(F786-E786))&lt;(H786+I786),"",""""))</f>
        <v/>
      </c>
      <c r="K786" s="7">
        <v>573.51</v>
      </c>
      <c r="L786" s="7">
        <v>573.72</v>
      </c>
      <c r="M786" s="7">
        <f>L786-K786</f>
        <v>0.21000000000003638</v>
      </c>
      <c r="N786" s="7">
        <f>E786-M786</f>
        <v>574.79</v>
      </c>
    </row>
    <row r="787" spans="1:14" x14ac:dyDescent="0.25">
      <c r="A787" s="80"/>
      <c r="B787" s="80"/>
      <c r="C787" s="87"/>
      <c r="D787" s="82"/>
      <c r="E787" s="87"/>
      <c r="F787" s="162"/>
      <c r="G787" s="162"/>
      <c r="H787" s="85"/>
      <c r="I787" s="89"/>
    </row>
    <row r="788" spans="1:14" x14ac:dyDescent="0.25">
      <c r="A788" s="80">
        <v>416</v>
      </c>
      <c r="B788" s="80">
        <v>30</v>
      </c>
      <c r="C788" s="87">
        <v>50</v>
      </c>
      <c r="D788" s="23">
        <v>1</v>
      </c>
      <c r="E788" s="87">
        <f>B788*A788</f>
        <v>12480</v>
      </c>
      <c r="F788" s="162">
        <v>12478.8</v>
      </c>
      <c r="G788" s="162"/>
      <c r="H788" s="85">
        <v>6.56</v>
      </c>
      <c r="I788" s="89">
        <f>0.007%*E788</f>
        <v>0.87360000000000004</v>
      </c>
      <c r="J788" s="73" t="str">
        <f>IF(I788&gt;H788,"#",IF((ABS(F788-E788))&lt;(H788+I788),"",""""))</f>
        <v/>
      </c>
      <c r="K788" s="7">
        <v>12482.5</v>
      </c>
      <c r="L788" s="7">
        <v>12483.7</v>
      </c>
      <c r="M788" s="7">
        <f>L788-K788</f>
        <v>1.2000000000007276</v>
      </c>
      <c r="N788" s="7">
        <f>E788-M788</f>
        <v>12478.8</v>
      </c>
    </row>
    <row r="789" spans="1:14" x14ac:dyDescent="0.25">
      <c r="A789" s="80"/>
      <c r="B789" s="80"/>
      <c r="C789" s="87"/>
      <c r="D789" s="23">
        <v>0.5</v>
      </c>
      <c r="E789" s="87">
        <f>E788/2</f>
        <v>6240</v>
      </c>
      <c r="F789" s="162">
        <v>6239.3</v>
      </c>
      <c r="G789" s="162"/>
      <c r="H789" s="85">
        <v>3.34</v>
      </c>
      <c r="I789" s="89">
        <f>0.007%*E789</f>
        <v>0.43680000000000002</v>
      </c>
      <c r="J789" s="73" t="str">
        <f>IF(I789&gt;H789,"#",IF((ABS(F789-E789))&lt;(H789+I789),"",""""))</f>
        <v/>
      </c>
      <c r="K789" s="7">
        <v>6248.9</v>
      </c>
      <c r="L789" s="7">
        <v>6249.6</v>
      </c>
      <c r="M789" s="7">
        <f>L789-K789</f>
        <v>0.7000000000007276</v>
      </c>
      <c r="N789" s="7">
        <f>E789-M789</f>
        <v>6239.2999999999993</v>
      </c>
    </row>
    <row r="790" spans="1:14" x14ac:dyDescent="0.25">
      <c r="A790" s="80"/>
      <c r="B790" s="80"/>
      <c r="C790" s="87"/>
      <c r="D790" s="21">
        <v>0.1</v>
      </c>
      <c r="E790" s="87">
        <f>E788/10</f>
        <v>1248</v>
      </c>
      <c r="F790" s="162">
        <v>1247.8</v>
      </c>
      <c r="G790" s="162"/>
      <c r="H790" s="85">
        <v>0.73799999999999999</v>
      </c>
      <c r="I790" s="89">
        <f>0.007%*E790</f>
        <v>8.7360000000000007E-2</v>
      </c>
      <c r="J790" s="73" t="str">
        <f>IF(I790&gt;H790,"#",IF((ABS(F790-E790))&lt;(H790+I790),"",""""))</f>
        <v/>
      </c>
      <c r="K790" s="7">
        <v>1257.5</v>
      </c>
      <c r="L790" s="7">
        <v>1257.71</v>
      </c>
      <c r="M790" s="7">
        <f>L790-K790</f>
        <v>0.21000000000003638</v>
      </c>
      <c r="N790" s="7">
        <f>E790-M790</f>
        <v>1247.79</v>
      </c>
    </row>
    <row r="792" spans="1:14" x14ac:dyDescent="0.25">
      <c r="A792" s="118" t="s">
        <v>0</v>
      </c>
      <c r="B792" s="119"/>
      <c r="C792" s="119"/>
      <c r="D792" s="119"/>
      <c r="E792" s="119"/>
      <c r="F792" s="119"/>
      <c r="G792" s="119"/>
      <c r="H792" s="120"/>
      <c r="I792" s="164" t="s">
        <v>135</v>
      </c>
      <c r="J792" s="165"/>
    </row>
    <row r="793" spans="1:14" x14ac:dyDescent="0.25">
      <c r="A793" s="121"/>
      <c r="B793" s="122"/>
      <c r="C793" s="122"/>
      <c r="D793" s="122"/>
      <c r="E793" s="122"/>
      <c r="F793" s="122"/>
      <c r="G793" s="122"/>
      <c r="H793" s="123"/>
      <c r="I793" s="166"/>
      <c r="J793" s="167"/>
    </row>
    <row r="794" spans="1:14" x14ac:dyDescent="0.25">
      <c r="A794" s="168" t="s">
        <v>95</v>
      </c>
      <c r="B794" s="169"/>
      <c r="C794" s="169"/>
      <c r="D794" s="169"/>
      <c r="E794" s="169"/>
      <c r="F794" s="169"/>
      <c r="G794" s="169"/>
      <c r="H794" s="170"/>
      <c r="I794" s="176" t="str">
        <f>D$3</f>
        <v>01253</v>
      </c>
      <c r="J794" s="177"/>
    </row>
    <row r="795" spans="1:14" x14ac:dyDescent="0.25">
      <c r="A795" s="171"/>
      <c r="B795" s="172"/>
      <c r="C795" s="172"/>
      <c r="D795" s="172"/>
      <c r="E795" s="172"/>
      <c r="F795" s="172"/>
      <c r="G795" s="172"/>
      <c r="H795" s="173"/>
      <c r="I795" s="178"/>
      <c r="J795" s="179"/>
    </row>
    <row r="796" spans="1:14" x14ac:dyDescent="0.25">
      <c r="A796" s="10"/>
      <c r="B796" s="10"/>
      <c r="C796" s="10"/>
      <c r="D796" s="10"/>
      <c r="E796" s="10"/>
      <c r="F796" s="10"/>
      <c r="G796" s="10"/>
      <c r="H796" s="10"/>
      <c r="I796" s="10"/>
    </row>
    <row r="797" spans="1:14" x14ac:dyDescent="0.25">
      <c r="A797" s="212" t="s">
        <v>208</v>
      </c>
      <c r="B797" s="212"/>
      <c r="C797" s="212"/>
      <c r="D797" s="212"/>
      <c r="E797" s="212"/>
      <c r="F797" s="212"/>
      <c r="G797" s="212"/>
      <c r="H797" s="212"/>
      <c r="I797" s="212"/>
      <c r="J797" s="212"/>
    </row>
    <row r="798" spans="1:14" x14ac:dyDescent="0.25">
      <c r="A798" s="74"/>
      <c r="B798" s="74"/>
      <c r="C798" s="74"/>
      <c r="D798" s="74"/>
      <c r="E798" s="74"/>
      <c r="F798" s="74"/>
      <c r="G798" s="74"/>
      <c r="H798" s="74"/>
      <c r="I798" s="74"/>
      <c r="J798" s="74"/>
    </row>
    <row r="799" spans="1:14" x14ac:dyDescent="0.25">
      <c r="A799" s="215" t="s">
        <v>144</v>
      </c>
      <c r="B799" s="216"/>
      <c r="C799" s="216"/>
      <c r="D799" s="216"/>
      <c r="E799" s="216"/>
      <c r="F799" s="216"/>
      <c r="G799" s="216"/>
      <c r="H799" s="216"/>
      <c r="I799" s="217"/>
    </row>
    <row r="800" spans="1:14" x14ac:dyDescent="0.25">
      <c r="A800" s="261" t="s">
        <v>160</v>
      </c>
      <c r="B800" s="261"/>
      <c r="C800" s="261"/>
      <c r="D800" s="261"/>
      <c r="E800" s="248" t="s">
        <v>161</v>
      </c>
      <c r="F800" s="251" t="s">
        <v>162</v>
      </c>
      <c r="G800" s="152"/>
      <c r="H800" s="251" t="s">
        <v>140</v>
      </c>
      <c r="I800" s="262" t="s">
        <v>163</v>
      </c>
    </row>
    <row r="801" spans="1:15" x14ac:dyDescent="0.25">
      <c r="A801" s="261"/>
      <c r="B801" s="261"/>
      <c r="C801" s="261"/>
      <c r="D801" s="261"/>
      <c r="E801" s="250"/>
      <c r="F801" s="252"/>
      <c r="G801" s="154"/>
      <c r="H801" s="252"/>
      <c r="I801" s="263"/>
    </row>
    <row r="802" spans="1:15" x14ac:dyDescent="0.25">
      <c r="A802" s="265" t="s">
        <v>164</v>
      </c>
      <c r="B802" s="266" t="s">
        <v>165</v>
      </c>
      <c r="C802" s="162" t="s">
        <v>72</v>
      </c>
      <c r="D802" s="266" t="s">
        <v>166</v>
      </c>
      <c r="E802" s="162" t="s">
        <v>167</v>
      </c>
      <c r="F802" s="162" t="s">
        <v>167</v>
      </c>
      <c r="G802" s="162"/>
      <c r="H802" s="162" t="s">
        <v>167</v>
      </c>
      <c r="I802" s="162" t="s">
        <v>167</v>
      </c>
    </row>
    <row r="803" spans="1:15" x14ac:dyDescent="0.25">
      <c r="A803" s="265"/>
      <c r="B803" s="266"/>
      <c r="C803" s="162"/>
      <c r="D803" s="266"/>
      <c r="E803" s="162"/>
      <c r="F803" s="162"/>
      <c r="G803" s="162"/>
      <c r="H803" s="162"/>
      <c r="I803" s="162"/>
    </row>
    <row r="804" spans="1:15" x14ac:dyDescent="0.25">
      <c r="A804" s="21">
        <v>120</v>
      </c>
      <c r="B804" s="83">
        <v>1.25</v>
      </c>
      <c r="C804" s="82">
        <v>60</v>
      </c>
      <c r="D804" s="82">
        <v>1</v>
      </c>
      <c r="E804" s="82">
        <f>120*1.25</f>
        <v>150</v>
      </c>
      <c r="F804" s="264">
        <v>150.00200000000001</v>
      </c>
      <c r="G804" s="264"/>
      <c r="H804" s="88">
        <v>4.1000000000000002E-2</v>
      </c>
      <c r="I804" s="88">
        <f>0.006%*E804</f>
        <v>9.0000000000000011E-3</v>
      </c>
      <c r="J804" s="73" t="str">
        <f>IF(I804&gt;H804,"#",IF((ABS(F804-E804))&lt;(H804+I804),"",""""))</f>
        <v/>
      </c>
      <c r="K804" s="7">
        <v>149.99</v>
      </c>
      <c r="L804" s="7">
        <v>149.988</v>
      </c>
      <c r="M804" s="7">
        <f>L804-K804</f>
        <v>-2.0000000000095497E-3</v>
      </c>
      <c r="N804" s="95">
        <f>E804-M804</f>
        <v>150.00200000000001</v>
      </c>
      <c r="O804" s="95"/>
    </row>
    <row r="805" spans="1:15" x14ac:dyDescent="0.25">
      <c r="A805" s="21"/>
      <c r="B805" s="83"/>
      <c r="C805" s="82"/>
      <c r="D805" s="82">
        <v>0.5</v>
      </c>
      <c r="E805" s="87">
        <f>E804/2</f>
        <v>75</v>
      </c>
      <c r="F805" s="264">
        <v>74.994</v>
      </c>
      <c r="G805" s="264"/>
      <c r="H805" s="88">
        <v>2.4E-2</v>
      </c>
      <c r="I805" s="88">
        <f>0.006%*E805</f>
        <v>4.5000000000000005E-3</v>
      </c>
      <c r="J805" s="73" t="str">
        <f>IF(I805&gt;H805,"#",IF((ABS(F805-E805))&lt;(H805+I805),"",""""))</f>
        <v/>
      </c>
      <c r="K805" s="7">
        <v>74.8</v>
      </c>
      <c r="L805" s="7">
        <v>74.805999999999997</v>
      </c>
      <c r="M805" s="7">
        <f>L805-K805</f>
        <v>6.0000000000002274E-3</v>
      </c>
      <c r="N805" s="95">
        <f>E805-M805</f>
        <v>74.994</v>
      </c>
      <c r="O805" s="95"/>
    </row>
    <row r="806" spans="1:15" x14ac:dyDescent="0.25">
      <c r="A806" s="21"/>
      <c r="B806" s="83"/>
      <c r="C806" s="82"/>
      <c r="D806" s="82">
        <v>0.1</v>
      </c>
      <c r="E806" s="87">
        <f>E804/10</f>
        <v>15</v>
      </c>
      <c r="F806" s="264">
        <v>14.994999999999999</v>
      </c>
      <c r="G806" s="264"/>
      <c r="H806" s="88">
        <v>8.9999999999999993E-3</v>
      </c>
      <c r="I806" s="88">
        <f>0.006%*E806</f>
        <v>8.9999999999999998E-4</v>
      </c>
      <c r="J806" s="73" t="str">
        <f>IF(I806&gt;H806,"#",IF((ABS(F806-E806))&lt;(H806+I806),"",""""))</f>
        <v/>
      </c>
      <c r="K806" s="7">
        <v>14.83</v>
      </c>
      <c r="L806" s="7">
        <v>14.8346</v>
      </c>
      <c r="M806" s="7">
        <f>L806-K806</f>
        <v>4.5999999999999375E-3</v>
      </c>
      <c r="N806" s="95">
        <f>E806-M806</f>
        <v>14.9954</v>
      </c>
      <c r="O806" s="95"/>
    </row>
    <row r="807" spans="1:15" x14ac:dyDescent="0.25">
      <c r="A807" s="21"/>
      <c r="B807" s="83"/>
      <c r="C807" s="82"/>
      <c r="D807" s="82"/>
      <c r="E807" s="87"/>
      <c r="F807" s="162"/>
      <c r="G807" s="162"/>
      <c r="H807" s="83"/>
      <c r="I807" s="88"/>
    </row>
    <row r="808" spans="1:15" x14ac:dyDescent="0.25">
      <c r="A808" s="21"/>
      <c r="B808" s="83">
        <v>5</v>
      </c>
      <c r="C808" s="82"/>
      <c r="D808" s="23">
        <v>1</v>
      </c>
      <c r="E808" s="82">
        <v>600</v>
      </c>
      <c r="F808" s="162">
        <v>599.99400000000003</v>
      </c>
      <c r="G808" s="162"/>
      <c r="H808" s="88">
        <v>0.156</v>
      </c>
      <c r="I808" s="88">
        <f>0.006%*E808</f>
        <v>3.6000000000000004E-2</v>
      </c>
      <c r="J808" s="73" t="str">
        <f t="shared" ref="J808:J810" si="35">IF(I808&gt;H808,"#",IF((ABS(F808-E808))&lt;(H808+I808),"",""""))</f>
        <v/>
      </c>
      <c r="K808" s="7">
        <v>600.27800000000002</v>
      </c>
      <c r="L808" s="7">
        <v>600.28399999999999</v>
      </c>
      <c r="M808" s="7">
        <f>L808-K808</f>
        <v>5.9999999999718057E-3</v>
      </c>
      <c r="N808" s="95">
        <f>E808-M808</f>
        <v>599.99400000000003</v>
      </c>
      <c r="O808" s="95"/>
    </row>
    <row r="809" spans="1:15" x14ac:dyDescent="0.25">
      <c r="A809" s="21"/>
      <c r="B809" s="84"/>
      <c r="C809" s="86"/>
      <c r="D809" s="21">
        <v>0.5</v>
      </c>
      <c r="E809" s="87">
        <f>E808/2</f>
        <v>300</v>
      </c>
      <c r="F809" s="162">
        <v>299.98399999999998</v>
      </c>
      <c r="G809" s="162"/>
      <c r="H809" s="96">
        <v>8.4000000000000005E-2</v>
      </c>
      <c r="I809" s="88">
        <f>0.006%*E809</f>
        <v>1.8000000000000002E-2</v>
      </c>
      <c r="J809" s="73" t="str">
        <f t="shared" si="35"/>
        <v/>
      </c>
      <c r="K809" s="7">
        <v>300.04399999999998</v>
      </c>
      <c r="L809" s="7">
        <v>300.06</v>
      </c>
      <c r="M809" s="7">
        <f>L809-K809</f>
        <v>1.6000000000019554E-2</v>
      </c>
      <c r="N809" s="95">
        <f>E809-M809</f>
        <v>299.98399999999998</v>
      </c>
      <c r="O809" s="95"/>
    </row>
    <row r="810" spans="1:15" x14ac:dyDescent="0.25">
      <c r="A810" s="21"/>
      <c r="B810" s="83"/>
      <c r="C810" s="82"/>
      <c r="D810" s="23">
        <v>0.1</v>
      </c>
      <c r="E810" s="87">
        <f>E808/10</f>
        <v>60</v>
      </c>
      <c r="F810" s="264">
        <v>59.991</v>
      </c>
      <c r="G810" s="264"/>
      <c r="H810" s="88">
        <v>2.5000000000000001E-2</v>
      </c>
      <c r="I810" s="88">
        <f>0.006%*E810</f>
        <v>3.5999999999999999E-3</v>
      </c>
      <c r="J810" s="73" t="str">
        <f t="shared" si="35"/>
        <v/>
      </c>
      <c r="K810" s="7">
        <v>59.905999999999999</v>
      </c>
      <c r="L810" s="7">
        <v>59.914999999999999</v>
      </c>
      <c r="M810" s="7">
        <f>L810-K810</f>
        <v>9.0000000000003411E-3</v>
      </c>
      <c r="N810" s="7">
        <f>E810-M810</f>
        <v>59.991</v>
      </c>
    </row>
    <row r="811" spans="1:15" x14ac:dyDescent="0.25">
      <c r="A811" s="21"/>
      <c r="B811" s="83"/>
      <c r="C811" s="82"/>
      <c r="D811" s="23"/>
      <c r="E811" s="87"/>
      <c r="F811" s="162"/>
      <c r="G811" s="162"/>
      <c r="H811" s="83"/>
      <c r="I811" s="88"/>
    </row>
    <row r="812" spans="1:15" x14ac:dyDescent="0.25">
      <c r="A812" s="80"/>
      <c r="B812" s="80">
        <v>12</v>
      </c>
      <c r="C812" s="87"/>
      <c r="D812" s="82">
        <v>1</v>
      </c>
      <c r="E812" s="87">
        <f>120*12</f>
        <v>1440</v>
      </c>
      <c r="F812" s="162">
        <v>1440.05</v>
      </c>
      <c r="G812" s="162"/>
      <c r="H812" s="89">
        <v>0.42</v>
      </c>
      <c r="I812" s="89">
        <f>0.007%*E812</f>
        <v>0.10080000000000001</v>
      </c>
      <c r="J812" s="73" t="str">
        <f t="shared" ref="J812:J814" si="36">IF(I812&gt;H812,"#",IF((ABS(F812-E812))&lt;(H812+I812),"",""""))</f>
        <v/>
      </c>
      <c r="K812" s="7">
        <v>1440.77</v>
      </c>
      <c r="L812" s="7">
        <v>1440.72</v>
      </c>
      <c r="M812" s="7">
        <f>L812-K812</f>
        <v>-4.9999999999954525E-2</v>
      </c>
      <c r="N812" s="7">
        <f>E812-M812</f>
        <v>1440.05</v>
      </c>
    </row>
    <row r="813" spans="1:15" x14ac:dyDescent="0.25">
      <c r="A813" s="80"/>
      <c r="B813" s="80"/>
      <c r="C813" s="87"/>
      <c r="D813" s="82">
        <v>0.5</v>
      </c>
      <c r="E813" s="87">
        <f>E812/2</f>
        <v>720</v>
      </c>
      <c r="F813" s="162">
        <v>720.00699999999995</v>
      </c>
      <c r="G813" s="162"/>
      <c r="H813" s="89">
        <v>0.22</v>
      </c>
      <c r="I813" s="89">
        <f>0.007%*E813</f>
        <v>5.0400000000000007E-2</v>
      </c>
      <c r="J813" s="73" t="str">
        <f t="shared" si="36"/>
        <v/>
      </c>
      <c r="K813" s="7">
        <v>720.42</v>
      </c>
      <c r="L813" s="7">
        <v>720.41300000000001</v>
      </c>
      <c r="M813" s="7">
        <f>L813-K813</f>
        <v>-6.9999999999481588E-3</v>
      </c>
      <c r="N813" s="7">
        <f>E813-M813</f>
        <v>720.00699999999995</v>
      </c>
    </row>
    <row r="814" spans="1:15" x14ac:dyDescent="0.25">
      <c r="A814" s="80"/>
      <c r="B814" s="80"/>
      <c r="C814" s="87"/>
      <c r="D814" s="82">
        <v>0.1</v>
      </c>
      <c r="E814" s="87">
        <f>E812/10</f>
        <v>144</v>
      </c>
      <c r="F814" s="162">
        <v>143.99</v>
      </c>
      <c r="G814" s="162"/>
      <c r="H814" s="89">
        <v>5.8000000000000003E-2</v>
      </c>
      <c r="I814" s="89">
        <f>0.007%*E814</f>
        <v>1.008E-2</v>
      </c>
      <c r="J814" s="73" t="str">
        <f t="shared" si="36"/>
        <v/>
      </c>
      <c r="K814" s="7">
        <v>144.06</v>
      </c>
      <c r="L814" s="7">
        <v>144.07</v>
      </c>
      <c r="M814" s="7">
        <f>L814-K814</f>
        <v>9.9999999999909051E-3</v>
      </c>
      <c r="N814" s="7">
        <f>E814-M814</f>
        <v>143.99</v>
      </c>
    </row>
    <row r="815" spans="1:15" x14ac:dyDescent="0.25">
      <c r="A815" s="80"/>
      <c r="B815" s="80"/>
      <c r="C815" s="87"/>
      <c r="D815" s="82"/>
      <c r="E815" s="87"/>
      <c r="F815" s="162"/>
      <c r="G815" s="162"/>
      <c r="H815" s="85"/>
      <c r="I815" s="89"/>
    </row>
    <row r="816" spans="1:15" x14ac:dyDescent="0.25">
      <c r="A816" s="80"/>
      <c r="B816" s="80">
        <v>30</v>
      </c>
      <c r="C816" s="87"/>
      <c r="D816" s="23">
        <v>1</v>
      </c>
      <c r="E816" s="87">
        <f>B816*120</f>
        <v>3600</v>
      </c>
      <c r="F816" s="162">
        <v>3599.77</v>
      </c>
      <c r="G816" s="162"/>
      <c r="H816" s="85">
        <v>1.859</v>
      </c>
      <c r="I816" s="89">
        <f>0.007%*E816</f>
        <v>0.252</v>
      </c>
      <c r="J816" s="73" t="str">
        <f t="shared" ref="J816:J818" si="37">IF(I816&gt;H816,"#",IF((ABS(F816-E816))&lt;(H816+I816),"",""""))</f>
        <v/>
      </c>
      <c r="K816" s="7">
        <v>3601.83</v>
      </c>
      <c r="L816" s="7">
        <v>3602.06</v>
      </c>
      <c r="M816" s="7">
        <f>L816-K816</f>
        <v>0.23000000000001819</v>
      </c>
      <c r="N816" s="7">
        <f>E816-M816</f>
        <v>3599.77</v>
      </c>
    </row>
    <row r="817" spans="1:14" x14ac:dyDescent="0.25">
      <c r="A817" s="80"/>
      <c r="B817" s="80"/>
      <c r="C817" s="87"/>
      <c r="D817" s="23">
        <v>0.5</v>
      </c>
      <c r="E817" s="87">
        <f>E816/2</f>
        <v>1800</v>
      </c>
      <c r="F817" s="258">
        <v>1799.78</v>
      </c>
      <c r="G817" s="258"/>
      <c r="H817" s="85">
        <v>0.95599999999999996</v>
      </c>
      <c r="I817" s="89">
        <f>0.007%*E817</f>
        <v>0.126</v>
      </c>
      <c r="J817" s="73" t="str">
        <f t="shared" si="37"/>
        <v/>
      </c>
      <c r="K817" s="7">
        <v>1800.75</v>
      </c>
      <c r="L817" s="7">
        <v>1800.97</v>
      </c>
      <c r="M817" s="7">
        <f>L817-K817</f>
        <v>0.22000000000002728</v>
      </c>
      <c r="N817" s="7">
        <f>E817-M817</f>
        <v>1799.78</v>
      </c>
    </row>
    <row r="818" spans="1:14" x14ac:dyDescent="0.25">
      <c r="A818" s="80"/>
      <c r="B818" s="80"/>
      <c r="C818" s="87"/>
      <c r="D818" s="21">
        <v>0.1</v>
      </c>
      <c r="E818" s="87">
        <f>E816/10</f>
        <v>360</v>
      </c>
      <c r="F818" s="162">
        <v>359.93</v>
      </c>
      <c r="G818" s="162"/>
      <c r="H818" s="85">
        <v>0.71492999999999995</v>
      </c>
      <c r="I818" s="89">
        <f>0.007%*E818</f>
        <v>2.5200000000000004E-2</v>
      </c>
      <c r="J818" s="73" t="str">
        <f t="shared" si="37"/>
        <v/>
      </c>
      <c r="K818" s="7">
        <v>360.03</v>
      </c>
      <c r="L818" s="7">
        <v>360.09899999999999</v>
      </c>
      <c r="M818" s="7">
        <f>L818-K818</f>
        <v>6.9000000000016826E-2</v>
      </c>
      <c r="N818" s="7">
        <f>E818-M818</f>
        <v>359.93099999999998</v>
      </c>
    </row>
    <row r="819" spans="1:14" x14ac:dyDescent="0.25">
      <c r="A819" s="80"/>
      <c r="B819" s="80"/>
      <c r="C819" s="87"/>
      <c r="D819" s="21"/>
      <c r="E819" s="87"/>
      <c r="F819" s="162"/>
      <c r="G819" s="162"/>
      <c r="H819" s="85"/>
      <c r="I819" s="89"/>
    </row>
    <row r="820" spans="1:14" x14ac:dyDescent="0.25">
      <c r="A820" s="80">
        <v>230</v>
      </c>
      <c r="B820" s="83">
        <v>1.5</v>
      </c>
      <c r="C820" s="82">
        <v>50</v>
      </c>
      <c r="D820" s="82">
        <v>1</v>
      </c>
      <c r="E820" s="87">
        <f>230*B820</f>
        <v>345</v>
      </c>
      <c r="F820" s="162">
        <v>344.98899999999998</v>
      </c>
      <c r="G820" s="162"/>
      <c r="H820" s="85">
        <v>9.4E-2</v>
      </c>
      <c r="I820" s="88">
        <f>0.006%*E820</f>
        <v>2.07E-2</v>
      </c>
      <c r="J820" s="73" t="str">
        <f t="shared" ref="J820:J822" si="38">IF(I820&gt;H820,"#",IF((ABS(F820-E820))&lt;(H820+I820),"",""""))</f>
        <v/>
      </c>
      <c r="K820" s="7">
        <v>344.77199999999999</v>
      </c>
      <c r="L820" s="7">
        <v>344.78300000000002</v>
      </c>
      <c r="M820" s="7">
        <f>L820-K820</f>
        <v>1.1000000000024102E-2</v>
      </c>
      <c r="N820" s="7">
        <f>E820-M820</f>
        <v>344.98899999999998</v>
      </c>
    </row>
    <row r="821" spans="1:14" x14ac:dyDescent="0.25">
      <c r="A821" s="80"/>
      <c r="B821" s="83"/>
      <c r="C821" s="82"/>
      <c r="D821" s="82">
        <v>0.5</v>
      </c>
      <c r="E821" s="87">
        <f>E820/2</f>
        <v>172.5</v>
      </c>
      <c r="F821" s="162">
        <v>172.494</v>
      </c>
      <c r="G821" s="162"/>
      <c r="H821" s="85">
        <v>5.2999999999999999E-2</v>
      </c>
      <c r="I821" s="88">
        <f>0.006%*E821</f>
        <v>1.035E-2</v>
      </c>
      <c r="J821" s="73" t="str">
        <f t="shared" si="38"/>
        <v/>
      </c>
      <c r="K821" s="7">
        <v>171.98599999999999</v>
      </c>
      <c r="L821" s="7">
        <v>171.99199999999999</v>
      </c>
      <c r="M821" s="7">
        <f>L821-K821</f>
        <v>6.0000000000002274E-3</v>
      </c>
      <c r="N821" s="7">
        <f>E821-M821</f>
        <v>172.494</v>
      </c>
    </row>
    <row r="822" spans="1:14" x14ac:dyDescent="0.25">
      <c r="A822" s="80"/>
      <c r="B822" s="83"/>
      <c r="C822" s="82"/>
      <c r="D822" s="82">
        <v>0.1</v>
      </c>
      <c r="E822" s="87">
        <f>E820/10</f>
        <v>34.5</v>
      </c>
      <c r="F822" s="162">
        <v>34.488</v>
      </c>
      <c r="G822" s="162"/>
      <c r="H822" s="85">
        <v>5.6000000000000001E-2</v>
      </c>
      <c r="I822" s="88">
        <f>0.006%*E822</f>
        <v>2.0700000000000002E-3</v>
      </c>
      <c r="J822" s="73" t="str">
        <f t="shared" si="38"/>
        <v/>
      </c>
      <c r="K822" s="7">
        <v>33.688000000000002</v>
      </c>
      <c r="L822" s="7">
        <v>33.700099999999999</v>
      </c>
      <c r="M822" s="7">
        <f>L822-K822</f>
        <v>1.2099999999996669E-2</v>
      </c>
      <c r="N822" s="7">
        <f>E822-M822</f>
        <v>34.487900000000003</v>
      </c>
    </row>
    <row r="823" spans="1:14" x14ac:dyDescent="0.25">
      <c r="A823" s="80"/>
      <c r="B823" s="83"/>
      <c r="C823" s="82"/>
      <c r="D823" s="82"/>
      <c r="E823" s="87"/>
      <c r="F823" s="162"/>
      <c r="G823" s="162"/>
      <c r="H823" s="85"/>
      <c r="I823" s="89"/>
    </row>
    <row r="824" spans="1:14" x14ac:dyDescent="0.25">
      <c r="A824" s="80"/>
      <c r="B824" s="83">
        <v>12</v>
      </c>
      <c r="C824" s="82"/>
      <c r="D824" s="23">
        <v>1</v>
      </c>
      <c r="E824" s="87">
        <f>230*B824</f>
        <v>2760</v>
      </c>
      <c r="F824" s="258">
        <v>2760.1</v>
      </c>
      <c r="G824" s="258"/>
      <c r="H824" s="85">
        <v>1.92458</v>
      </c>
      <c r="I824" s="89">
        <f>0.007%*E824</f>
        <v>0.19320000000000001</v>
      </c>
      <c r="J824" s="73" t="str">
        <f t="shared" ref="J824:J826" si="39">IF(I824&gt;H824,"#",IF((ABS(F824-E824))&lt;(H824+I824),"",""""))</f>
        <v/>
      </c>
      <c r="K824" s="7">
        <v>2761.35</v>
      </c>
      <c r="L824" s="7">
        <v>2761.25</v>
      </c>
      <c r="M824" s="7">
        <f>L824-K824</f>
        <v>-9.9999999999909051E-2</v>
      </c>
      <c r="N824" s="7">
        <f>E824-M824</f>
        <v>2760.1</v>
      </c>
    </row>
    <row r="825" spans="1:14" x14ac:dyDescent="0.25">
      <c r="A825" s="80"/>
      <c r="B825" s="83"/>
      <c r="C825" s="82"/>
      <c r="D825" s="23">
        <v>0.5</v>
      </c>
      <c r="E825" s="87">
        <f>E824/2</f>
        <v>1380</v>
      </c>
      <c r="F825" s="162">
        <v>1380.02</v>
      </c>
      <c r="G825" s="162"/>
      <c r="H825" s="85">
        <v>1.0002599999999999</v>
      </c>
      <c r="I825" s="89">
        <f>0.007%*E825</f>
        <v>9.6600000000000005E-2</v>
      </c>
      <c r="J825" s="73" t="str">
        <f t="shared" si="39"/>
        <v/>
      </c>
      <c r="K825" s="7">
        <v>1380.77</v>
      </c>
      <c r="L825" s="7">
        <v>1380.75</v>
      </c>
      <c r="M825" s="7">
        <f>L825-K825</f>
        <v>-1.999999999998181E-2</v>
      </c>
      <c r="N825" s="7">
        <f>E825-M825</f>
        <v>1380.02</v>
      </c>
    </row>
    <row r="826" spans="1:14" x14ac:dyDescent="0.25">
      <c r="A826" s="80"/>
      <c r="B826" s="21"/>
      <c r="C826" s="86"/>
      <c r="D826" s="21">
        <v>0.1</v>
      </c>
      <c r="E826" s="87">
        <f>E824/10</f>
        <v>276</v>
      </c>
      <c r="F826" s="162">
        <v>275.98</v>
      </c>
      <c r="G826" s="162"/>
      <c r="H826" s="85">
        <v>0.24048</v>
      </c>
      <c r="I826" s="89">
        <f>0.007%*E826</f>
        <v>1.932E-2</v>
      </c>
      <c r="J826" s="73" t="str">
        <f t="shared" si="39"/>
        <v/>
      </c>
      <c r="K826" s="7">
        <v>275.89</v>
      </c>
      <c r="L826" s="7">
        <v>275.90899999999999</v>
      </c>
      <c r="M826" s="7">
        <f>L826-K826</f>
        <v>1.9000000000005457E-2</v>
      </c>
      <c r="N826" s="7">
        <f>E826-M826</f>
        <v>275.98099999999999</v>
      </c>
    </row>
    <row r="827" spans="1:14" x14ac:dyDescent="0.25">
      <c r="A827" s="80"/>
      <c r="B827" s="21"/>
      <c r="C827" s="86"/>
      <c r="D827" s="21"/>
      <c r="E827" s="87"/>
      <c r="F827" s="162"/>
      <c r="G827" s="162"/>
      <c r="H827" s="85"/>
      <c r="I827" s="89"/>
    </row>
    <row r="828" spans="1:14" x14ac:dyDescent="0.25">
      <c r="A828" s="80"/>
      <c r="B828" s="80">
        <v>25</v>
      </c>
      <c r="C828" s="87"/>
      <c r="D828" s="82">
        <v>1</v>
      </c>
      <c r="E828" s="87">
        <f>230*B828</f>
        <v>5750</v>
      </c>
      <c r="F828" s="162">
        <v>5749.43</v>
      </c>
      <c r="G828" s="162"/>
      <c r="H828" s="85">
        <v>2.5019999999999998</v>
      </c>
      <c r="I828" s="89">
        <f>0.007%*E828</f>
        <v>0.40250000000000002</v>
      </c>
      <c r="J828" s="73" t="str">
        <f t="shared" ref="J828:J830" si="40">IF(I828&gt;H828,"#",IF((ABS(F828-E828))&lt;(H828+I828),"",""""))</f>
        <v/>
      </c>
      <c r="K828" s="7">
        <v>5752.45</v>
      </c>
      <c r="L828" s="7">
        <v>5753.02</v>
      </c>
      <c r="M828" s="7">
        <f>L828-K828</f>
        <v>0.57000000000061846</v>
      </c>
      <c r="N828" s="7">
        <f>E828-M828</f>
        <v>5749.4299999999994</v>
      </c>
    </row>
    <row r="829" spans="1:14" x14ac:dyDescent="0.25">
      <c r="A829" s="80"/>
      <c r="B829" s="80"/>
      <c r="C829" s="87"/>
      <c r="D829" s="82">
        <v>0.5</v>
      </c>
      <c r="E829" s="87">
        <f>E828/2</f>
        <v>2875</v>
      </c>
      <c r="F829" s="162">
        <v>2874.7</v>
      </c>
      <c r="G829" s="162"/>
      <c r="H829" s="85">
        <v>1.28</v>
      </c>
      <c r="I829" s="89">
        <f>0.007%*E829</f>
        <v>0.20125000000000001</v>
      </c>
      <c r="J829" s="73" t="str">
        <f t="shared" si="40"/>
        <v/>
      </c>
      <c r="K829" s="7">
        <v>2876.1</v>
      </c>
      <c r="L829" s="7">
        <v>2876.4</v>
      </c>
      <c r="M829" s="7">
        <f>L829-K829</f>
        <v>0.3000000000001819</v>
      </c>
      <c r="N829" s="7">
        <f>E829-M829</f>
        <v>2874.7</v>
      </c>
    </row>
    <row r="830" spans="1:14" x14ac:dyDescent="0.25">
      <c r="A830" s="80"/>
      <c r="B830" s="80"/>
      <c r="C830" s="87"/>
      <c r="D830" s="82">
        <v>0.1</v>
      </c>
      <c r="E830" s="87">
        <f>E828/10</f>
        <v>575</v>
      </c>
      <c r="F830" s="162">
        <v>574.92999999999995</v>
      </c>
      <c r="G830" s="162"/>
      <c r="H830" s="85">
        <v>0.28999999999999998</v>
      </c>
      <c r="I830" s="89">
        <f>0.007%*E830</f>
        <v>4.0250000000000001E-2</v>
      </c>
      <c r="J830" s="73" t="str">
        <f t="shared" si="40"/>
        <v/>
      </c>
      <c r="K830" s="7">
        <v>573.71</v>
      </c>
      <c r="L830" s="7">
        <v>573.78</v>
      </c>
      <c r="M830" s="7">
        <f>L830-K830</f>
        <v>6.9999999999936335E-2</v>
      </c>
      <c r="N830" s="7">
        <f>E830-M830</f>
        <v>574.93000000000006</v>
      </c>
    </row>
    <row r="831" spans="1:14" x14ac:dyDescent="0.25">
      <c r="A831" s="80"/>
      <c r="B831" s="80"/>
      <c r="C831" s="87"/>
      <c r="D831" s="82"/>
      <c r="E831" s="87"/>
      <c r="F831" s="162"/>
      <c r="G831" s="162"/>
      <c r="H831" s="85"/>
      <c r="I831" s="89"/>
    </row>
    <row r="832" spans="1:14" x14ac:dyDescent="0.25">
      <c r="A832" s="80">
        <v>416</v>
      </c>
      <c r="B832" s="80">
        <v>30</v>
      </c>
      <c r="C832" s="87">
        <v>50</v>
      </c>
      <c r="D832" s="23">
        <v>1</v>
      </c>
      <c r="E832" s="87">
        <f>B832*A832</f>
        <v>12480</v>
      </c>
      <c r="F832" s="162">
        <v>12478.8</v>
      </c>
      <c r="G832" s="162"/>
      <c r="H832" s="85">
        <v>6.56</v>
      </c>
      <c r="I832" s="89">
        <f>0.007%*E832</f>
        <v>0.87360000000000004</v>
      </c>
      <c r="J832" s="73" t="str">
        <f t="shared" ref="J832:J834" si="41">IF(I832&gt;H832,"#",IF((ABS(F832-E832))&lt;(H832+I832),"",""""))</f>
        <v/>
      </c>
      <c r="K832" s="7">
        <v>12482.4</v>
      </c>
      <c r="L832" s="7">
        <v>12483.6</v>
      </c>
      <c r="M832" s="7">
        <f>L832-K832</f>
        <v>1.2000000000007276</v>
      </c>
      <c r="N832" s="7">
        <f>E832-M832</f>
        <v>12478.8</v>
      </c>
    </row>
    <row r="833" spans="1:14" x14ac:dyDescent="0.25">
      <c r="A833" s="80"/>
      <c r="B833" s="80"/>
      <c r="C833" s="87"/>
      <c r="D833" s="23">
        <v>0.5</v>
      </c>
      <c r="E833" s="87">
        <f>E832/2</f>
        <v>6240</v>
      </c>
      <c r="F833" s="162">
        <v>6239.3</v>
      </c>
      <c r="G833" s="162"/>
      <c r="H833" s="85">
        <v>3.34</v>
      </c>
      <c r="I833" s="89">
        <f>0.007%*E833</f>
        <v>0.43680000000000002</v>
      </c>
      <c r="J833" s="73" t="str">
        <f t="shared" si="41"/>
        <v/>
      </c>
      <c r="K833" s="7">
        <v>6248.9</v>
      </c>
      <c r="L833" s="7">
        <v>6249.64</v>
      </c>
      <c r="M833" s="7">
        <f>L833-K833</f>
        <v>0.74000000000069122</v>
      </c>
      <c r="N833" s="7">
        <f>E833-M833</f>
        <v>6239.2599999999993</v>
      </c>
    </row>
    <row r="834" spans="1:14" x14ac:dyDescent="0.25">
      <c r="A834" s="80"/>
      <c r="B834" s="80"/>
      <c r="C834" s="87"/>
      <c r="D834" s="21">
        <v>0.1</v>
      </c>
      <c r="E834" s="87">
        <f>E832/10</f>
        <v>1248</v>
      </c>
      <c r="F834" s="162">
        <v>1247.8</v>
      </c>
      <c r="G834" s="162"/>
      <c r="H834" s="85">
        <v>0.73799999999999999</v>
      </c>
      <c r="I834" s="89">
        <f>0.007%*E834</f>
        <v>8.7360000000000007E-2</v>
      </c>
      <c r="J834" s="73" t="str">
        <f t="shared" si="41"/>
        <v/>
      </c>
      <c r="K834" s="7">
        <v>1257.4000000000001</v>
      </c>
      <c r="L834" s="7">
        <v>1257.5999999999999</v>
      </c>
      <c r="M834" s="7">
        <f>L834-K834</f>
        <v>0.1999999999998181</v>
      </c>
      <c r="N834" s="7">
        <f>E834-M834</f>
        <v>1247.8000000000002</v>
      </c>
    </row>
    <row r="837" spans="1:14" x14ac:dyDescent="0.25">
      <c r="A837" s="118" t="s">
        <v>0</v>
      </c>
      <c r="B837" s="119"/>
      <c r="C837" s="119"/>
      <c r="D837" s="119"/>
      <c r="E837" s="119"/>
      <c r="F837" s="119"/>
      <c r="G837" s="119"/>
      <c r="H837" s="120"/>
      <c r="I837" s="164" t="s">
        <v>135</v>
      </c>
      <c r="J837" s="165"/>
    </row>
    <row r="838" spans="1:14" x14ac:dyDescent="0.25">
      <c r="A838" s="121"/>
      <c r="B838" s="122"/>
      <c r="C838" s="122"/>
      <c r="D838" s="122"/>
      <c r="E838" s="122"/>
      <c r="F838" s="122"/>
      <c r="G838" s="122"/>
      <c r="H838" s="123"/>
      <c r="I838" s="166"/>
      <c r="J838" s="167"/>
    </row>
    <row r="839" spans="1:14" x14ac:dyDescent="0.25">
      <c r="A839" s="168" t="s">
        <v>95</v>
      </c>
      <c r="B839" s="169"/>
      <c r="C839" s="169"/>
      <c r="D839" s="169"/>
      <c r="E839" s="169"/>
      <c r="F839" s="169"/>
      <c r="G839" s="169"/>
      <c r="H839" s="170"/>
      <c r="I839" s="176" t="str">
        <f>D$3</f>
        <v>01253</v>
      </c>
      <c r="J839" s="177"/>
    </row>
    <row r="840" spans="1:14" x14ac:dyDescent="0.25">
      <c r="A840" s="171"/>
      <c r="B840" s="172"/>
      <c r="C840" s="172"/>
      <c r="D840" s="172"/>
      <c r="E840" s="172"/>
      <c r="F840" s="172"/>
      <c r="G840" s="172"/>
      <c r="H840" s="173"/>
      <c r="I840" s="178"/>
      <c r="J840" s="179"/>
    </row>
    <row r="841" spans="1:14" x14ac:dyDescent="0.25">
      <c r="A841" s="10"/>
      <c r="B841" s="10"/>
      <c r="C841" s="10"/>
      <c r="D841" s="10"/>
      <c r="E841" s="10"/>
      <c r="F841" s="10"/>
      <c r="G841" s="10"/>
      <c r="H841" s="10"/>
      <c r="I841" s="10"/>
    </row>
    <row r="842" spans="1:14" x14ac:dyDescent="0.25">
      <c r="A842" s="212" t="s">
        <v>208</v>
      </c>
      <c r="B842" s="212"/>
      <c r="C842" s="212"/>
      <c r="D842" s="212"/>
      <c r="E842" s="212"/>
      <c r="F842" s="212"/>
      <c r="G842" s="212"/>
      <c r="H842" s="212"/>
      <c r="I842" s="212"/>
      <c r="J842" s="212"/>
    </row>
    <row r="843" spans="1:14" x14ac:dyDescent="0.25">
      <c r="A843" s="74"/>
      <c r="B843" s="74"/>
      <c r="C843" s="74"/>
      <c r="D843" s="74"/>
      <c r="E843" s="74"/>
      <c r="F843" s="74"/>
      <c r="G843" s="74"/>
      <c r="H843" s="74"/>
      <c r="I843" s="74"/>
      <c r="J843" s="74"/>
    </row>
    <row r="844" spans="1:14" x14ac:dyDescent="0.25">
      <c r="A844" s="215" t="s">
        <v>145</v>
      </c>
      <c r="B844" s="216"/>
      <c r="C844" s="216"/>
      <c r="D844" s="216"/>
      <c r="E844" s="216"/>
      <c r="F844" s="216"/>
      <c r="G844" s="216"/>
      <c r="H844" s="216"/>
      <c r="I844" s="217"/>
    </row>
    <row r="845" spans="1:14" x14ac:dyDescent="0.25">
      <c r="A845" s="261" t="s">
        <v>160</v>
      </c>
      <c r="B845" s="261"/>
      <c r="C845" s="261"/>
      <c r="D845" s="261"/>
      <c r="E845" s="248" t="s">
        <v>161</v>
      </c>
      <c r="F845" s="251" t="s">
        <v>162</v>
      </c>
      <c r="G845" s="152"/>
      <c r="H845" s="251" t="s">
        <v>140</v>
      </c>
      <c r="I845" s="262" t="s">
        <v>163</v>
      </c>
    </row>
    <row r="846" spans="1:14" x14ac:dyDescent="0.25">
      <c r="A846" s="261"/>
      <c r="B846" s="261"/>
      <c r="C846" s="261"/>
      <c r="D846" s="261"/>
      <c r="E846" s="250"/>
      <c r="F846" s="252"/>
      <c r="G846" s="154"/>
      <c r="H846" s="252"/>
      <c r="I846" s="263"/>
    </row>
    <row r="847" spans="1:14" x14ac:dyDescent="0.25">
      <c r="A847" s="265" t="s">
        <v>164</v>
      </c>
      <c r="B847" s="266" t="s">
        <v>165</v>
      </c>
      <c r="C847" s="162" t="s">
        <v>72</v>
      </c>
      <c r="D847" s="266" t="s">
        <v>166</v>
      </c>
      <c r="E847" s="162" t="s">
        <v>167</v>
      </c>
      <c r="F847" s="162" t="s">
        <v>167</v>
      </c>
      <c r="G847" s="162"/>
      <c r="H847" s="162" t="s">
        <v>167</v>
      </c>
      <c r="I847" s="162" t="s">
        <v>167</v>
      </c>
    </row>
    <row r="848" spans="1:14" x14ac:dyDescent="0.25">
      <c r="A848" s="265"/>
      <c r="B848" s="266"/>
      <c r="C848" s="162"/>
      <c r="D848" s="266"/>
      <c r="E848" s="162"/>
      <c r="F848" s="162"/>
      <c r="G848" s="162"/>
      <c r="H848" s="162"/>
      <c r="I848" s="162"/>
    </row>
    <row r="849" spans="1:16" x14ac:dyDescent="0.25">
      <c r="A849" s="21">
        <v>120</v>
      </c>
      <c r="B849" s="83">
        <v>1.25</v>
      </c>
      <c r="C849" s="82">
        <v>60</v>
      </c>
      <c r="D849" s="82">
        <v>1</v>
      </c>
      <c r="E849" s="82">
        <f>120*1.25</f>
        <v>150</v>
      </c>
      <c r="F849" s="264">
        <v>149.99199999999999</v>
      </c>
      <c r="G849" s="264"/>
      <c r="H849" s="88">
        <v>4.1000000000000002E-2</v>
      </c>
      <c r="I849" s="88">
        <f>0.006%*E849</f>
        <v>9.0000000000000011E-3</v>
      </c>
      <c r="J849" s="73" t="str">
        <f t="shared" ref="J849:J851" si="42">IF(I849&gt;H849,"#",IF((ABS(F849-E849))&lt;(H849+I849),"",""""))</f>
        <v/>
      </c>
      <c r="K849" s="7">
        <v>149.96799999999999</v>
      </c>
      <c r="L849" s="7">
        <v>149.976</v>
      </c>
      <c r="M849" s="7">
        <f>L849-K849</f>
        <v>8.0000000000097771E-3</v>
      </c>
      <c r="N849" s="95">
        <f>E849-M849</f>
        <v>149.99199999999999</v>
      </c>
      <c r="O849" s="95"/>
    </row>
    <row r="850" spans="1:16" x14ac:dyDescent="0.25">
      <c r="A850" s="21"/>
      <c r="B850" s="83"/>
      <c r="C850" s="82"/>
      <c r="D850" s="82">
        <v>0.5</v>
      </c>
      <c r="E850" s="87">
        <f>E849/2</f>
        <v>75</v>
      </c>
      <c r="F850" s="264">
        <v>74.994</v>
      </c>
      <c r="G850" s="264"/>
      <c r="H850" s="88">
        <v>2.4E-2</v>
      </c>
      <c r="I850" s="88">
        <f>0.006%*E850</f>
        <v>4.5000000000000005E-3</v>
      </c>
      <c r="J850" s="73" t="str">
        <f t="shared" si="42"/>
        <v/>
      </c>
      <c r="K850" s="7">
        <v>74.799000000000007</v>
      </c>
      <c r="L850" s="7">
        <v>74.805300000000003</v>
      </c>
      <c r="M850" s="7">
        <f>L850-K850</f>
        <v>6.2999999999959755E-3</v>
      </c>
      <c r="N850" s="95">
        <f>E850-M850</f>
        <v>74.993700000000004</v>
      </c>
      <c r="O850" s="95"/>
    </row>
    <row r="851" spans="1:16" x14ac:dyDescent="0.25">
      <c r="A851" s="21"/>
      <c r="B851" s="83"/>
      <c r="C851" s="82"/>
      <c r="D851" s="82">
        <v>0.1</v>
      </c>
      <c r="E851" s="87">
        <f>E849/10</f>
        <v>15</v>
      </c>
      <c r="F851" s="264">
        <v>14.994999999999999</v>
      </c>
      <c r="G851" s="264"/>
      <c r="H851" s="88">
        <v>8.9999999999999993E-3</v>
      </c>
      <c r="I851" s="88">
        <f>0.006%*E851</f>
        <v>8.9999999999999998E-4</v>
      </c>
      <c r="J851" s="73" t="str">
        <f t="shared" si="42"/>
        <v/>
      </c>
      <c r="K851" s="7">
        <v>14.829000000000001</v>
      </c>
      <c r="L851" s="7">
        <v>14.834</v>
      </c>
      <c r="M851" s="7">
        <f>L851-K851</f>
        <v>4.9999999999990052E-3</v>
      </c>
      <c r="N851" s="95">
        <f>E851-M851</f>
        <v>14.995000000000001</v>
      </c>
      <c r="O851" s="95"/>
    </row>
    <row r="852" spans="1:16" x14ac:dyDescent="0.25">
      <c r="A852" s="21"/>
      <c r="B852" s="83"/>
      <c r="C852" s="82"/>
      <c r="D852" s="82"/>
      <c r="E852" s="87"/>
      <c r="F852" s="162"/>
      <c r="G852" s="162"/>
      <c r="H852" s="83"/>
      <c r="I852" s="88"/>
    </row>
    <row r="853" spans="1:16" x14ac:dyDescent="0.25">
      <c r="A853" s="21"/>
      <c r="B853" s="83">
        <v>5</v>
      </c>
      <c r="C853" s="82"/>
      <c r="D853" s="23">
        <v>1</v>
      </c>
      <c r="E853" s="82">
        <v>600</v>
      </c>
      <c r="F853" s="264">
        <v>599.99</v>
      </c>
      <c r="G853" s="264"/>
      <c r="H853" s="88">
        <v>0.156</v>
      </c>
      <c r="I853" s="88">
        <f>0.006%*E853</f>
        <v>3.6000000000000004E-2</v>
      </c>
      <c r="J853" s="73" t="str">
        <f t="shared" ref="J853:J855" si="43">IF(I853&gt;H853,"#",IF((ABS(F853-E853))&lt;(H853+I853),"",""""))</f>
        <v/>
      </c>
      <c r="K853" s="7">
        <v>600.28499999999997</v>
      </c>
      <c r="L853" s="7">
        <v>600.29499999999996</v>
      </c>
      <c r="M853" s="7">
        <f>L853-K853</f>
        <v>9.9999999999909051E-3</v>
      </c>
      <c r="N853" s="95">
        <f>E853-M853</f>
        <v>599.99</v>
      </c>
      <c r="O853" s="95"/>
    </row>
    <row r="854" spans="1:16" x14ac:dyDescent="0.25">
      <c r="A854" s="21"/>
      <c r="B854" s="84"/>
      <c r="C854" s="86"/>
      <c r="D854" s="21">
        <v>0.5</v>
      </c>
      <c r="E854" s="87">
        <f>E853/2</f>
        <v>300</v>
      </c>
      <c r="F854" s="162">
        <v>299.97500000000002</v>
      </c>
      <c r="G854" s="162"/>
      <c r="H854" s="96">
        <v>8.4000000000000005E-2</v>
      </c>
      <c r="I854" s="88">
        <f>0.006%*E854</f>
        <v>1.8000000000000002E-2</v>
      </c>
      <c r="J854" s="73" t="str">
        <f t="shared" si="43"/>
        <v/>
      </c>
      <c r="K854" s="7">
        <v>300.03300000000002</v>
      </c>
      <c r="L854" s="7">
        <v>300.05799999999999</v>
      </c>
      <c r="M854" s="7">
        <f>L854-K854</f>
        <v>2.4999999999977263E-2</v>
      </c>
      <c r="N854" s="95">
        <f>E854-M854</f>
        <v>299.97500000000002</v>
      </c>
      <c r="O854" s="95"/>
    </row>
    <row r="855" spans="1:16" x14ac:dyDescent="0.25">
      <c r="A855" s="21"/>
      <c r="B855" s="83"/>
      <c r="C855" s="82"/>
      <c r="D855" s="23">
        <v>0.1</v>
      </c>
      <c r="E855" s="87">
        <f>E853/10</f>
        <v>60</v>
      </c>
      <c r="F855" s="162">
        <v>59.991</v>
      </c>
      <c r="G855" s="162"/>
      <c r="H855" s="88">
        <v>2.5000000000000001E-2</v>
      </c>
      <c r="I855" s="88">
        <f>0.006%*E855</f>
        <v>3.5999999999999999E-3</v>
      </c>
      <c r="J855" s="73" t="str">
        <f t="shared" si="43"/>
        <v/>
      </c>
      <c r="K855" s="7">
        <v>59.899000000000001</v>
      </c>
      <c r="L855" s="7">
        <v>59.908000000000001</v>
      </c>
      <c r="M855" s="7">
        <f>L855-K855</f>
        <v>9.0000000000003411E-3</v>
      </c>
      <c r="N855" s="7">
        <f>E855-M855</f>
        <v>59.991</v>
      </c>
    </row>
    <row r="856" spans="1:16" x14ac:dyDescent="0.25">
      <c r="A856" s="21"/>
      <c r="B856" s="83"/>
      <c r="C856" s="82"/>
      <c r="D856" s="23"/>
      <c r="E856" s="87"/>
      <c r="F856" s="162"/>
      <c r="G856" s="162"/>
      <c r="H856" s="83"/>
      <c r="I856" s="88"/>
      <c r="P856" s="7">
        <v>12.00071</v>
      </c>
    </row>
    <row r="857" spans="1:16" x14ac:dyDescent="0.25">
      <c r="A857" s="80"/>
      <c r="B857" s="80">
        <v>12</v>
      </c>
      <c r="C857" s="87"/>
      <c r="D857" s="82">
        <v>1</v>
      </c>
      <c r="E857" s="87">
        <f>120*12</f>
        <v>1440</v>
      </c>
      <c r="F857" s="162">
        <v>1440.04</v>
      </c>
      <c r="G857" s="162"/>
      <c r="H857" s="89">
        <v>0.42</v>
      </c>
      <c r="I857" s="89">
        <f>0.007%*E857</f>
        <v>0.10080000000000001</v>
      </c>
      <c r="J857" s="73" t="str">
        <f t="shared" ref="J857:J859" si="44">IF(I857&gt;H857,"#",IF((ABS(F857-E857))&lt;(H857+I857),"",""""))</f>
        <v/>
      </c>
      <c r="K857" s="7">
        <v>1440.77</v>
      </c>
      <c r="L857" s="7">
        <v>1440.73</v>
      </c>
      <c r="M857" s="7">
        <f>L857-K857</f>
        <v>-3.999999999996362E-2</v>
      </c>
      <c r="N857" s="7">
        <f>E857-M857</f>
        <v>1440.04</v>
      </c>
    </row>
    <row r="858" spans="1:16" x14ac:dyDescent="0.25">
      <c r="A858" s="80"/>
      <c r="B858" s="80"/>
      <c r="C858" s="87"/>
      <c r="D858" s="82">
        <v>0.5</v>
      </c>
      <c r="E858" s="87">
        <f>E857/2</f>
        <v>720</v>
      </c>
      <c r="F858" s="162">
        <v>720.02700000000004</v>
      </c>
      <c r="G858" s="162"/>
      <c r="H858" s="89">
        <v>0.22</v>
      </c>
      <c r="I858" s="89">
        <f>0.007%*E858</f>
        <v>5.0400000000000007E-2</v>
      </c>
      <c r="J858" s="73" t="str">
        <f t="shared" si="44"/>
        <v/>
      </c>
      <c r="K858" s="7">
        <v>720.46</v>
      </c>
      <c r="L858" s="7">
        <v>720.43299999999999</v>
      </c>
      <c r="M858" s="7">
        <f>L858-K858</f>
        <v>-2.7000000000043656E-2</v>
      </c>
      <c r="N858" s="7">
        <f>E858-M858</f>
        <v>720.02700000000004</v>
      </c>
    </row>
    <row r="859" spans="1:16" x14ac:dyDescent="0.25">
      <c r="A859" s="80"/>
      <c r="B859" s="80"/>
      <c r="C859" s="87"/>
      <c r="D859" s="82">
        <v>0.1</v>
      </c>
      <c r="E859" s="87">
        <f>E857/10</f>
        <v>144</v>
      </c>
      <c r="F859" s="162">
        <v>143.97999999999999</v>
      </c>
      <c r="G859" s="162"/>
      <c r="H859" s="89">
        <v>5.8000000000000003E-2</v>
      </c>
      <c r="I859" s="89">
        <f>0.007%*E859</f>
        <v>1.008E-2</v>
      </c>
      <c r="J859" s="73" t="str">
        <f t="shared" si="44"/>
        <v/>
      </c>
      <c r="K859" s="7">
        <v>144.06</v>
      </c>
      <c r="L859" s="7">
        <v>144.07599999999999</v>
      </c>
      <c r="M859" s="7">
        <f>L859-K859</f>
        <v>1.5999999999991132E-2</v>
      </c>
      <c r="N859" s="7">
        <f>E859-M859</f>
        <v>143.98400000000001</v>
      </c>
    </row>
    <row r="860" spans="1:16" x14ac:dyDescent="0.25">
      <c r="A860" s="80"/>
      <c r="B860" s="80"/>
      <c r="C860" s="87"/>
      <c r="D860" s="82"/>
      <c r="E860" s="87"/>
      <c r="F860" s="162"/>
      <c r="G860" s="162"/>
      <c r="H860" s="85"/>
      <c r="I860" s="89"/>
    </row>
    <row r="861" spans="1:16" x14ac:dyDescent="0.25">
      <c r="A861" s="80"/>
      <c r="B861" s="80">
        <v>30</v>
      </c>
      <c r="C861" s="87"/>
      <c r="D861" s="23">
        <v>1</v>
      </c>
      <c r="E861" s="87">
        <f>B861*120</f>
        <v>3600</v>
      </c>
      <c r="F861" s="162">
        <v>3599.84</v>
      </c>
      <c r="G861" s="162"/>
      <c r="H861" s="85">
        <v>1.859</v>
      </c>
      <c r="I861" s="89">
        <f>0.007%*E861</f>
        <v>0.252</v>
      </c>
      <c r="J861" s="73" t="str">
        <f t="shared" ref="J861:J863" si="45">IF(I861&gt;H861,"#",IF((ABS(F861-E861))&lt;(H861+I861),"",""""))</f>
        <v/>
      </c>
      <c r="K861" s="7">
        <v>3601.92</v>
      </c>
      <c r="L861" s="7">
        <v>3602.08</v>
      </c>
      <c r="M861" s="7">
        <f>L861-K861</f>
        <v>0.15999999999985448</v>
      </c>
      <c r="N861" s="92">
        <f>E861-M861</f>
        <v>3599.84</v>
      </c>
      <c r="O861" s="92"/>
    </row>
    <row r="862" spans="1:16" x14ac:dyDescent="0.25">
      <c r="A862" s="80"/>
      <c r="B862" s="80"/>
      <c r="C862" s="87"/>
      <c r="D862" s="23">
        <v>0.5</v>
      </c>
      <c r="E862" s="87">
        <f>E861/2</f>
        <v>1800</v>
      </c>
      <c r="F862" s="258">
        <v>1799.93</v>
      </c>
      <c r="G862" s="258"/>
      <c r="H862" s="85">
        <v>0.95599999999999996</v>
      </c>
      <c r="I862" s="89">
        <f>0.007%*E862</f>
        <v>0.126</v>
      </c>
      <c r="J862" s="73" t="str">
        <f t="shared" si="45"/>
        <v/>
      </c>
      <c r="K862" s="7">
        <v>1800.92</v>
      </c>
      <c r="L862" s="7">
        <v>1800.99</v>
      </c>
      <c r="M862" s="7">
        <f>L862-K862</f>
        <v>6.9999999999936335E-2</v>
      </c>
      <c r="N862" s="7">
        <f>E862-M862</f>
        <v>1799.93</v>
      </c>
    </row>
    <row r="863" spans="1:16" x14ac:dyDescent="0.25">
      <c r="A863" s="80"/>
      <c r="B863" s="80"/>
      <c r="C863" s="87"/>
      <c r="D863" s="21">
        <v>0.1</v>
      </c>
      <c r="E863" s="87">
        <f>E861/10</f>
        <v>360</v>
      </c>
      <c r="F863" s="162">
        <v>359.82</v>
      </c>
      <c r="G863" s="162"/>
      <c r="H863" s="85">
        <v>0.71492999999999995</v>
      </c>
      <c r="I863" s="89">
        <f>0.007%*E863</f>
        <v>2.5200000000000004E-2</v>
      </c>
      <c r="J863" s="73" t="str">
        <f t="shared" si="45"/>
        <v/>
      </c>
      <c r="K863" s="7">
        <v>359.91</v>
      </c>
      <c r="L863" s="7">
        <v>360.09300000000002</v>
      </c>
      <c r="M863" s="7">
        <f>L863-K863</f>
        <v>0.18299999999999272</v>
      </c>
      <c r="N863" s="7">
        <f>E863-M863</f>
        <v>359.81700000000001</v>
      </c>
    </row>
    <row r="864" spans="1:16" x14ac:dyDescent="0.25">
      <c r="A864" s="80"/>
      <c r="B864" s="80"/>
      <c r="C864" s="87"/>
      <c r="D864" s="21"/>
      <c r="E864" s="87"/>
      <c r="F864" s="162"/>
      <c r="G864" s="162"/>
      <c r="H864" s="85"/>
      <c r="I864" s="89"/>
    </row>
    <row r="865" spans="1:14" x14ac:dyDescent="0.25">
      <c r="A865" s="80">
        <v>230</v>
      </c>
      <c r="B865" s="83">
        <v>1.5</v>
      </c>
      <c r="C865" s="82">
        <v>50</v>
      </c>
      <c r="D865" s="82">
        <v>1</v>
      </c>
      <c r="E865" s="87">
        <f>230*B865</f>
        <v>345</v>
      </c>
      <c r="F865" s="162">
        <v>344.98500000000001</v>
      </c>
      <c r="G865" s="162"/>
      <c r="H865" s="85">
        <v>9.4E-2</v>
      </c>
      <c r="I865" s="88">
        <f>0.006%*E865</f>
        <v>2.07E-2</v>
      </c>
      <c r="J865" s="73" t="str">
        <f t="shared" ref="J865:J867" si="46">IF(I865&gt;H865,"#",IF((ABS(F865-E865))&lt;(H865+I865),"",""""))</f>
        <v/>
      </c>
      <c r="K865" s="7">
        <v>344.78500000000003</v>
      </c>
      <c r="L865" s="7">
        <v>344.8</v>
      </c>
      <c r="M865" s="7">
        <f>L865-K865</f>
        <v>1.4999999999986358E-2</v>
      </c>
      <c r="N865" s="7">
        <f>E865-M865</f>
        <v>344.98500000000001</v>
      </c>
    </row>
    <row r="866" spans="1:14" x14ac:dyDescent="0.25">
      <c r="A866" s="80"/>
      <c r="B866" s="83"/>
      <c r="C866" s="82"/>
      <c r="D866" s="82">
        <v>0.5</v>
      </c>
      <c r="E866" s="87">
        <f>E865/2</f>
        <v>172.5</v>
      </c>
      <c r="F866" s="162">
        <v>172.49700000000001</v>
      </c>
      <c r="G866" s="162"/>
      <c r="H866" s="85">
        <v>5.2999999999999999E-2</v>
      </c>
      <c r="I866" s="88">
        <f>0.006%*E866</f>
        <v>1.035E-2</v>
      </c>
      <c r="J866" s="73" t="str">
        <f t="shared" si="46"/>
        <v/>
      </c>
      <c r="K866" s="7">
        <v>171.99199999999999</v>
      </c>
      <c r="L866" s="7">
        <v>171.995</v>
      </c>
      <c r="M866" s="7">
        <f>L866-K866</f>
        <v>3.0000000000143245E-3</v>
      </c>
      <c r="N866" s="7">
        <f>E866-M866</f>
        <v>172.49699999999999</v>
      </c>
    </row>
    <row r="867" spans="1:14" x14ac:dyDescent="0.25">
      <c r="A867" s="80"/>
      <c r="B867" s="83"/>
      <c r="C867" s="82"/>
      <c r="D867" s="82">
        <v>0.1</v>
      </c>
      <c r="E867" s="87">
        <f>E865/10</f>
        <v>34.5</v>
      </c>
      <c r="F867" s="264">
        <v>34.494799999999998</v>
      </c>
      <c r="G867" s="264"/>
      <c r="H867" s="85">
        <v>5.6000000000000001E-2</v>
      </c>
      <c r="I867" s="88">
        <f>0.006%*E867</f>
        <v>2.0700000000000002E-3</v>
      </c>
      <c r="J867" s="73" t="str">
        <f t="shared" si="46"/>
        <v/>
      </c>
      <c r="K867" s="7">
        <v>33.686</v>
      </c>
      <c r="L867" s="7">
        <v>33.691200000000002</v>
      </c>
      <c r="M867" s="7">
        <f>L867-K867</f>
        <v>5.2000000000020918E-3</v>
      </c>
      <c r="N867" s="7">
        <f>E867-M867</f>
        <v>34.494799999999998</v>
      </c>
    </row>
    <row r="868" spans="1:14" x14ac:dyDescent="0.25">
      <c r="A868" s="80"/>
      <c r="B868" s="83"/>
      <c r="C868" s="82"/>
      <c r="D868" s="82"/>
      <c r="E868" s="87"/>
      <c r="F868" s="162"/>
      <c r="G868" s="162"/>
      <c r="H868" s="85"/>
      <c r="I868" s="89"/>
    </row>
    <row r="869" spans="1:14" x14ac:dyDescent="0.25">
      <c r="A869" s="80"/>
      <c r="B869" s="83">
        <v>12</v>
      </c>
      <c r="C869" s="82"/>
      <c r="D869" s="23">
        <v>1</v>
      </c>
      <c r="E869" s="87">
        <f>230*B869</f>
        <v>2760</v>
      </c>
      <c r="F869" s="162">
        <v>2760.23</v>
      </c>
      <c r="G869" s="162"/>
      <c r="H869" s="85">
        <v>1.92458</v>
      </c>
      <c r="I869" s="89">
        <f>0.007%*E869</f>
        <v>0.19320000000000001</v>
      </c>
      <c r="J869" s="73" t="str">
        <f t="shared" ref="J869:J871" si="47">IF(I869&gt;H869,"#",IF((ABS(F869-E869))&lt;(H869+I869),"",""""))</f>
        <v/>
      </c>
      <c r="K869" s="7">
        <v>2761.47</v>
      </c>
      <c r="L869" s="7">
        <v>2761.24</v>
      </c>
      <c r="M869" s="7">
        <f>L869-K869</f>
        <v>-0.23000000000001819</v>
      </c>
      <c r="N869" s="7">
        <f>E869-M869</f>
        <v>2760.23</v>
      </c>
    </row>
    <row r="870" spans="1:14" x14ac:dyDescent="0.25">
      <c r="A870" s="80"/>
      <c r="B870" s="83"/>
      <c r="C870" s="82"/>
      <c r="D870" s="23">
        <v>0.5</v>
      </c>
      <c r="E870" s="87">
        <f>E869/2</f>
        <v>1380</v>
      </c>
      <c r="F870" s="258">
        <v>1380.03</v>
      </c>
      <c r="G870" s="258"/>
      <c r="H870" s="85">
        <v>1.0002599999999999</v>
      </c>
      <c r="I870" s="89">
        <f>0.007%*E870</f>
        <v>9.6600000000000005E-2</v>
      </c>
      <c r="J870" s="73" t="str">
        <f t="shared" si="47"/>
        <v/>
      </c>
      <c r="K870" s="7">
        <v>1380.77</v>
      </c>
      <c r="L870" s="7">
        <v>1380.74</v>
      </c>
      <c r="M870" s="7">
        <f>L870-K870</f>
        <v>-2.9999999999972715E-2</v>
      </c>
      <c r="N870" s="7">
        <f>E870-M870</f>
        <v>1380.03</v>
      </c>
    </row>
    <row r="871" spans="1:14" x14ac:dyDescent="0.25">
      <c r="A871" s="80"/>
      <c r="B871" s="21"/>
      <c r="C871" s="86"/>
      <c r="D871" s="21">
        <v>0.1</v>
      </c>
      <c r="E871" s="87">
        <f>E869/10</f>
        <v>276</v>
      </c>
      <c r="F871" s="162">
        <v>275.99</v>
      </c>
      <c r="G871" s="162"/>
      <c r="H871" s="85">
        <v>0.24048</v>
      </c>
      <c r="I871" s="89">
        <f>0.007%*E871</f>
        <v>1.932E-2</v>
      </c>
      <c r="J871" s="73" t="str">
        <f t="shared" si="47"/>
        <v/>
      </c>
      <c r="K871" s="7">
        <v>275.95</v>
      </c>
      <c r="L871" s="7">
        <v>275.95800000000003</v>
      </c>
      <c r="M871" s="7">
        <f>L871-K871</f>
        <v>8.0000000000381988E-3</v>
      </c>
      <c r="N871" s="7">
        <f>E871-M871</f>
        <v>275.99199999999996</v>
      </c>
    </row>
    <row r="872" spans="1:14" x14ac:dyDescent="0.25">
      <c r="A872" s="80"/>
      <c r="B872" s="21"/>
      <c r="C872" s="86"/>
      <c r="D872" s="21"/>
      <c r="E872" s="87"/>
      <c r="F872" s="162"/>
      <c r="G872" s="162"/>
      <c r="H872" s="85"/>
      <c r="I872" s="89"/>
    </row>
    <row r="873" spans="1:14" x14ac:dyDescent="0.25">
      <c r="A873" s="80"/>
      <c r="B873" s="80">
        <v>25</v>
      </c>
      <c r="C873" s="87"/>
      <c r="D873" s="82">
        <v>1</v>
      </c>
      <c r="E873" s="87">
        <f>230*B873</f>
        <v>5750</v>
      </c>
      <c r="F873" s="162">
        <v>5749.58</v>
      </c>
      <c r="G873" s="162"/>
      <c r="H873" s="85">
        <v>2.5019999999999998</v>
      </c>
      <c r="I873" s="89">
        <f>0.007%*E873</f>
        <v>0.40250000000000002</v>
      </c>
      <c r="J873" s="73" t="str">
        <f t="shared" ref="J873:J875" si="48">IF(I873&gt;H873,"#",IF((ABS(F873-E873))&lt;(H873+I873),"",""""))</f>
        <v/>
      </c>
      <c r="K873" s="7">
        <v>5752.63</v>
      </c>
      <c r="L873" s="7">
        <v>5753.05</v>
      </c>
      <c r="M873" s="7">
        <f>L873-K873</f>
        <v>0.42000000000007276</v>
      </c>
      <c r="N873" s="7">
        <f>E873-M873</f>
        <v>5749.58</v>
      </c>
    </row>
    <row r="874" spans="1:14" x14ac:dyDescent="0.25">
      <c r="A874" s="80"/>
      <c r="B874" s="80"/>
      <c r="C874" s="87"/>
      <c r="D874" s="82">
        <v>0.5</v>
      </c>
      <c r="E874" s="87">
        <f>E873/2</f>
        <v>2875</v>
      </c>
      <c r="F874" s="162">
        <v>2874.81</v>
      </c>
      <c r="G874" s="162"/>
      <c r="H874" s="85">
        <v>1.28</v>
      </c>
      <c r="I874" s="89">
        <f>0.007%*E874</f>
        <v>0.20125000000000001</v>
      </c>
      <c r="J874" s="73" t="str">
        <f t="shared" si="48"/>
        <v/>
      </c>
      <c r="K874" s="7">
        <v>2876.19</v>
      </c>
      <c r="L874" s="7">
        <v>2876.38</v>
      </c>
      <c r="M874" s="7">
        <f>L874-K874</f>
        <v>0.19000000000005457</v>
      </c>
      <c r="N874" s="7">
        <f>E874-M874</f>
        <v>2874.81</v>
      </c>
    </row>
    <row r="875" spans="1:14" x14ac:dyDescent="0.25">
      <c r="A875" s="80"/>
      <c r="B875" s="80"/>
      <c r="C875" s="87"/>
      <c r="D875" s="82">
        <v>0.1</v>
      </c>
      <c r="E875" s="87">
        <f>E873/10</f>
        <v>575</v>
      </c>
      <c r="F875" s="162">
        <v>574.96</v>
      </c>
      <c r="G875" s="162"/>
      <c r="H875" s="85">
        <v>0.28999999999999998</v>
      </c>
      <c r="I875" s="89">
        <f>0.007%*E875</f>
        <v>4.0250000000000001E-2</v>
      </c>
      <c r="J875" s="73" t="str">
        <f t="shared" si="48"/>
        <v/>
      </c>
      <c r="K875" s="7">
        <v>573.74</v>
      </c>
      <c r="L875" s="7">
        <v>573.77800000000002</v>
      </c>
      <c r="M875" s="7">
        <f>L875-K875</f>
        <v>3.8000000000010914E-2</v>
      </c>
      <c r="N875" s="7">
        <f>E875-M875</f>
        <v>574.96199999999999</v>
      </c>
    </row>
    <row r="876" spans="1:14" x14ac:dyDescent="0.25">
      <c r="A876" s="80"/>
      <c r="B876" s="80"/>
      <c r="C876" s="87"/>
      <c r="D876" s="82"/>
      <c r="E876" s="87"/>
      <c r="F876" s="162"/>
      <c r="G876" s="162"/>
      <c r="H876" s="85"/>
      <c r="I876" s="89"/>
    </row>
    <row r="877" spans="1:14" x14ac:dyDescent="0.25">
      <c r="A877" s="80">
        <v>416</v>
      </c>
      <c r="B877" s="80">
        <v>30</v>
      </c>
      <c r="C877" s="87">
        <v>50</v>
      </c>
      <c r="D877" s="23">
        <v>1</v>
      </c>
      <c r="E877" s="87">
        <f>B877*A877</f>
        <v>12480</v>
      </c>
      <c r="F877" s="267">
        <v>12479</v>
      </c>
      <c r="G877" s="267"/>
      <c r="H877" s="85">
        <v>6.56</v>
      </c>
      <c r="I877" s="89">
        <f>0.007%*E877</f>
        <v>0.87360000000000004</v>
      </c>
      <c r="J877" s="73" t="str">
        <f t="shared" ref="J877:J879" si="49">IF(I877&gt;H877,"#",IF((ABS(F877-E877))&lt;(H877+I877),"",""""))</f>
        <v/>
      </c>
      <c r="K877" s="7">
        <v>12482.6</v>
      </c>
      <c r="L877" s="7">
        <v>12483.6</v>
      </c>
      <c r="M877" s="7">
        <f>L877-K877</f>
        <v>1</v>
      </c>
      <c r="N877" s="7">
        <f>E877-M877</f>
        <v>12479</v>
      </c>
    </row>
    <row r="878" spans="1:14" x14ac:dyDescent="0.25">
      <c r="A878" s="80"/>
      <c r="B878" s="80"/>
      <c r="C878" s="87"/>
      <c r="D878" s="23">
        <v>0.5</v>
      </c>
      <c r="E878" s="87">
        <f>E877/2</f>
        <v>6240</v>
      </c>
      <c r="F878" s="162">
        <v>6239.3</v>
      </c>
      <c r="G878" s="162"/>
      <c r="H878" s="85">
        <v>3.34</v>
      </c>
      <c r="I878" s="89">
        <f>0.007%*E878</f>
        <v>0.43680000000000002</v>
      </c>
      <c r="J878" s="73" t="str">
        <f t="shared" si="49"/>
        <v/>
      </c>
      <c r="K878" s="7">
        <v>6249</v>
      </c>
      <c r="L878" s="7">
        <v>6249.66</v>
      </c>
      <c r="M878" s="7">
        <f>L878-K878</f>
        <v>0.65999999999985448</v>
      </c>
      <c r="N878" s="7">
        <f>E878-M878</f>
        <v>6239.34</v>
      </c>
    </row>
    <row r="879" spans="1:14" x14ac:dyDescent="0.25">
      <c r="A879" s="80"/>
      <c r="B879" s="80"/>
      <c r="C879" s="87"/>
      <c r="D879" s="21">
        <v>0.1</v>
      </c>
      <c r="E879" s="87">
        <f>E877/10</f>
        <v>1248</v>
      </c>
      <c r="F879" s="162">
        <v>1247.9000000000001</v>
      </c>
      <c r="G879" s="162"/>
      <c r="H879" s="85">
        <v>0.73799999999999999</v>
      </c>
      <c r="I879" s="89">
        <f>0.007%*E879</f>
        <v>8.7360000000000007E-2</v>
      </c>
      <c r="J879" s="73" t="str">
        <f t="shared" si="49"/>
        <v/>
      </c>
      <c r="K879" s="7">
        <v>1257.5</v>
      </c>
      <c r="L879" s="7">
        <v>1257.6500000000001</v>
      </c>
      <c r="M879" s="7">
        <f>L879-K879</f>
        <v>0.15000000000009095</v>
      </c>
      <c r="N879" s="7">
        <f>E879-M879</f>
        <v>1247.8499999999999</v>
      </c>
    </row>
    <row r="884" spans="1:10" x14ac:dyDescent="0.25">
      <c r="A884" s="118" t="s">
        <v>0</v>
      </c>
      <c r="B884" s="119"/>
      <c r="C884" s="119"/>
      <c r="D884" s="119"/>
      <c r="E884" s="119"/>
      <c r="F884" s="119"/>
      <c r="G884" s="119"/>
      <c r="H884" s="120"/>
      <c r="I884" s="164" t="s">
        <v>135</v>
      </c>
      <c r="J884" s="165"/>
    </row>
    <row r="885" spans="1:10" x14ac:dyDescent="0.25">
      <c r="A885" s="121"/>
      <c r="B885" s="122"/>
      <c r="C885" s="122"/>
      <c r="D885" s="122"/>
      <c r="E885" s="122"/>
      <c r="F885" s="122"/>
      <c r="G885" s="122"/>
      <c r="H885" s="123"/>
      <c r="I885" s="166"/>
      <c r="J885" s="167"/>
    </row>
    <row r="886" spans="1:10" x14ac:dyDescent="0.25">
      <c r="A886" s="168" t="s">
        <v>95</v>
      </c>
      <c r="B886" s="169"/>
      <c r="C886" s="169"/>
      <c r="D886" s="169"/>
      <c r="E886" s="169"/>
      <c r="F886" s="169"/>
      <c r="G886" s="169"/>
      <c r="H886" s="170"/>
      <c r="I886" s="176" t="str">
        <f>D$3</f>
        <v>01253</v>
      </c>
      <c r="J886" s="177"/>
    </row>
    <row r="887" spans="1:10" x14ac:dyDescent="0.25">
      <c r="A887" s="171"/>
      <c r="B887" s="172"/>
      <c r="C887" s="172"/>
      <c r="D887" s="172"/>
      <c r="E887" s="172"/>
      <c r="F887" s="172"/>
      <c r="G887" s="172"/>
      <c r="H887" s="173"/>
      <c r="I887" s="178"/>
      <c r="J887" s="179"/>
    </row>
    <row r="888" spans="1:10" x14ac:dyDescent="0.25">
      <c r="A888" s="10"/>
      <c r="B888" s="10"/>
      <c r="C888" s="10"/>
      <c r="D888" s="10"/>
      <c r="E888" s="10"/>
      <c r="F888" s="10"/>
      <c r="G888" s="10"/>
      <c r="H888" s="10"/>
      <c r="I888" s="10"/>
    </row>
    <row r="889" spans="1:10" x14ac:dyDescent="0.25">
      <c r="A889" s="212" t="s">
        <v>168</v>
      </c>
      <c r="B889" s="212"/>
      <c r="C889" s="212"/>
      <c r="D889" s="212"/>
      <c r="E889" s="212"/>
      <c r="F889" s="212"/>
      <c r="G889" s="212"/>
      <c r="H889" s="212"/>
      <c r="I889" s="212"/>
      <c r="J889" s="212"/>
    </row>
    <row r="890" spans="1:10" x14ac:dyDescent="0.25">
      <c r="A890" s="73"/>
      <c r="B890" s="73"/>
      <c r="C890" s="73"/>
      <c r="D890" s="73"/>
      <c r="E890" s="73"/>
      <c r="F890" s="73"/>
      <c r="G890" s="73"/>
      <c r="H890" s="73"/>
      <c r="I890" s="73"/>
      <c r="J890" s="73"/>
    </row>
    <row r="891" spans="1:10" x14ac:dyDescent="0.25">
      <c r="A891" s="4" t="s">
        <v>49</v>
      </c>
      <c r="B891" s="10"/>
      <c r="C891" s="10"/>
      <c r="D891" s="10"/>
      <c r="E891" s="10"/>
      <c r="F891" s="10"/>
      <c r="G891" s="10"/>
      <c r="H891" s="10"/>
      <c r="I891" s="10"/>
      <c r="J891" s="10"/>
    </row>
    <row r="892" spans="1:10" x14ac:dyDescent="0.25">
      <c r="A892" s="201" t="s">
        <v>175</v>
      </c>
      <c r="B892" s="201"/>
      <c r="C892" s="201"/>
      <c r="D892" s="201"/>
      <c r="E892" s="201"/>
      <c r="F892" s="201"/>
      <c r="G892" s="201"/>
      <c r="H892" s="201"/>
      <c r="I892" s="201"/>
      <c r="J892" s="201"/>
    </row>
    <row r="893" spans="1:10" x14ac:dyDescent="0.25">
      <c r="A893" s="201" t="s">
        <v>185</v>
      </c>
      <c r="B893" s="201"/>
      <c r="C893" s="201"/>
      <c r="D893" s="201"/>
      <c r="E893" s="201"/>
      <c r="F893" s="201"/>
      <c r="G893" s="201"/>
      <c r="H893" s="201"/>
      <c r="I893" s="201"/>
      <c r="J893" s="201"/>
    </row>
    <row r="894" spans="1:10" x14ac:dyDescent="0.25">
      <c r="A894" s="74"/>
      <c r="B894" s="74"/>
      <c r="C894" s="74"/>
      <c r="D894" s="74"/>
      <c r="E894" s="74"/>
      <c r="F894" s="74"/>
      <c r="G894" s="74"/>
      <c r="H894" s="74"/>
      <c r="I894" s="74"/>
      <c r="J894" s="74"/>
    </row>
    <row r="895" spans="1:10" x14ac:dyDescent="0.25">
      <c r="A895" s="204" t="s">
        <v>139</v>
      </c>
      <c r="B895" s="204"/>
      <c r="C895" s="204"/>
      <c r="D895" s="204"/>
      <c r="E895" s="204"/>
      <c r="F895" s="204"/>
      <c r="G895" s="204"/>
      <c r="H895" s="204"/>
      <c r="I895" s="4"/>
    </row>
    <row r="896" spans="1:10" x14ac:dyDescent="0.25">
      <c r="A896" s="261" t="s">
        <v>160</v>
      </c>
      <c r="B896" s="261"/>
      <c r="C896" s="261"/>
      <c r="D896" s="261"/>
      <c r="E896" s="234" t="s">
        <v>169</v>
      </c>
      <c r="F896" s="165"/>
      <c r="G896" s="251" t="s">
        <v>140</v>
      </c>
      <c r="H896" s="152" t="s">
        <v>163</v>
      </c>
    </row>
    <row r="897" spans="1:16" x14ac:dyDescent="0.25">
      <c r="A897" s="261"/>
      <c r="B897" s="261"/>
      <c r="C897" s="261"/>
      <c r="D897" s="261"/>
      <c r="E897" s="235"/>
      <c r="F897" s="167"/>
      <c r="G897" s="252"/>
      <c r="H897" s="154"/>
      <c r="K897" s="7" t="s">
        <v>178</v>
      </c>
      <c r="L897" s="7" t="s">
        <v>179</v>
      </c>
      <c r="M897" s="7" t="s">
        <v>177</v>
      </c>
      <c r="N897" s="7" t="s">
        <v>184</v>
      </c>
    </row>
    <row r="898" spans="1:16" x14ac:dyDescent="0.25">
      <c r="A898" s="265" t="s">
        <v>164</v>
      </c>
      <c r="B898" s="266" t="s">
        <v>165</v>
      </c>
      <c r="C898" s="162" t="s">
        <v>72</v>
      </c>
      <c r="D898" s="266" t="s">
        <v>166</v>
      </c>
      <c r="E898" s="162" t="s">
        <v>170</v>
      </c>
      <c r="F898" s="162"/>
      <c r="G898" s="162" t="s">
        <v>170</v>
      </c>
      <c r="H898" s="162" t="s">
        <v>170</v>
      </c>
      <c r="L898" s="7" t="s">
        <v>180</v>
      </c>
      <c r="M898" s="7" t="s">
        <v>183</v>
      </c>
    </row>
    <row r="899" spans="1:16" x14ac:dyDescent="0.25">
      <c r="A899" s="265"/>
      <c r="B899" s="266"/>
      <c r="C899" s="162"/>
      <c r="D899" s="266"/>
      <c r="E899" s="162"/>
      <c r="F899" s="162"/>
      <c r="G899" s="162"/>
      <c r="H899" s="162"/>
      <c r="L899" s="7" t="s">
        <v>181</v>
      </c>
      <c r="M899" s="7" t="s">
        <v>182</v>
      </c>
    </row>
    <row r="900" spans="1:16" x14ac:dyDescent="0.25">
      <c r="A900" s="21">
        <v>120</v>
      </c>
      <c r="B900" s="83">
        <v>10</v>
      </c>
      <c r="C900" s="82">
        <v>60</v>
      </c>
      <c r="D900" s="82">
        <v>1</v>
      </c>
      <c r="E900" s="243">
        <v>1</v>
      </c>
      <c r="F900" s="243"/>
      <c r="G900" s="23">
        <v>5.0000000000000002E-5</v>
      </c>
      <c r="H900" s="23"/>
      <c r="K900" s="7">
        <f>(0.000056/10)+(0.00045/120)</f>
        <v>9.3500000000000003E-6</v>
      </c>
      <c r="L900" s="7">
        <f>D900*((0.0000033/10)+(0.0001/120))</f>
        <v>1.1633333333333333E-6</v>
      </c>
      <c r="M900" s="7">
        <f>0.00023/10+0.0001/120</f>
        <v>2.3833333333333334E-5</v>
      </c>
      <c r="N900" s="7">
        <f>0.06*0.00028</f>
        <v>1.6799999999999998E-5</v>
      </c>
      <c r="P900" s="91">
        <f>SUM(K900:N900)</f>
        <v>5.1146666666666669E-5</v>
      </c>
    </row>
    <row r="901" spans="1:16" x14ac:dyDescent="0.25">
      <c r="A901" s="21"/>
      <c r="B901" s="83"/>
      <c r="C901" s="82"/>
      <c r="D901" s="82">
        <v>0.8</v>
      </c>
      <c r="E901" s="162">
        <v>0.80001</v>
      </c>
      <c r="F901" s="162"/>
      <c r="G901" s="23">
        <v>5.0000000000000002E-5</v>
      </c>
      <c r="H901" s="23"/>
    </row>
    <row r="902" spans="1:16" x14ac:dyDescent="0.25">
      <c r="A902" s="21"/>
      <c r="B902" s="83"/>
      <c r="C902" s="82"/>
      <c r="D902" s="82">
        <v>0.6</v>
      </c>
      <c r="E902" s="243">
        <v>0.6</v>
      </c>
      <c r="F902" s="243"/>
      <c r="G902" s="23">
        <v>5.0000000000000002E-5</v>
      </c>
      <c r="H902" s="23"/>
    </row>
    <row r="903" spans="1:16" x14ac:dyDescent="0.25">
      <c r="A903" s="21"/>
      <c r="B903" s="83"/>
      <c r="C903" s="82"/>
      <c r="D903" s="82">
        <v>0.4</v>
      </c>
      <c r="E903" s="243">
        <v>0.4</v>
      </c>
      <c r="F903" s="243"/>
      <c r="G903" s="23">
        <v>5.0000000000000002E-5</v>
      </c>
      <c r="H903" s="23"/>
    </row>
    <row r="904" spans="1:16" x14ac:dyDescent="0.25">
      <c r="A904" s="21"/>
      <c r="B904" s="83"/>
      <c r="C904" s="82"/>
      <c r="D904" s="82">
        <v>0.2</v>
      </c>
      <c r="E904" s="243">
        <v>0.2</v>
      </c>
      <c r="F904" s="243"/>
      <c r="G904" s="23">
        <v>5.0000000000000002E-5</v>
      </c>
      <c r="H904" s="23"/>
    </row>
    <row r="905" spans="1:16" x14ac:dyDescent="0.25">
      <c r="A905" s="21"/>
      <c r="B905" s="83"/>
      <c r="C905" s="82"/>
      <c r="D905" s="82">
        <v>0</v>
      </c>
      <c r="E905" s="243">
        <v>0</v>
      </c>
      <c r="F905" s="243"/>
      <c r="G905" s="23">
        <v>5.0000000000000002E-5</v>
      </c>
      <c r="H905" s="23"/>
    </row>
    <row r="907" spans="1:16" x14ac:dyDescent="0.25">
      <c r="A907" s="204" t="s">
        <v>144</v>
      </c>
      <c r="B907" s="204"/>
      <c r="C907" s="204"/>
      <c r="D907" s="204"/>
      <c r="E907" s="204"/>
      <c r="F907" s="204"/>
      <c r="G907" s="204"/>
      <c r="H907" s="204"/>
    </row>
    <row r="908" spans="1:16" x14ac:dyDescent="0.25">
      <c r="A908" s="261" t="s">
        <v>160</v>
      </c>
      <c r="B908" s="261"/>
      <c r="C908" s="261"/>
      <c r="D908" s="261"/>
      <c r="E908" s="234" t="s">
        <v>169</v>
      </c>
      <c r="F908" s="165"/>
      <c r="G908" s="251" t="s">
        <v>140</v>
      </c>
      <c r="H908" s="152" t="s">
        <v>163</v>
      </c>
    </row>
    <row r="909" spans="1:16" x14ac:dyDescent="0.25">
      <c r="A909" s="261"/>
      <c r="B909" s="261"/>
      <c r="C909" s="261"/>
      <c r="D909" s="261"/>
      <c r="E909" s="235"/>
      <c r="F909" s="167"/>
      <c r="G909" s="252"/>
      <c r="H909" s="154"/>
    </row>
    <row r="910" spans="1:16" x14ac:dyDescent="0.25">
      <c r="A910" s="265" t="s">
        <v>164</v>
      </c>
      <c r="B910" s="266" t="s">
        <v>165</v>
      </c>
      <c r="C910" s="162" t="s">
        <v>72</v>
      </c>
      <c r="D910" s="266" t="s">
        <v>166</v>
      </c>
      <c r="E910" s="162" t="s">
        <v>170</v>
      </c>
      <c r="F910" s="162"/>
      <c r="G910" s="162" t="s">
        <v>170</v>
      </c>
      <c r="H910" s="162" t="s">
        <v>170</v>
      </c>
    </row>
    <row r="911" spans="1:16" x14ac:dyDescent="0.25">
      <c r="A911" s="265"/>
      <c r="B911" s="266"/>
      <c r="C911" s="162"/>
      <c r="D911" s="266"/>
      <c r="E911" s="162"/>
      <c r="F911" s="162"/>
      <c r="G911" s="162"/>
      <c r="H911" s="162"/>
    </row>
    <row r="912" spans="1:16" x14ac:dyDescent="0.25">
      <c r="A912" s="21">
        <v>120</v>
      </c>
      <c r="B912" s="83">
        <v>10</v>
      </c>
      <c r="C912" s="82">
        <v>60</v>
      </c>
      <c r="D912" s="82">
        <v>1</v>
      </c>
      <c r="E912" s="243">
        <v>1</v>
      </c>
      <c r="F912" s="243"/>
      <c r="G912" s="23">
        <v>5.0000000000000002E-5</v>
      </c>
      <c r="H912" s="23"/>
    </row>
    <row r="913" spans="1:8" x14ac:dyDescent="0.25">
      <c r="A913" s="21"/>
      <c r="B913" s="83"/>
      <c r="C913" s="82"/>
      <c r="D913" s="82">
        <v>0.8</v>
      </c>
      <c r="E913" s="243">
        <v>0.8</v>
      </c>
      <c r="F913" s="243"/>
      <c r="G913" s="23">
        <v>5.0000000000000002E-5</v>
      </c>
      <c r="H913" s="23"/>
    </row>
    <row r="914" spans="1:8" x14ac:dyDescent="0.25">
      <c r="A914" s="21"/>
      <c r="B914" s="83"/>
      <c r="C914" s="82"/>
      <c r="D914" s="82">
        <v>0.6</v>
      </c>
      <c r="E914" s="243">
        <v>0.59997999999999996</v>
      </c>
      <c r="F914" s="243"/>
      <c r="G914" s="23">
        <v>5.0000000000000002E-5</v>
      </c>
      <c r="H914" s="23"/>
    </row>
    <row r="915" spans="1:8" x14ac:dyDescent="0.25">
      <c r="A915" s="21"/>
      <c r="B915" s="83"/>
      <c r="C915" s="82"/>
      <c r="D915" s="82">
        <v>0.4</v>
      </c>
      <c r="E915" s="243">
        <v>0.39998</v>
      </c>
      <c r="F915" s="243"/>
      <c r="G915" s="23">
        <v>5.0000000000000002E-5</v>
      </c>
      <c r="H915" s="23"/>
    </row>
    <row r="916" spans="1:8" x14ac:dyDescent="0.25">
      <c r="A916" s="21"/>
      <c r="B916" s="83"/>
      <c r="C916" s="82"/>
      <c r="D916" s="82">
        <v>0.2</v>
      </c>
      <c r="E916" s="243">
        <v>0.19997999999999999</v>
      </c>
      <c r="F916" s="243"/>
      <c r="G916" s="23">
        <v>5.0000000000000002E-5</v>
      </c>
      <c r="H916" s="23"/>
    </row>
    <row r="917" spans="1:8" x14ac:dyDescent="0.25">
      <c r="A917" s="21"/>
      <c r="B917" s="83"/>
      <c r="C917" s="82"/>
      <c r="D917" s="82">
        <v>0</v>
      </c>
      <c r="E917" s="243">
        <v>-3.0000000000000001E-5</v>
      </c>
      <c r="F917" s="243"/>
      <c r="G917" s="23">
        <v>5.0000000000000002E-5</v>
      </c>
      <c r="H917" s="23"/>
    </row>
    <row r="919" spans="1:8" x14ac:dyDescent="0.25">
      <c r="A919" s="204" t="s">
        <v>145</v>
      </c>
      <c r="B919" s="204"/>
      <c r="C919" s="204"/>
      <c r="D919" s="204"/>
      <c r="E919" s="204"/>
      <c r="F919" s="204"/>
      <c r="G919" s="204"/>
      <c r="H919" s="204"/>
    </row>
    <row r="920" spans="1:8" x14ac:dyDescent="0.25">
      <c r="A920" s="261" t="s">
        <v>160</v>
      </c>
      <c r="B920" s="261"/>
      <c r="C920" s="261"/>
      <c r="D920" s="261"/>
      <c r="E920" s="234" t="s">
        <v>169</v>
      </c>
      <c r="F920" s="165"/>
      <c r="G920" s="251" t="s">
        <v>140</v>
      </c>
      <c r="H920" s="152" t="s">
        <v>163</v>
      </c>
    </row>
    <row r="921" spans="1:8" x14ac:dyDescent="0.25">
      <c r="A921" s="261"/>
      <c r="B921" s="261"/>
      <c r="C921" s="261"/>
      <c r="D921" s="261"/>
      <c r="E921" s="235"/>
      <c r="F921" s="167"/>
      <c r="G921" s="252"/>
      <c r="H921" s="154"/>
    </row>
    <row r="922" spans="1:8" x14ac:dyDescent="0.25">
      <c r="A922" s="265" t="s">
        <v>164</v>
      </c>
      <c r="B922" s="266" t="s">
        <v>165</v>
      </c>
      <c r="C922" s="162" t="s">
        <v>72</v>
      </c>
      <c r="D922" s="266" t="s">
        <v>166</v>
      </c>
      <c r="E922" s="162" t="s">
        <v>170</v>
      </c>
      <c r="F922" s="162"/>
      <c r="G922" s="162" t="s">
        <v>170</v>
      </c>
      <c r="H922" s="162" t="s">
        <v>170</v>
      </c>
    </row>
    <row r="923" spans="1:8" x14ac:dyDescent="0.25">
      <c r="A923" s="265"/>
      <c r="B923" s="266"/>
      <c r="C923" s="162"/>
      <c r="D923" s="266"/>
      <c r="E923" s="162"/>
      <c r="F923" s="162"/>
      <c r="G923" s="162"/>
      <c r="H923" s="162"/>
    </row>
    <row r="924" spans="1:8" x14ac:dyDescent="0.25">
      <c r="A924" s="21">
        <v>120</v>
      </c>
      <c r="B924" s="83">
        <v>10</v>
      </c>
      <c r="C924" s="82">
        <v>60</v>
      </c>
      <c r="D924" s="82">
        <v>1</v>
      </c>
      <c r="E924" s="243">
        <v>1</v>
      </c>
      <c r="F924" s="243"/>
      <c r="G924" s="23">
        <v>5.0000000000000002E-5</v>
      </c>
      <c r="H924" s="23"/>
    </row>
    <row r="925" spans="1:8" x14ac:dyDescent="0.25">
      <c r="A925" s="21"/>
      <c r="B925" s="83"/>
      <c r="C925" s="82"/>
      <c r="D925" s="82">
        <v>0.8</v>
      </c>
      <c r="E925" s="243">
        <v>0.8</v>
      </c>
      <c r="F925" s="243"/>
      <c r="G925" s="23">
        <v>5.0000000000000002E-5</v>
      </c>
      <c r="H925" s="23"/>
    </row>
    <row r="926" spans="1:8" x14ac:dyDescent="0.25">
      <c r="A926" s="21"/>
      <c r="B926" s="83"/>
      <c r="C926" s="82"/>
      <c r="D926" s="82">
        <v>0.6</v>
      </c>
      <c r="E926" s="243">
        <v>0.59999000000000002</v>
      </c>
      <c r="F926" s="243"/>
      <c r="G926" s="23">
        <v>5.0000000000000002E-5</v>
      </c>
      <c r="H926" s="23"/>
    </row>
    <row r="927" spans="1:8" x14ac:dyDescent="0.25">
      <c r="A927" s="21"/>
      <c r="B927" s="83"/>
      <c r="C927" s="82"/>
      <c r="D927" s="82">
        <v>0.4</v>
      </c>
      <c r="E927" s="243">
        <v>0.39998</v>
      </c>
      <c r="F927" s="243"/>
      <c r="G927" s="23">
        <v>5.0000000000000002E-5</v>
      </c>
      <c r="H927" s="23"/>
    </row>
    <row r="928" spans="1:8" x14ac:dyDescent="0.25">
      <c r="A928" s="21"/>
      <c r="B928" s="83"/>
      <c r="C928" s="82"/>
      <c r="D928" s="82">
        <v>0.2</v>
      </c>
      <c r="E928" s="243">
        <v>0.19997999999999999</v>
      </c>
      <c r="F928" s="243"/>
      <c r="G928" s="23">
        <v>5.0000000000000002E-5</v>
      </c>
      <c r="H928" s="23"/>
    </row>
    <row r="929" spans="1:10" x14ac:dyDescent="0.25">
      <c r="A929" s="21"/>
      <c r="B929" s="83"/>
      <c r="C929" s="82"/>
      <c r="D929" s="82">
        <v>0</v>
      </c>
      <c r="E929" s="243">
        <v>-2.0000000000000002E-5</v>
      </c>
      <c r="F929" s="243"/>
      <c r="G929" s="23">
        <v>5.0000000000000002E-5</v>
      </c>
      <c r="H929" s="23"/>
    </row>
    <row r="938" spans="1:10" x14ac:dyDescent="0.25">
      <c r="A938" s="118" t="s">
        <v>0</v>
      </c>
      <c r="B938" s="119"/>
      <c r="C938" s="119"/>
      <c r="D938" s="119"/>
      <c r="E938" s="119"/>
      <c r="F938" s="119"/>
      <c r="G938" s="119"/>
      <c r="H938" s="120"/>
      <c r="I938" s="164" t="s">
        <v>135</v>
      </c>
      <c r="J938" s="165"/>
    </row>
    <row r="939" spans="1:10" x14ac:dyDescent="0.25">
      <c r="A939" s="121"/>
      <c r="B939" s="122"/>
      <c r="C939" s="122"/>
      <c r="D939" s="122"/>
      <c r="E939" s="122"/>
      <c r="F939" s="122"/>
      <c r="G939" s="122"/>
      <c r="H939" s="123"/>
      <c r="I939" s="166"/>
      <c r="J939" s="167"/>
    </row>
    <row r="940" spans="1:10" x14ac:dyDescent="0.25">
      <c r="A940" s="168" t="s">
        <v>95</v>
      </c>
      <c r="B940" s="169"/>
      <c r="C940" s="169"/>
      <c r="D940" s="169"/>
      <c r="E940" s="169"/>
      <c r="F940" s="169"/>
      <c r="G940" s="169"/>
      <c r="H940" s="170"/>
      <c r="I940" s="176" t="str">
        <f>D$3</f>
        <v>01253</v>
      </c>
      <c r="J940" s="177"/>
    </row>
    <row r="941" spans="1:10" x14ac:dyDescent="0.25">
      <c r="A941" s="171"/>
      <c r="B941" s="172"/>
      <c r="C941" s="172"/>
      <c r="D941" s="172"/>
      <c r="E941" s="172"/>
      <c r="F941" s="172"/>
      <c r="G941" s="172"/>
      <c r="H941" s="173"/>
      <c r="I941" s="178"/>
      <c r="J941" s="179"/>
    </row>
    <row r="942" spans="1:10" x14ac:dyDescent="0.25">
      <c r="A942" s="10"/>
      <c r="B942" s="10"/>
      <c r="C942" s="10"/>
      <c r="D942" s="10"/>
      <c r="E942" s="10"/>
      <c r="F942" s="10"/>
      <c r="G942" s="10"/>
      <c r="H942" s="10"/>
      <c r="I942" s="10"/>
    </row>
    <row r="943" spans="1:10" x14ac:dyDescent="0.25">
      <c r="A943" s="212" t="s">
        <v>209</v>
      </c>
      <c r="B943" s="212"/>
      <c r="C943" s="212"/>
      <c r="D943" s="212"/>
      <c r="E943" s="212"/>
      <c r="F943" s="212"/>
      <c r="G943" s="212"/>
      <c r="H943" s="212"/>
      <c r="I943" s="212"/>
      <c r="J943" s="212"/>
    </row>
    <row r="944" spans="1:10" x14ac:dyDescent="0.25">
      <c r="A944" s="73"/>
      <c r="B944" s="73"/>
      <c r="C944" s="73"/>
      <c r="D944" s="73"/>
      <c r="E944" s="73"/>
      <c r="F944" s="73"/>
      <c r="G944" s="73"/>
      <c r="H944" s="73"/>
      <c r="I944" s="73"/>
      <c r="J944" s="73"/>
    </row>
    <row r="945" spans="1:10" x14ac:dyDescent="0.25">
      <c r="A945" s="4" t="s">
        <v>49</v>
      </c>
      <c r="B945" s="10"/>
      <c r="C945" s="10"/>
      <c r="D945" s="10"/>
      <c r="E945" s="10"/>
      <c r="F945" s="10"/>
      <c r="G945" s="10"/>
      <c r="H945" s="10"/>
      <c r="I945" s="10"/>
      <c r="J945" s="10"/>
    </row>
    <row r="946" spans="1:10" x14ac:dyDescent="0.25">
      <c r="A946" s="201" t="s">
        <v>175</v>
      </c>
      <c r="B946" s="201"/>
      <c r="C946" s="201"/>
      <c r="D946" s="201"/>
      <c r="E946" s="201"/>
      <c r="F946" s="201"/>
      <c r="G946" s="201"/>
      <c r="H946" s="201"/>
      <c r="I946" s="201"/>
      <c r="J946" s="201"/>
    </row>
    <row r="947" spans="1:10" x14ac:dyDescent="0.25">
      <c r="A947" s="201" t="s">
        <v>185</v>
      </c>
      <c r="B947" s="201"/>
      <c r="C947" s="201"/>
      <c r="D947" s="201"/>
      <c r="E947" s="201"/>
      <c r="F947" s="201"/>
      <c r="G947" s="201"/>
      <c r="H947" s="201"/>
      <c r="I947" s="201"/>
      <c r="J947" s="201"/>
    </row>
    <row r="948" spans="1:10" x14ac:dyDescent="0.25">
      <c r="A948" s="74"/>
      <c r="B948" s="74"/>
      <c r="C948" s="74"/>
      <c r="D948" s="74"/>
      <c r="E948" s="74"/>
      <c r="F948" s="74"/>
      <c r="G948" s="74"/>
      <c r="H948" s="74"/>
      <c r="I948" s="74"/>
      <c r="J948" s="74"/>
    </row>
    <row r="949" spans="1:10" x14ac:dyDescent="0.25">
      <c r="A949" s="204" t="s">
        <v>139</v>
      </c>
      <c r="B949" s="204"/>
      <c r="C949" s="204"/>
      <c r="D949" s="204"/>
      <c r="E949" s="204"/>
      <c r="F949" s="204"/>
      <c r="G949" s="204"/>
      <c r="H949" s="204"/>
      <c r="I949" s="4"/>
    </row>
    <row r="950" spans="1:10" x14ac:dyDescent="0.25">
      <c r="A950" s="261" t="s">
        <v>160</v>
      </c>
      <c r="B950" s="261"/>
      <c r="C950" s="261"/>
      <c r="D950" s="261"/>
      <c r="E950" s="234" t="s">
        <v>211</v>
      </c>
      <c r="F950" s="165"/>
      <c r="G950" s="251" t="s">
        <v>140</v>
      </c>
      <c r="H950" s="152" t="s">
        <v>163</v>
      </c>
    </row>
    <row r="951" spans="1:10" x14ac:dyDescent="0.25">
      <c r="A951" s="261"/>
      <c r="B951" s="261"/>
      <c r="C951" s="261"/>
      <c r="D951" s="261"/>
      <c r="E951" s="235"/>
      <c r="F951" s="167"/>
      <c r="G951" s="252"/>
      <c r="H951" s="154"/>
    </row>
    <row r="952" spans="1:10" x14ac:dyDescent="0.25">
      <c r="A952" s="265" t="s">
        <v>164</v>
      </c>
      <c r="B952" s="266" t="s">
        <v>165</v>
      </c>
      <c r="C952" s="162" t="s">
        <v>72</v>
      </c>
      <c r="D952" s="266" t="s">
        <v>210</v>
      </c>
      <c r="E952" s="162" t="s">
        <v>212</v>
      </c>
      <c r="F952" s="162"/>
      <c r="G952" s="162" t="s">
        <v>213</v>
      </c>
      <c r="H952" s="162" t="s">
        <v>213</v>
      </c>
    </row>
    <row r="953" spans="1:10" x14ac:dyDescent="0.25">
      <c r="A953" s="265"/>
      <c r="B953" s="266"/>
      <c r="C953" s="162"/>
      <c r="D953" s="266"/>
      <c r="E953" s="162"/>
      <c r="F953" s="162"/>
      <c r="G953" s="162"/>
      <c r="H953" s="162"/>
    </row>
    <row r="954" spans="1:10" x14ac:dyDescent="0.25">
      <c r="A954" s="21">
        <v>120</v>
      </c>
      <c r="B954" s="83">
        <v>10</v>
      </c>
      <c r="C954" s="82">
        <v>60</v>
      </c>
      <c r="D954" s="82">
        <v>0</v>
      </c>
      <c r="E954" s="243"/>
      <c r="F954" s="243"/>
      <c r="G954" s="23"/>
      <c r="H954" s="23"/>
    </row>
    <row r="955" spans="1:10" x14ac:dyDescent="0.25">
      <c r="A955" s="21"/>
      <c r="B955" s="83"/>
      <c r="C955" s="82"/>
      <c r="D955" s="82">
        <v>30</v>
      </c>
      <c r="E955" s="162"/>
      <c r="F955" s="162"/>
      <c r="G955" s="23"/>
      <c r="H955" s="23"/>
    </row>
    <row r="956" spans="1:10" x14ac:dyDescent="0.25">
      <c r="A956" s="21"/>
      <c r="B956" s="83"/>
      <c r="C956" s="82"/>
      <c r="D956" s="82">
        <v>60</v>
      </c>
      <c r="E956" s="243"/>
      <c r="F956" s="243"/>
      <c r="G956" s="23"/>
      <c r="H956" s="23"/>
    </row>
    <row r="957" spans="1:10" x14ac:dyDescent="0.25">
      <c r="A957" s="21"/>
      <c r="B957" s="83"/>
      <c r="C957" s="82"/>
      <c r="D957" s="82">
        <v>90</v>
      </c>
      <c r="E957" s="243"/>
      <c r="F957" s="243"/>
      <c r="G957" s="23"/>
      <c r="H957" s="23"/>
    </row>
    <row r="958" spans="1:10" x14ac:dyDescent="0.25">
      <c r="A958" s="21"/>
      <c r="B958" s="83"/>
      <c r="C958" s="82"/>
      <c r="D958" s="82">
        <v>120</v>
      </c>
      <c r="E958" s="243"/>
      <c r="F958" s="243"/>
      <c r="G958" s="23"/>
      <c r="H958" s="23"/>
    </row>
    <row r="959" spans="1:10" x14ac:dyDescent="0.25">
      <c r="A959" s="21"/>
      <c r="B959" s="83"/>
      <c r="C959" s="82"/>
      <c r="D959" s="82">
        <v>150</v>
      </c>
      <c r="E959" s="243"/>
      <c r="F959" s="243"/>
      <c r="G959" s="23"/>
      <c r="H959" s="23"/>
    </row>
    <row r="960" spans="1:10" x14ac:dyDescent="0.25">
      <c r="A960" s="21"/>
      <c r="B960" s="83"/>
      <c r="C960" s="82"/>
      <c r="D960" s="82">
        <v>180</v>
      </c>
      <c r="E960" s="243"/>
      <c r="F960" s="243"/>
      <c r="G960" s="23"/>
      <c r="H960" s="23"/>
    </row>
    <row r="962" spans="1:8" x14ac:dyDescent="0.25">
      <c r="A962" s="204" t="s">
        <v>144</v>
      </c>
      <c r="B962" s="204"/>
      <c r="C962" s="204"/>
      <c r="D962" s="204"/>
      <c r="E962" s="204"/>
      <c r="F962" s="204"/>
      <c r="G962" s="204"/>
      <c r="H962" s="204"/>
    </row>
    <row r="963" spans="1:8" ht="15" customHeight="1" x14ac:dyDescent="0.25">
      <c r="A963" s="261" t="s">
        <v>160</v>
      </c>
      <c r="B963" s="261"/>
      <c r="C963" s="261"/>
      <c r="D963" s="261"/>
      <c r="E963" s="234" t="s">
        <v>211</v>
      </c>
      <c r="F963" s="165"/>
      <c r="G963" s="251" t="s">
        <v>140</v>
      </c>
      <c r="H963" s="152" t="s">
        <v>163</v>
      </c>
    </row>
    <row r="964" spans="1:8" x14ac:dyDescent="0.25">
      <c r="A964" s="261"/>
      <c r="B964" s="261"/>
      <c r="C964" s="261"/>
      <c r="D964" s="261"/>
      <c r="E964" s="235"/>
      <c r="F964" s="167"/>
      <c r="G964" s="252"/>
      <c r="H964" s="154"/>
    </row>
    <row r="965" spans="1:8" ht="15" customHeight="1" x14ac:dyDescent="0.25">
      <c r="A965" s="265" t="s">
        <v>164</v>
      </c>
      <c r="B965" s="266" t="s">
        <v>165</v>
      </c>
      <c r="C965" s="162" t="s">
        <v>72</v>
      </c>
      <c r="D965" s="266" t="s">
        <v>210</v>
      </c>
      <c r="E965" s="162" t="s">
        <v>212</v>
      </c>
      <c r="F965" s="162"/>
      <c r="G965" s="162" t="s">
        <v>213</v>
      </c>
      <c r="H965" s="162" t="s">
        <v>213</v>
      </c>
    </row>
    <row r="966" spans="1:8" x14ac:dyDescent="0.25">
      <c r="A966" s="265"/>
      <c r="B966" s="266"/>
      <c r="C966" s="162"/>
      <c r="D966" s="266"/>
      <c r="E966" s="162"/>
      <c r="F966" s="162"/>
      <c r="G966" s="162"/>
      <c r="H966" s="162"/>
    </row>
    <row r="967" spans="1:8" x14ac:dyDescent="0.25">
      <c r="A967" s="21">
        <v>120</v>
      </c>
      <c r="B967" s="83">
        <v>10</v>
      </c>
      <c r="C967" s="82">
        <v>60</v>
      </c>
      <c r="D967" s="82">
        <v>0</v>
      </c>
      <c r="E967" s="243"/>
      <c r="F967" s="243"/>
      <c r="G967" s="23"/>
      <c r="H967" s="23"/>
    </row>
    <row r="968" spans="1:8" x14ac:dyDescent="0.25">
      <c r="A968" s="21"/>
      <c r="B968" s="83"/>
      <c r="C968" s="82"/>
      <c r="D968" s="82">
        <v>30</v>
      </c>
      <c r="E968" s="162"/>
      <c r="F968" s="162"/>
      <c r="G968" s="23"/>
      <c r="H968" s="23"/>
    </row>
    <row r="969" spans="1:8" x14ac:dyDescent="0.25">
      <c r="A969" s="21"/>
      <c r="B969" s="83"/>
      <c r="C969" s="82"/>
      <c r="D969" s="82">
        <v>60</v>
      </c>
      <c r="E969" s="243"/>
      <c r="F969" s="243"/>
      <c r="G969" s="23"/>
      <c r="H969" s="23"/>
    </row>
    <row r="970" spans="1:8" x14ac:dyDescent="0.25">
      <c r="A970" s="21"/>
      <c r="B970" s="83"/>
      <c r="C970" s="82"/>
      <c r="D970" s="82">
        <v>90</v>
      </c>
      <c r="E970" s="243"/>
      <c r="F970" s="243"/>
      <c r="G970" s="23"/>
      <c r="H970" s="23"/>
    </row>
    <row r="971" spans="1:8" x14ac:dyDescent="0.25">
      <c r="A971" s="21"/>
      <c r="B971" s="83"/>
      <c r="C971" s="82"/>
      <c r="D971" s="82">
        <v>120</v>
      </c>
      <c r="E971" s="243"/>
      <c r="F971" s="243"/>
      <c r="G971" s="23"/>
      <c r="H971" s="23"/>
    </row>
    <row r="972" spans="1:8" x14ac:dyDescent="0.25">
      <c r="A972" s="21"/>
      <c r="B972" s="83"/>
      <c r="C972" s="82"/>
      <c r="D972" s="82">
        <v>150</v>
      </c>
      <c r="E972" s="243"/>
      <c r="F972" s="243"/>
      <c r="G972" s="23"/>
      <c r="H972" s="23"/>
    </row>
    <row r="973" spans="1:8" x14ac:dyDescent="0.25">
      <c r="A973" s="21"/>
      <c r="B973" s="83"/>
      <c r="C973" s="82"/>
      <c r="D973" s="82">
        <v>180</v>
      </c>
      <c r="E973" s="243"/>
      <c r="F973" s="243"/>
      <c r="G973" s="23"/>
      <c r="H973" s="23"/>
    </row>
    <row r="975" spans="1:8" x14ac:dyDescent="0.25">
      <c r="A975" s="204" t="s">
        <v>145</v>
      </c>
      <c r="B975" s="204"/>
      <c r="C975" s="204"/>
      <c r="D975" s="204"/>
      <c r="E975" s="204"/>
      <c r="F975" s="204"/>
      <c r="G975" s="204"/>
      <c r="H975" s="204"/>
    </row>
    <row r="976" spans="1:8" ht="15" customHeight="1" x14ac:dyDescent="0.25">
      <c r="A976" s="261" t="s">
        <v>160</v>
      </c>
      <c r="B976" s="261"/>
      <c r="C976" s="261"/>
      <c r="D976" s="261"/>
      <c r="E976" s="234" t="s">
        <v>211</v>
      </c>
      <c r="F976" s="165"/>
      <c r="G976" s="251" t="s">
        <v>140</v>
      </c>
      <c r="H976" s="152" t="s">
        <v>163</v>
      </c>
    </row>
    <row r="977" spans="1:10" x14ac:dyDescent="0.25">
      <c r="A977" s="261"/>
      <c r="B977" s="261"/>
      <c r="C977" s="261"/>
      <c r="D977" s="261"/>
      <c r="E977" s="235"/>
      <c r="F977" s="167"/>
      <c r="G977" s="252"/>
      <c r="H977" s="154"/>
    </row>
    <row r="978" spans="1:10" ht="15" customHeight="1" x14ac:dyDescent="0.25">
      <c r="A978" s="265" t="s">
        <v>164</v>
      </c>
      <c r="B978" s="266" t="s">
        <v>165</v>
      </c>
      <c r="C978" s="162" t="s">
        <v>72</v>
      </c>
      <c r="D978" s="266" t="s">
        <v>210</v>
      </c>
      <c r="E978" s="162" t="s">
        <v>212</v>
      </c>
      <c r="F978" s="162"/>
      <c r="G978" s="162" t="s">
        <v>213</v>
      </c>
      <c r="H978" s="162" t="s">
        <v>213</v>
      </c>
    </row>
    <row r="979" spans="1:10" x14ac:dyDescent="0.25">
      <c r="A979" s="265"/>
      <c r="B979" s="266"/>
      <c r="C979" s="162"/>
      <c r="D979" s="266"/>
      <c r="E979" s="162"/>
      <c r="F979" s="162"/>
      <c r="G979" s="162"/>
      <c r="H979" s="162"/>
    </row>
    <row r="980" spans="1:10" x14ac:dyDescent="0.25">
      <c r="A980" s="21">
        <v>120</v>
      </c>
      <c r="B980" s="83">
        <v>10</v>
      </c>
      <c r="C980" s="82">
        <v>60</v>
      </c>
      <c r="D980" s="82">
        <v>0</v>
      </c>
      <c r="E980" s="243"/>
      <c r="F980" s="243"/>
      <c r="G980" s="23"/>
      <c r="H980" s="23"/>
    </row>
    <row r="981" spans="1:10" x14ac:dyDescent="0.25">
      <c r="A981" s="21"/>
      <c r="B981" s="83"/>
      <c r="C981" s="82"/>
      <c r="D981" s="82">
        <v>30</v>
      </c>
      <c r="E981" s="162"/>
      <c r="F981" s="162"/>
      <c r="G981" s="23"/>
      <c r="H981" s="23"/>
    </row>
    <row r="982" spans="1:10" x14ac:dyDescent="0.25">
      <c r="A982" s="21"/>
      <c r="B982" s="83"/>
      <c r="C982" s="82"/>
      <c r="D982" s="82">
        <v>60</v>
      </c>
      <c r="E982" s="243"/>
      <c r="F982" s="243"/>
      <c r="G982" s="23"/>
      <c r="H982" s="23"/>
    </row>
    <row r="983" spans="1:10" x14ac:dyDescent="0.25">
      <c r="A983" s="21"/>
      <c r="B983" s="83"/>
      <c r="C983" s="82"/>
      <c r="D983" s="82">
        <v>90</v>
      </c>
      <c r="E983" s="243"/>
      <c r="F983" s="243"/>
      <c r="G983" s="23"/>
      <c r="H983" s="23"/>
    </row>
    <row r="984" spans="1:10" x14ac:dyDescent="0.25">
      <c r="A984" s="21"/>
      <c r="B984" s="83"/>
      <c r="C984" s="82"/>
      <c r="D984" s="82">
        <v>120</v>
      </c>
      <c r="E984" s="243"/>
      <c r="F984" s="243"/>
      <c r="G984" s="23"/>
      <c r="H984" s="23"/>
    </row>
    <row r="985" spans="1:10" x14ac:dyDescent="0.25">
      <c r="A985" s="21"/>
      <c r="B985" s="83"/>
      <c r="C985" s="82"/>
      <c r="D985" s="82">
        <v>150</v>
      </c>
      <c r="E985" s="243"/>
      <c r="F985" s="243"/>
      <c r="G985" s="23"/>
      <c r="H985" s="23"/>
    </row>
    <row r="986" spans="1:10" x14ac:dyDescent="0.25">
      <c r="A986" s="21"/>
      <c r="B986" s="83"/>
      <c r="C986" s="82"/>
      <c r="D986" s="82">
        <v>180</v>
      </c>
      <c r="E986" s="243"/>
      <c r="F986" s="243"/>
      <c r="G986" s="23"/>
      <c r="H986" s="23"/>
    </row>
    <row r="990" spans="1:10" x14ac:dyDescent="0.25">
      <c r="A990" s="118" t="s">
        <v>0</v>
      </c>
      <c r="B990" s="119"/>
      <c r="C990" s="119"/>
      <c r="D990" s="119"/>
      <c r="E990" s="119"/>
      <c r="F990" s="119"/>
      <c r="G990" s="119"/>
      <c r="H990" s="120"/>
      <c r="I990" s="164" t="s">
        <v>135</v>
      </c>
      <c r="J990" s="165"/>
    </row>
    <row r="991" spans="1:10" x14ac:dyDescent="0.25">
      <c r="A991" s="121"/>
      <c r="B991" s="122"/>
      <c r="C991" s="122"/>
      <c r="D991" s="122"/>
      <c r="E991" s="122"/>
      <c r="F991" s="122"/>
      <c r="G991" s="122"/>
      <c r="H991" s="123"/>
      <c r="I991" s="166"/>
      <c r="J991" s="167"/>
    </row>
    <row r="992" spans="1:10" x14ac:dyDescent="0.25">
      <c r="A992" s="168" t="s">
        <v>95</v>
      </c>
      <c r="B992" s="169"/>
      <c r="C992" s="169"/>
      <c r="D992" s="169"/>
      <c r="E992" s="169"/>
      <c r="F992" s="169"/>
      <c r="G992" s="169"/>
      <c r="H992" s="170"/>
      <c r="I992" s="176" t="str">
        <f>D$3</f>
        <v>01253</v>
      </c>
      <c r="J992" s="177"/>
    </row>
    <row r="993" spans="1:10" x14ac:dyDescent="0.25">
      <c r="A993" s="171"/>
      <c r="B993" s="172"/>
      <c r="C993" s="172"/>
      <c r="D993" s="172"/>
      <c r="E993" s="172"/>
      <c r="F993" s="172"/>
      <c r="G993" s="172"/>
      <c r="H993" s="173"/>
      <c r="I993" s="178"/>
      <c r="J993" s="179"/>
    </row>
    <row r="994" spans="1:10" x14ac:dyDescent="0.25">
      <c r="A994" s="10"/>
      <c r="B994" s="10"/>
      <c r="C994" s="10"/>
      <c r="D994" s="10"/>
      <c r="E994" s="10"/>
      <c r="F994" s="10"/>
      <c r="G994" s="10"/>
      <c r="H994" s="10"/>
      <c r="I994" s="10"/>
    </row>
    <row r="995" spans="1:10" x14ac:dyDescent="0.25">
      <c r="A995" s="212" t="s">
        <v>214</v>
      </c>
      <c r="B995" s="212"/>
      <c r="C995" s="212"/>
      <c r="D995" s="212"/>
      <c r="E995" s="212"/>
      <c r="F995" s="212"/>
      <c r="G995" s="212"/>
      <c r="H995" s="212"/>
      <c r="I995" s="212"/>
      <c r="J995" s="212"/>
    </row>
    <row r="996" spans="1:10" x14ac:dyDescent="0.25">
      <c r="A996" s="4" t="s">
        <v>49</v>
      </c>
      <c r="B996" s="10"/>
      <c r="C996" s="10"/>
      <c r="D996" s="10"/>
      <c r="E996" s="10"/>
      <c r="F996" s="10"/>
      <c r="G996" s="10"/>
      <c r="H996" s="10"/>
      <c r="I996" s="10"/>
      <c r="J996" s="10"/>
    </row>
    <row r="997" spans="1:10" x14ac:dyDescent="0.25">
      <c r="A997" s="201" t="s">
        <v>215</v>
      </c>
      <c r="B997" s="201"/>
      <c r="C997" s="201"/>
      <c r="D997" s="201"/>
      <c r="E997" s="201"/>
      <c r="F997" s="201"/>
      <c r="G997" s="201"/>
      <c r="H997" s="201"/>
      <c r="I997" s="201"/>
      <c r="J997" s="201"/>
    </row>
    <row r="998" spans="1:10" x14ac:dyDescent="0.25">
      <c r="A998" s="74"/>
      <c r="B998" s="74"/>
      <c r="C998" s="74"/>
      <c r="D998" s="74"/>
      <c r="E998" s="74"/>
      <c r="F998" s="74"/>
      <c r="G998" s="74"/>
      <c r="H998" s="74"/>
      <c r="I998" s="74"/>
      <c r="J998" s="74"/>
    </row>
    <row r="999" spans="1:10" x14ac:dyDescent="0.25">
      <c r="A999" s="215" t="s">
        <v>139</v>
      </c>
      <c r="B999" s="216"/>
      <c r="C999" s="216"/>
      <c r="D999" s="216"/>
      <c r="E999" s="216"/>
      <c r="F999" s="216"/>
      <c r="G999" s="216"/>
      <c r="H999" s="216"/>
      <c r="I999" s="217"/>
    </row>
    <row r="1000" spans="1:10" x14ac:dyDescent="0.25">
      <c r="A1000" s="261" t="s">
        <v>160</v>
      </c>
      <c r="B1000" s="261"/>
      <c r="C1000" s="261"/>
      <c r="D1000" s="261"/>
      <c r="E1000" s="248" t="s">
        <v>161</v>
      </c>
      <c r="F1000" s="251" t="s">
        <v>162</v>
      </c>
      <c r="G1000" s="152"/>
      <c r="H1000" s="251" t="s">
        <v>140</v>
      </c>
      <c r="I1000" s="262" t="s">
        <v>163</v>
      </c>
    </row>
    <row r="1001" spans="1:10" x14ac:dyDescent="0.25">
      <c r="A1001" s="261"/>
      <c r="B1001" s="261"/>
      <c r="C1001" s="261"/>
      <c r="D1001" s="261"/>
      <c r="E1001" s="250"/>
      <c r="F1001" s="252"/>
      <c r="G1001" s="154"/>
      <c r="H1001" s="252"/>
      <c r="I1001" s="263"/>
    </row>
    <row r="1002" spans="1:10" x14ac:dyDescent="0.25">
      <c r="A1002" s="265" t="s">
        <v>164</v>
      </c>
      <c r="B1002" s="266"/>
      <c r="C1002" s="266" t="s">
        <v>165</v>
      </c>
      <c r="D1002" s="266"/>
      <c r="E1002" s="162" t="s">
        <v>167</v>
      </c>
      <c r="F1002" s="162" t="s">
        <v>167</v>
      </c>
      <c r="G1002" s="162"/>
      <c r="H1002" s="162" t="s">
        <v>167</v>
      </c>
      <c r="I1002" s="162" t="s">
        <v>167</v>
      </c>
    </row>
    <row r="1003" spans="1:10" x14ac:dyDescent="0.25">
      <c r="A1003" s="265"/>
      <c r="B1003" s="266"/>
      <c r="C1003" s="266"/>
      <c r="D1003" s="266"/>
      <c r="E1003" s="162"/>
      <c r="F1003" s="162"/>
      <c r="G1003" s="162"/>
      <c r="H1003" s="162"/>
      <c r="I1003" s="162"/>
    </row>
    <row r="1004" spans="1:10" x14ac:dyDescent="0.25">
      <c r="A1004" s="21">
        <v>100</v>
      </c>
      <c r="B1004" s="83"/>
      <c r="C1004" s="83">
        <v>1</v>
      </c>
      <c r="D1004" s="82"/>
      <c r="E1004" s="82">
        <f>A1004*C1004</f>
        <v>100</v>
      </c>
      <c r="F1004" s="264"/>
      <c r="G1004" s="264"/>
      <c r="H1004" s="93">
        <v>1.6000000000000001E-4</v>
      </c>
      <c r="I1004" s="88"/>
      <c r="J1004" s="73" t="str">
        <f>IF(I1004&gt;H1004,"#",IF((ABS(F1004-E1004))&lt;(H1004+I1004),"",""""))</f>
        <v>"</v>
      </c>
    </row>
    <row r="1005" spans="1:10" x14ac:dyDescent="0.25">
      <c r="A1005" s="21">
        <v>100</v>
      </c>
      <c r="B1005" s="83"/>
      <c r="C1005" s="83">
        <v>10</v>
      </c>
      <c r="D1005" s="82"/>
      <c r="E1005" s="82">
        <f t="shared" ref="E1005:E1007" si="50">A1005*C1005</f>
        <v>1000</v>
      </c>
      <c r="F1005" s="264"/>
      <c r="G1005" s="264"/>
      <c r="H1005" s="93">
        <v>3.8999999999999999E-4</v>
      </c>
      <c r="I1005" s="88"/>
      <c r="J1005" s="73" t="str">
        <f>IF(I1005&gt;H1005,"#",IF((ABS(F1005-E1005))&lt;(H1005+I1005),"",""""))</f>
        <v>"</v>
      </c>
    </row>
    <row r="1006" spans="1:10" x14ac:dyDescent="0.25">
      <c r="A1006" s="21">
        <v>100</v>
      </c>
      <c r="B1006" s="83"/>
      <c r="C1006" s="83">
        <v>20</v>
      </c>
      <c r="D1006" s="82"/>
      <c r="E1006" s="82">
        <f t="shared" si="50"/>
        <v>2000</v>
      </c>
      <c r="F1006" s="264"/>
      <c r="G1006" s="264"/>
      <c r="H1006" s="88">
        <v>0.75929999999999997</v>
      </c>
      <c r="I1006" s="88"/>
      <c r="J1006" s="73" t="str">
        <f>IF(I1006&gt;H1006,"#",IF((ABS(F1006-E1006))&lt;(H1006+I1006),"",""""))</f>
        <v>"</v>
      </c>
    </row>
    <row r="1007" spans="1:10" x14ac:dyDescent="0.25">
      <c r="A1007" s="21">
        <v>100</v>
      </c>
      <c r="B1007" s="83"/>
      <c r="C1007" s="83">
        <v>30</v>
      </c>
      <c r="D1007" s="82"/>
      <c r="E1007" s="82">
        <f t="shared" si="50"/>
        <v>3000</v>
      </c>
      <c r="F1007" s="162"/>
      <c r="G1007" s="162"/>
      <c r="H1007" s="88">
        <v>1.57955</v>
      </c>
      <c r="I1007" s="88"/>
    </row>
    <row r="1008" spans="1:10" x14ac:dyDescent="0.25">
      <c r="A1008" s="21"/>
      <c r="B1008" s="83"/>
      <c r="C1008" s="83"/>
      <c r="D1008" s="23"/>
      <c r="E1008" s="82"/>
      <c r="F1008" s="162"/>
      <c r="G1008" s="162"/>
      <c r="H1008" s="88"/>
      <c r="I1008" s="88"/>
      <c r="J1008" s="73" t="str">
        <f t="shared" ref="J1008:J1010" si="51">IF(I1008&gt;H1008,"#",IF((ABS(F1008-E1008))&lt;(H1008+I1008),"",""""))</f>
        <v>"</v>
      </c>
    </row>
    <row r="1009" spans="1:10" x14ac:dyDescent="0.25">
      <c r="A1009" s="21">
        <v>200</v>
      </c>
      <c r="B1009" s="83"/>
      <c r="C1009" s="83">
        <v>1</v>
      </c>
      <c r="D1009" s="21"/>
      <c r="E1009" s="82">
        <f t="shared" ref="E1009:E1012" si="52">A1009*C1009</f>
        <v>200</v>
      </c>
      <c r="F1009" s="162"/>
      <c r="G1009" s="162"/>
      <c r="H1009" s="88">
        <v>8.7209999999999996E-2</v>
      </c>
      <c r="I1009" s="88"/>
      <c r="J1009" s="73" t="str">
        <f t="shared" si="51"/>
        <v>"</v>
      </c>
    </row>
    <row r="1010" spans="1:10" x14ac:dyDescent="0.25">
      <c r="A1010" s="21">
        <v>200</v>
      </c>
      <c r="B1010" s="83"/>
      <c r="C1010" s="83">
        <v>10</v>
      </c>
      <c r="D1010" s="23"/>
      <c r="E1010" s="82">
        <f t="shared" si="52"/>
        <v>2000</v>
      </c>
      <c r="F1010" s="264"/>
      <c r="G1010" s="264"/>
      <c r="H1010" s="88">
        <v>0.59309999999999996</v>
      </c>
      <c r="I1010" s="88"/>
      <c r="J1010" s="73" t="str">
        <f t="shared" si="51"/>
        <v>"</v>
      </c>
    </row>
    <row r="1011" spans="1:10" x14ac:dyDescent="0.25">
      <c r="A1011" s="21">
        <v>200</v>
      </c>
      <c r="B1011" s="83"/>
      <c r="C1011" s="83">
        <v>20</v>
      </c>
      <c r="D1011" s="23"/>
      <c r="E1011" s="82">
        <f t="shared" si="52"/>
        <v>4000</v>
      </c>
      <c r="F1011" s="162"/>
      <c r="G1011" s="162"/>
      <c r="H1011" s="88">
        <v>1.5085999999999999</v>
      </c>
      <c r="I1011" s="88"/>
    </row>
    <row r="1012" spans="1:10" x14ac:dyDescent="0.25">
      <c r="A1012" s="80">
        <v>200</v>
      </c>
      <c r="B1012" s="83"/>
      <c r="C1012" s="83">
        <v>30</v>
      </c>
      <c r="D1012" s="82"/>
      <c r="E1012" s="82">
        <f t="shared" si="52"/>
        <v>6000</v>
      </c>
      <c r="F1012" s="162"/>
      <c r="G1012" s="162"/>
      <c r="H1012" s="88">
        <v>3.1440999999999999</v>
      </c>
      <c r="I1012" s="89"/>
      <c r="J1012" s="73" t="str">
        <f t="shared" ref="J1012:J1015" si="53">IF(I1012&gt;H1012,"#",IF((ABS(F1012-E1012))&lt;(H1012+I1012),"",""""))</f>
        <v>"</v>
      </c>
    </row>
    <row r="1013" spans="1:10" x14ac:dyDescent="0.25">
      <c r="A1013" s="80"/>
      <c r="B1013" s="83"/>
      <c r="C1013" s="83"/>
      <c r="D1013" s="82"/>
      <c r="E1013" s="82"/>
      <c r="F1013" s="162"/>
      <c r="G1013" s="162"/>
      <c r="H1013" s="89"/>
      <c r="I1013" s="89"/>
      <c r="J1013" s="73" t="str">
        <f t="shared" si="53"/>
        <v>"</v>
      </c>
    </row>
    <row r="1014" spans="1:10" x14ac:dyDescent="0.25">
      <c r="A1014" s="80">
        <v>350</v>
      </c>
      <c r="B1014" s="83"/>
      <c r="C1014" s="83">
        <v>1</v>
      </c>
      <c r="D1014" s="82"/>
      <c r="E1014" s="82">
        <f t="shared" ref="E1014:E1017" si="54">A1014*C1014</f>
        <v>350</v>
      </c>
      <c r="F1014" s="162"/>
      <c r="G1014" s="162"/>
      <c r="H1014" s="88">
        <v>0.15407000000000001</v>
      </c>
      <c r="I1014" s="89"/>
      <c r="J1014" s="73" t="str">
        <f t="shared" si="53"/>
        <v>"</v>
      </c>
    </row>
    <row r="1015" spans="1:10" x14ac:dyDescent="0.25">
      <c r="A1015" s="80">
        <v>350</v>
      </c>
      <c r="B1015" s="83"/>
      <c r="C1015" s="83">
        <v>10</v>
      </c>
      <c r="D1015" s="82"/>
      <c r="E1015" s="82">
        <f t="shared" si="54"/>
        <v>3500</v>
      </c>
      <c r="F1015" s="162"/>
      <c r="G1015" s="162"/>
      <c r="H1015" s="88">
        <v>1.05246</v>
      </c>
      <c r="I1015" s="89"/>
      <c r="J1015" s="7" t="str">
        <f t="shared" si="53"/>
        <v>"</v>
      </c>
    </row>
    <row r="1016" spans="1:10" x14ac:dyDescent="0.25">
      <c r="A1016" s="80">
        <v>350</v>
      </c>
      <c r="B1016" s="83"/>
      <c r="C1016" s="83">
        <v>20</v>
      </c>
      <c r="D1016" s="23"/>
      <c r="E1016" s="82">
        <f t="shared" si="54"/>
        <v>7000</v>
      </c>
      <c r="F1016" s="162"/>
      <c r="G1016" s="162"/>
      <c r="H1016" s="88">
        <v>2.6691099999999999</v>
      </c>
      <c r="I1016" s="89"/>
      <c r="J1016" s="73" t="str">
        <f t="shared" ref="J1016:J1018" si="55">IF(I1016&gt;H1016,"#",IF((ABS(F1016-E1016))&lt;(H1016+I1016),"",""""))</f>
        <v>"</v>
      </c>
    </row>
    <row r="1017" spans="1:10" x14ac:dyDescent="0.25">
      <c r="A1017" s="80">
        <v>350</v>
      </c>
      <c r="B1017" s="83"/>
      <c r="C1017" s="83">
        <v>30</v>
      </c>
      <c r="D1017" s="23"/>
      <c r="E1017" s="82">
        <f t="shared" si="54"/>
        <v>10500</v>
      </c>
      <c r="F1017" s="258"/>
      <c r="G1017" s="258"/>
      <c r="H1017" s="88">
        <v>5.5457700000000001</v>
      </c>
      <c r="I1017" s="89"/>
      <c r="J1017" s="73" t="str">
        <f t="shared" si="55"/>
        <v>"</v>
      </c>
    </row>
    <row r="1018" spans="1:10" x14ac:dyDescent="0.25">
      <c r="A1018" s="80"/>
      <c r="B1018" s="83"/>
      <c r="C1018" s="83"/>
      <c r="D1018" s="21"/>
      <c r="E1018" s="82"/>
      <c r="F1018" s="162"/>
      <c r="G1018" s="162"/>
      <c r="H1018" s="85"/>
      <c r="I1018" s="89"/>
      <c r="J1018" s="73" t="str">
        <f t="shared" si="55"/>
        <v>"</v>
      </c>
    </row>
    <row r="1019" spans="1:10" x14ac:dyDescent="0.25">
      <c r="A1019" s="80">
        <v>500</v>
      </c>
      <c r="B1019" s="83"/>
      <c r="C1019" s="83">
        <v>1</v>
      </c>
      <c r="D1019" s="21"/>
      <c r="E1019" s="82">
        <f t="shared" ref="E1019:E1022" si="56">A1019*C1019</f>
        <v>500</v>
      </c>
      <c r="F1019" s="162"/>
      <c r="G1019" s="162"/>
      <c r="H1019" s="88">
        <v>0.22448000000000001</v>
      </c>
      <c r="I1019" s="89"/>
    </row>
    <row r="1020" spans="1:10" x14ac:dyDescent="0.25">
      <c r="A1020" s="80">
        <v>500</v>
      </c>
      <c r="B1020" s="83"/>
      <c r="C1020" s="83">
        <v>10</v>
      </c>
      <c r="D1020" s="82"/>
      <c r="E1020" s="82">
        <f t="shared" si="56"/>
        <v>5000</v>
      </c>
      <c r="F1020" s="162"/>
      <c r="G1020" s="162"/>
      <c r="H1020" s="88">
        <v>1.54725</v>
      </c>
      <c r="I1020" s="88"/>
      <c r="J1020" s="73" t="str">
        <f t="shared" ref="J1020:J1022" si="57">IF(I1020&gt;H1020,"#",IF((ABS(F1020-E1020))&lt;(H1020+I1020),"",""""))</f>
        <v>"</v>
      </c>
    </row>
    <row r="1021" spans="1:10" x14ac:dyDescent="0.25">
      <c r="A1021" s="80">
        <v>500</v>
      </c>
      <c r="B1021" s="83"/>
      <c r="C1021" s="83">
        <v>20</v>
      </c>
      <c r="D1021" s="82"/>
      <c r="E1021" s="82">
        <f t="shared" si="56"/>
        <v>10000</v>
      </c>
      <c r="F1021" s="162"/>
      <c r="G1021" s="162"/>
      <c r="H1021" s="88">
        <v>3.9005000000000001</v>
      </c>
      <c r="I1021" s="88"/>
      <c r="J1021" s="73" t="str">
        <f t="shared" si="57"/>
        <v>"</v>
      </c>
    </row>
    <row r="1022" spans="1:10" x14ac:dyDescent="0.25">
      <c r="A1022" s="80">
        <v>500</v>
      </c>
      <c r="B1022" s="83"/>
      <c r="C1022" s="83">
        <v>30</v>
      </c>
      <c r="D1022" s="82"/>
      <c r="E1022" s="82">
        <f t="shared" si="56"/>
        <v>15000</v>
      </c>
      <c r="F1022" s="162"/>
      <c r="G1022" s="162"/>
      <c r="H1022" s="88">
        <v>8.0537500000000009</v>
      </c>
      <c r="I1022" s="88"/>
      <c r="J1022" s="73" t="str">
        <f t="shared" si="57"/>
        <v>"</v>
      </c>
    </row>
    <row r="1023" spans="1:10" x14ac:dyDescent="0.25">
      <c r="A1023" s="80"/>
      <c r="B1023" s="83"/>
      <c r="C1023" s="83"/>
      <c r="D1023" s="82"/>
      <c r="E1023" s="82"/>
      <c r="F1023" s="162"/>
      <c r="G1023" s="162"/>
      <c r="H1023" s="85"/>
      <c r="I1023" s="89"/>
    </row>
    <row r="1024" spans="1:10" x14ac:dyDescent="0.25">
      <c r="A1024" s="80">
        <v>750</v>
      </c>
      <c r="B1024" s="83"/>
      <c r="C1024" s="83">
        <v>1</v>
      </c>
      <c r="D1024" s="23"/>
      <c r="E1024" s="82">
        <f t="shared" ref="E1024:E1027" si="58">A1024*C1024</f>
        <v>750</v>
      </c>
      <c r="F1024" s="258"/>
      <c r="G1024" s="258"/>
      <c r="H1024" s="88">
        <v>0.35382000000000002</v>
      </c>
      <c r="I1024" s="89"/>
      <c r="J1024" s="73" t="str">
        <f t="shared" ref="J1024:J1027" si="59">IF(I1024&gt;H1024,"#",IF((ABS(F1024-E1024))&lt;(H1024+I1024),"",""""))</f>
        <v>"</v>
      </c>
    </row>
    <row r="1025" spans="1:10" x14ac:dyDescent="0.25">
      <c r="A1025" s="80">
        <v>750</v>
      </c>
      <c r="B1025" s="83"/>
      <c r="C1025" s="83">
        <v>10</v>
      </c>
      <c r="D1025" s="23"/>
      <c r="E1025" s="82">
        <f t="shared" si="58"/>
        <v>7500</v>
      </c>
      <c r="F1025" s="162"/>
      <c r="G1025" s="162"/>
      <c r="H1025" s="88">
        <v>2.4919099999999998</v>
      </c>
      <c r="I1025" s="89"/>
      <c r="J1025" s="73" t="str">
        <f t="shared" si="59"/>
        <v>"</v>
      </c>
    </row>
    <row r="1026" spans="1:10" x14ac:dyDescent="0.25">
      <c r="A1026" s="80">
        <v>750</v>
      </c>
      <c r="B1026" s="83"/>
      <c r="C1026" s="83">
        <v>20</v>
      </c>
      <c r="D1026" s="21"/>
      <c r="E1026" s="82">
        <f t="shared" si="58"/>
        <v>15000</v>
      </c>
      <c r="F1026" s="162"/>
      <c r="G1026" s="162"/>
      <c r="H1026" s="88">
        <v>6.1928099999999997</v>
      </c>
      <c r="I1026" s="89"/>
      <c r="J1026" s="73" t="str">
        <f t="shared" si="59"/>
        <v>"</v>
      </c>
    </row>
    <row r="1027" spans="1:10" x14ac:dyDescent="0.25">
      <c r="A1027" s="80">
        <v>750</v>
      </c>
      <c r="B1027" s="83"/>
      <c r="C1027" s="83">
        <v>30</v>
      </c>
      <c r="D1027" s="21"/>
      <c r="E1027" s="82">
        <f t="shared" si="58"/>
        <v>22500</v>
      </c>
      <c r="F1027" s="162"/>
      <c r="G1027" s="162"/>
      <c r="H1027" s="88">
        <v>12.593719999999999</v>
      </c>
      <c r="I1027" s="89"/>
      <c r="J1027" s="7" t="str">
        <f t="shared" si="59"/>
        <v>"</v>
      </c>
    </row>
    <row r="1028" spans="1:10" x14ac:dyDescent="0.25">
      <c r="A1028" s="80"/>
      <c r="B1028" s="83"/>
      <c r="C1028" s="83"/>
      <c r="D1028" s="82"/>
      <c r="E1028" s="82"/>
      <c r="F1028" s="162"/>
      <c r="G1028" s="162"/>
      <c r="H1028" s="85"/>
      <c r="I1028" s="89"/>
      <c r="J1028" s="73" t="str">
        <f t="shared" ref="J1028:J1030" si="60">IF(I1028&gt;H1028,"#",IF((ABS(F1028-E1028))&lt;(H1028+I1028),"",""""))</f>
        <v>"</v>
      </c>
    </row>
    <row r="1029" spans="1:10" x14ac:dyDescent="0.25">
      <c r="A1029" s="80">
        <v>1000</v>
      </c>
      <c r="B1029" s="83"/>
      <c r="C1029" s="83">
        <v>1</v>
      </c>
      <c r="D1029" s="82"/>
      <c r="E1029" s="82">
        <f t="shared" ref="E1029:E1032" si="61">A1029*C1029</f>
        <v>1000</v>
      </c>
      <c r="F1029" s="162"/>
      <c r="G1029" s="162"/>
      <c r="H1029" s="88">
        <v>0.50424999999999998</v>
      </c>
      <c r="I1029" s="89"/>
      <c r="J1029" s="73" t="str">
        <f t="shared" si="60"/>
        <v>"</v>
      </c>
    </row>
    <row r="1030" spans="1:10" x14ac:dyDescent="0.25">
      <c r="A1030" s="80">
        <v>1000</v>
      </c>
      <c r="B1030" s="83"/>
      <c r="C1030" s="83">
        <v>10</v>
      </c>
      <c r="D1030" s="82"/>
      <c r="E1030" s="82">
        <f t="shared" si="61"/>
        <v>10000</v>
      </c>
      <c r="F1030" s="162"/>
      <c r="G1030" s="162"/>
      <c r="H1030" s="88">
        <v>3.6475</v>
      </c>
      <c r="I1030" s="89"/>
      <c r="J1030" s="73" t="str">
        <f t="shared" si="60"/>
        <v>"</v>
      </c>
    </row>
    <row r="1031" spans="1:10" x14ac:dyDescent="0.25">
      <c r="A1031" s="80">
        <v>1000</v>
      </c>
      <c r="B1031" s="83"/>
      <c r="C1031" s="83">
        <v>20</v>
      </c>
      <c r="D1031" s="82"/>
      <c r="E1031" s="82">
        <f t="shared" si="61"/>
        <v>20000</v>
      </c>
      <c r="F1031" s="162"/>
      <c r="G1031" s="162"/>
      <c r="H1031" s="88">
        <v>8.907</v>
      </c>
      <c r="I1031" s="89"/>
    </row>
    <row r="1032" spans="1:10" x14ac:dyDescent="0.25">
      <c r="A1032" s="80">
        <v>1000</v>
      </c>
      <c r="B1032" s="83"/>
      <c r="C1032" s="83">
        <v>30</v>
      </c>
      <c r="D1032" s="23"/>
      <c r="E1032" s="82">
        <f t="shared" si="61"/>
        <v>30000</v>
      </c>
      <c r="F1032" s="162"/>
      <c r="G1032" s="162"/>
      <c r="H1032" s="88">
        <v>17.766500000000001</v>
      </c>
      <c r="I1032" s="89"/>
      <c r="J1032" s="73" t="str">
        <f t="shared" ref="J1032" si="62">IF(I1032&gt;H1032,"#",IF((ABS(F1032-E1032))&lt;(H1032+I1032),"",""""))</f>
        <v>"</v>
      </c>
    </row>
    <row r="1040" spans="1:10" x14ac:dyDescent="0.25">
      <c r="A1040" s="118" t="s">
        <v>0</v>
      </c>
      <c r="B1040" s="119"/>
      <c r="C1040" s="119"/>
      <c r="D1040" s="119"/>
      <c r="E1040" s="119"/>
      <c r="F1040" s="119"/>
      <c r="G1040" s="119"/>
      <c r="H1040" s="120"/>
      <c r="I1040" s="164" t="s">
        <v>135</v>
      </c>
      <c r="J1040" s="165"/>
    </row>
    <row r="1041" spans="1:10" x14ac:dyDescent="0.25">
      <c r="A1041" s="121"/>
      <c r="B1041" s="122"/>
      <c r="C1041" s="122"/>
      <c r="D1041" s="122"/>
      <c r="E1041" s="122"/>
      <c r="F1041" s="122"/>
      <c r="G1041" s="122"/>
      <c r="H1041" s="123"/>
      <c r="I1041" s="166"/>
      <c r="J1041" s="167"/>
    </row>
    <row r="1042" spans="1:10" x14ac:dyDescent="0.25">
      <c r="A1042" s="168" t="s">
        <v>95</v>
      </c>
      <c r="B1042" s="169"/>
      <c r="C1042" s="169"/>
      <c r="D1042" s="169"/>
      <c r="E1042" s="169"/>
      <c r="F1042" s="169"/>
      <c r="G1042" s="169"/>
      <c r="H1042" s="170"/>
      <c r="I1042" s="176" t="str">
        <f>D$3</f>
        <v>01253</v>
      </c>
      <c r="J1042" s="177"/>
    </row>
    <row r="1043" spans="1:10" x14ac:dyDescent="0.25">
      <c r="A1043" s="171"/>
      <c r="B1043" s="172"/>
      <c r="C1043" s="172"/>
      <c r="D1043" s="172"/>
      <c r="E1043" s="172"/>
      <c r="F1043" s="172"/>
      <c r="G1043" s="172"/>
      <c r="H1043" s="173"/>
      <c r="I1043" s="178"/>
      <c r="J1043" s="179"/>
    </row>
    <row r="1044" spans="1:10" x14ac:dyDescent="0.25">
      <c r="A1044" s="10"/>
      <c r="B1044" s="10"/>
      <c r="C1044" s="10"/>
      <c r="D1044" s="10"/>
      <c r="E1044" s="10"/>
      <c r="F1044" s="10"/>
      <c r="G1044" s="10"/>
      <c r="H1044" s="10"/>
      <c r="I1044" s="10"/>
    </row>
    <row r="1045" spans="1:10" x14ac:dyDescent="0.25">
      <c r="A1045" s="212" t="s">
        <v>216</v>
      </c>
      <c r="B1045" s="212"/>
      <c r="C1045" s="212"/>
      <c r="D1045" s="212"/>
      <c r="E1045" s="212"/>
      <c r="F1045" s="212"/>
      <c r="G1045" s="212"/>
      <c r="H1045" s="212"/>
      <c r="I1045" s="212"/>
      <c r="J1045" s="212"/>
    </row>
    <row r="1046" spans="1:10" x14ac:dyDescent="0.25">
      <c r="A1046" s="74"/>
      <c r="B1046" s="74"/>
      <c r="C1046" s="74"/>
      <c r="D1046" s="74"/>
      <c r="E1046" s="74"/>
      <c r="F1046" s="74"/>
      <c r="G1046" s="74"/>
      <c r="H1046" s="74"/>
      <c r="I1046" s="74"/>
      <c r="J1046" s="74"/>
    </row>
    <row r="1047" spans="1:10" x14ac:dyDescent="0.25">
      <c r="A1047" s="215" t="s">
        <v>144</v>
      </c>
      <c r="B1047" s="216"/>
      <c r="C1047" s="216"/>
      <c r="D1047" s="216"/>
      <c r="E1047" s="216"/>
      <c r="F1047" s="216"/>
      <c r="G1047" s="216"/>
      <c r="H1047" s="216"/>
      <c r="I1047" s="217"/>
    </row>
    <row r="1048" spans="1:10" x14ac:dyDescent="0.25">
      <c r="A1048" s="261" t="s">
        <v>160</v>
      </c>
      <c r="B1048" s="261"/>
      <c r="C1048" s="261"/>
      <c r="D1048" s="261"/>
      <c r="E1048" s="248" t="s">
        <v>161</v>
      </c>
      <c r="F1048" s="251" t="s">
        <v>162</v>
      </c>
      <c r="G1048" s="152"/>
      <c r="H1048" s="251" t="s">
        <v>140</v>
      </c>
      <c r="I1048" s="262" t="s">
        <v>163</v>
      </c>
    </row>
    <row r="1049" spans="1:10" x14ac:dyDescent="0.25">
      <c r="A1049" s="261"/>
      <c r="B1049" s="261"/>
      <c r="C1049" s="261"/>
      <c r="D1049" s="261"/>
      <c r="E1049" s="250"/>
      <c r="F1049" s="252"/>
      <c r="G1049" s="154"/>
      <c r="H1049" s="252"/>
      <c r="I1049" s="263"/>
    </row>
    <row r="1050" spans="1:10" x14ac:dyDescent="0.25">
      <c r="A1050" s="265" t="s">
        <v>164</v>
      </c>
      <c r="B1050" s="266"/>
      <c r="C1050" s="266" t="s">
        <v>165</v>
      </c>
      <c r="D1050" s="266"/>
      <c r="E1050" s="162" t="s">
        <v>167</v>
      </c>
      <c r="F1050" s="162" t="s">
        <v>167</v>
      </c>
      <c r="G1050" s="162"/>
      <c r="H1050" s="162" t="s">
        <v>167</v>
      </c>
      <c r="I1050" s="162" t="s">
        <v>167</v>
      </c>
    </row>
    <row r="1051" spans="1:10" x14ac:dyDescent="0.25">
      <c r="A1051" s="265"/>
      <c r="B1051" s="266"/>
      <c r="C1051" s="266"/>
      <c r="D1051" s="266"/>
      <c r="E1051" s="162"/>
      <c r="F1051" s="162"/>
      <c r="G1051" s="162"/>
      <c r="H1051" s="162"/>
      <c r="I1051" s="162"/>
    </row>
    <row r="1052" spans="1:10" x14ac:dyDescent="0.25">
      <c r="A1052" s="21">
        <v>100</v>
      </c>
      <c r="B1052" s="83"/>
      <c r="C1052" s="83">
        <v>1</v>
      </c>
      <c r="D1052" s="82"/>
      <c r="E1052" s="82">
        <f>A1052*C1052</f>
        <v>100</v>
      </c>
      <c r="F1052" s="264"/>
      <c r="G1052" s="264"/>
      <c r="H1052" s="93">
        <v>1.6000000000000001E-4</v>
      </c>
      <c r="I1052" s="88"/>
      <c r="J1052" s="73" t="str">
        <f>IF(I1052&gt;H1052,"#",IF((ABS(F1052-E1052))&lt;(H1052+I1052),"",""""))</f>
        <v>"</v>
      </c>
    </row>
    <row r="1053" spans="1:10" x14ac:dyDescent="0.25">
      <c r="A1053" s="21">
        <v>100</v>
      </c>
      <c r="B1053" s="83"/>
      <c r="C1053" s="83">
        <v>10</v>
      </c>
      <c r="D1053" s="82"/>
      <c r="E1053" s="82">
        <f t="shared" ref="E1053:E1055" si="63">A1053*C1053</f>
        <v>1000</v>
      </c>
      <c r="F1053" s="264"/>
      <c r="G1053" s="264"/>
      <c r="H1053" s="93">
        <v>3.8999999999999999E-4</v>
      </c>
      <c r="I1053" s="88"/>
      <c r="J1053" s="73" t="str">
        <f>IF(I1053&gt;H1053,"#",IF((ABS(F1053-E1053))&lt;(H1053+I1053),"",""""))</f>
        <v>"</v>
      </c>
    </row>
    <row r="1054" spans="1:10" x14ac:dyDescent="0.25">
      <c r="A1054" s="21">
        <v>100</v>
      </c>
      <c r="B1054" s="83"/>
      <c r="C1054" s="83">
        <v>20</v>
      </c>
      <c r="D1054" s="82"/>
      <c r="E1054" s="82">
        <f t="shared" si="63"/>
        <v>2000</v>
      </c>
      <c r="F1054" s="264"/>
      <c r="G1054" s="264"/>
      <c r="H1054" s="88">
        <v>0.75929999999999997</v>
      </c>
      <c r="I1054" s="88"/>
      <c r="J1054" s="73" t="str">
        <f>IF(I1054&gt;H1054,"#",IF((ABS(F1054-E1054))&lt;(H1054+I1054),"",""""))</f>
        <v>"</v>
      </c>
    </row>
    <row r="1055" spans="1:10" x14ac:dyDescent="0.25">
      <c r="A1055" s="21">
        <v>100</v>
      </c>
      <c r="B1055" s="83"/>
      <c r="C1055" s="83">
        <v>30</v>
      </c>
      <c r="D1055" s="82"/>
      <c r="E1055" s="82">
        <f t="shared" si="63"/>
        <v>3000</v>
      </c>
      <c r="F1055" s="162"/>
      <c r="G1055" s="162"/>
      <c r="H1055" s="88">
        <v>1.57955</v>
      </c>
      <c r="I1055" s="88"/>
    </row>
    <row r="1056" spans="1:10" x14ac:dyDescent="0.25">
      <c r="A1056" s="21"/>
      <c r="B1056" s="83"/>
      <c r="C1056" s="83"/>
      <c r="D1056" s="23"/>
      <c r="E1056" s="82"/>
      <c r="F1056" s="162"/>
      <c r="G1056" s="162"/>
      <c r="H1056" s="88"/>
      <c r="I1056" s="88"/>
      <c r="J1056" s="73" t="str">
        <f t="shared" ref="J1056:J1058" si="64">IF(I1056&gt;H1056,"#",IF((ABS(F1056-E1056))&lt;(H1056+I1056),"",""""))</f>
        <v>"</v>
      </c>
    </row>
    <row r="1057" spans="1:10" x14ac:dyDescent="0.25">
      <c r="A1057" s="21">
        <v>200</v>
      </c>
      <c r="B1057" s="83"/>
      <c r="C1057" s="83">
        <v>1</v>
      </c>
      <c r="D1057" s="21"/>
      <c r="E1057" s="82">
        <f t="shared" ref="E1057:E1060" si="65">A1057*C1057</f>
        <v>200</v>
      </c>
      <c r="F1057" s="162"/>
      <c r="G1057" s="162"/>
      <c r="H1057" s="88">
        <v>8.7209999999999996E-2</v>
      </c>
      <c r="I1057" s="88"/>
      <c r="J1057" s="73" t="str">
        <f t="shared" si="64"/>
        <v>"</v>
      </c>
    </row>
    <row r="1058" spans="1:10" x14ac:dyDescent="0.25">
      <c r="A1058" s="21">
        <v>200</v>
      </c>
      <c r="B1058" s="83"/>
      <c r="C1058" s="83">
        <v>10</v>
      </c>
      <c r="D1058" s="23"/>
      <c r="E1058" s="82">
        <f t="shared" si="65"/>
        <v>2000</v>
      </c>
      <c r="F1058" s="264"/>
      <c r="G1058" s="264"/>
      <c r="H1058" s="88">
        <v>0.59309999999999996</v>
      </c>
      <c r="I1058" s="88"/>
      <c r="J1058" s="73" t="str">
        <f t="shared" si="64"/>
        <v>"</v>
      </c>
    </row>
    <row r="1059" spans="1:10" x14ac:dyDescent="0.25">
      <c r="A1059" s="21">
        <v>200</v>
      </c>
      <c r="B1059" s="83"/>
      <c r="C1059" s="83">
        <v>20</v>
      </c>
      <c r="D1059" s="23"/>
      <c r="E1059" s="82">
        <f t="shared" si="65"/>
        <v>4000</v>
      </c>
      <c r="F1059" s="162"/>
      <c r="G1059" s="162"/>
      <c r="H1059" s="88">
        <v>1.5085999999999999</v>
      </c>
      <c r="I1059" s="88"/>
    </row>
    <row r="1060" spans="1:10" x14ac:dyDescent="0.25">
      <c r="A1060" s="80">
        <v>200</v>
      </c>
      <c r="B1060" s="83"/>
      <c r="C1060" s="83">
        <v>30</v>
      </c>
      <c r="D1060" s="82"/>
      <c r="E1060" s="82">
        <f t="shared" si="65"/>
        <v>6000</v>
      </c>
      <c r="F1060" s="162"/>
      <c r="G1060" s="162"/>
      <c r="H1060" s="88">
        <v>3.1440999999999999</v>
      </c>
      <c r="I1060" s="89"/>
      <c r="J1060" s="73" t="str">
        <f t="shared" ref="J1060:J1066" si="66">IF(I1060&gt;H1060,"#",IF((ABS(F1060-E1060))&lt;(H1060+I1060),"",""""))</f>
        <v>"</v>
      </c>
    </row>
    <row r="1061" spans="1:10" x14ac:dyDescent="0.25">
      <c r="A1061" s="80"/>
      <c r="B1061" s="83"/>
      <c r="C1061" s="83"/>
      <c r="D1061" s="82"/>
      <c r="E1061" s="82"/>
      <c r="F1061" s="162"/>
      <c r="G1061" s="162"/>
      <c r="H1061" s="89"/>
      <c r="I1061" s="89"/>
      <c r="J1061" s="73" t="str">
        <f t="shared" si="66"/>
        <v>"</v>
      </c>
    </row>
    <row r="1062" spans="1:10" x14ac:dyDescent="0.25">
      <c r="A1062" s="80">
        <v>350</v>
      </c>
      <c r="B1062" s="83"/>
      <c r="C1062" s="83">
        <v>1</v>
      </c>
      <c r="D1062" s="82"/>
      <c r="E1062" s="82">
        <f t="shared" ref="E1062:E1065" si="67">A1062*C1062</f>
        <v>350</v>
      </c>
      <c r="F1062" s="162"/>
      <c r="G1062" s="162"/>
      <c r="H1062" s="88">
        <v>0.15407000000000001</v>
      </c>
      <c r="I1062" s="89"/>
      <c r="J1062" s="73" t="str">
        <f t="shared" si="66"/>
        <v>"</v>
      </c>
    </row>
    <row r="1063" spans="1:10" x14ac:dyDescent="0.25">
      <c r="A1063" s="80">
        <v>350</v>
      </c>
      <c r="B1063" s="83"/>
      <c r="C1063" s="83">
        <v>10</v>
      </c>
      <c r="D1063" s="82"/>
      <c r="E1063" s="82">
        <f t="shared" si="67"/>
        <v>3500</v>
      </c>
      <c r="F1063" s="162"/>
      <c r="G1063" s="162"/>
      <c r="H1063" s="88">
        <v>1.05246</v>
      </c>
      <c r="I1063" s="89"/>
      <c r="J1063" s="7" t="str">
        <f t="shared" si="66"/>
        <v>"</v>
      </c>
    </row>
    <row r="1064" spans="1:10" x14ac:dyDescent="0.25">
      <c r="A1064" s="80">
        <v>350</v>
      </c>
      <c r="B1064" s="83"/>
      <c r="C1064" s="83">
        <v>20</v>
      </c>
      <c r="D1064" s="23"/>
      <c r="E1064" s="82">
        <f t="shared" si="67"/>
        <v>7000</v>
      </c>
      <c r="F1064" s="162"/>
      <c r="G1064" s="162"/>
      <c r="H1064" s="88">
        <v>2.6691099999999999</v>
      </c>
      <c r="I1064" s="89"/>
      <c r="J1064" s="73" t="str">
        <f t="shared" si="66"/>
        <v>"</v>
      </c>
    </row>
    <row r="1065" spans="1:10" x14ac:dyDescent="0.25">
      <c r="A1065" s="80">
        <v>350</v>
      </c>
      <c r="B1065" s="83"/>
      <c r="C1065" s="83">
        <v>30</v>
      </c>
      <c r="D1065" s="23"/>
      <c r="E1065" s="82">
        <f t="shared" si="67"/>
        <v>10500</v>
      </c>
      <c r="F1065" s="258"/>
      <c r="G1065" s="258"/>
      <c r="H1065" s="88">
        <v>5.5457700000000001</v>
      </c>
      <c r="I1065" s="89"/>
      <c r="J1065" s="73" t="str">
        <f t="shared" si="66"/>
        <v>"</v>
      </c>
    </row>
    <row r="1066" spans="1:10" x14ac:dyDescent="0.25">
      <c r="A1066" s="80"/>
      <c r="B1066" s="83"/>
      <c r="C1066" s="83"/>
      <c r="D1066" s="21"/>
      <c r="E1066" s="82"/>
      <c r="F1066" s="162"/>
      <c r="G1066" s="162"/>
      <c r="H1066" s="85"/>
      <c r="I1066" s="89"/>
      <c r="J1066" s="73" t="str">
        <f t="shared" si="66"/>
        <v>"</v>
      </c>
    </row>
    <row r="1067" spans="1:10" x14ac:dyDescent="0.25">
      <c r="A1067" s="80">
        <v>500</v>
      </c>
      <c r="B1067" s="83"/>
      <c r="C1067" s="83">
        <v>1</v>
      </c>
      <c r="D1067" s="21"/>
      <c r="E1067" s="82">
        <f t="shared" ref="E1067:E1070" si="68">A1067*C1067</f>
        <v>500</v>
      </c>
      <c r="F1067" s="162"/>
      <c r="G1067" s="162"/>
      <c r="H1067" s="88">
        <v>0.22448000000000001</v>
      </c>
      <c r="I1067" s="89"/>
    </row>
    <row r="1068" spans="1:10" x14ac:dyDescent="0.25">
      <c r="A1068" s="80">
        <v>500</v>
      </c>
      <c r="B1068" s="83"/>
      <c r="C1068" s="83">
        <v>10</v>
      </c>
      <c r="D1068" s="82"/>
      <c r="E1068" s="82">
        <f t="shared" si="68"/>
        <v>5000</v>
      </c>
      <c r="F1068" s="162"/>
      <c r="G1068" s="162"/>
      <c r="H1068" s="88">
        <v>1.54725</v>
      </c>
      <c r="I1068" s="88"/>
      <c r="J1068" s="73" t="str">
        <f t="shared" ref="J1068:J1070" si="69">IF(I1068&gt;H1068,"#",IF((ABS(F1068-E1068))&lt;(H1068+I1068),"",""""))</f>
        <v>"</v>
      </c>
    </row>
    <row r="1069" spans="1:10" x14ac:dyDescent="0.25">
      <c r="A1069" s="80">
        <v>500</v>
      </c>
      <c r="B1069" s="83"/>
      <c r="C1069" s="83">
        <v>20</v>
      </c>
      <c r="D1069" s="82"/>
      <c r="E1069" s="82">
        <f t="shared" si="68"/>
        <v>10000</v>
      </c>
      <c r="F1069" s="162"/>
      <c r="G1069" s="162"/>
      <c r="H1069" s="88">
        <v>3.9005000000000001</v>
      </c>
      <c r="I1069" s="88"/>
      <c r="J1069" s="73" t="str">
        <f t="shared" si="69"/>
        <v>"</v>
      </c>
    </row>
    <row r="1070" spans="1:10" x14ac:dyDescent="0.25">
      <c r="A1070" s="80">
        <v>500</v>
      </c>
      <c r="B1070" s="83"/>
      <c r="C1070" s="83">
        <v>30</v>
      </c>
      <c r="D1070" s="82"/>
      <c r="E1070" s="82">
        <f t="shared" si="68"/>
        <v>15000</v>
      </c>
      <c r="F1070" s="162"/>
      <c r="G1070" s="162"/>
      <c r="H1070" s="88">
        <v>8.0537500000000009</v>
      </c>
      <c r="I1070" s="88"/>
      <c r="J1070" s="73" t="str">
        <f t="shared" si="69"/>
        <v>"</v>
      </c>
    </row>
    <row r="1071" spans="1:10" x14ac:dyDescent="0.25">
      <c r="A1071" s="80"/>
      <c r="B1071" s="83"/>
      <c r="C1071" s="83"/>
      <c r="D1071" s="82"/>
      <c r="E1071" s="82"/>
      <c r="F1071" s="162"/>
      <c r="G1071" s="162"/>
      <c r="H1071" s="85"/>
      <c r="I1071" s="89"/>
    </row>
    <row r="1072" spans="1:10" x14ac:dyDescent="0.25">
      <c r="A1072" s="80">
        <v>750</v>
      </c>
      <c r="B1072" s="83"/>
      <c r="C1072" s="83">
        <v>1</v>
      </c>
      <c r="D1072" s="23"/>
      <c r="E1072" s="82">
        <f t="shared" ref="E1072:E1075" si="70">A1072*C1072</f>
        <v>750</v>
      </c>
      <c r="F1072" s="258"/>
      <c r="G1072" s="258"/>
      <c r="H1072" s="88">
        <v>0.35382000000000002</v>
      </c>
      <c r="I1072" s="89"/>
      <c r="J1072" s="73" t="str">
        <f t="shared" ref="J1072:J1078" si="71">IF(I1072&gt;H1072,"#",IF((ABS(F1072-E1072))&lt;(H1072+I1072),"",""""))</f>
        <v>"</v>
      </c>
    </row>
    <row r="1073" spans="1:10" x14ac:dyDescent="0.25">
      <c r="A1073" s="80">
        <v>750</v>
      </c>
      <c r="B1073" s="83"/>
      <c r="C1073" s="83">
        <v>10</v>
      </c>
      <c r="D1073" s="23"/>
      <c r="E1073" s="82">
        <f t="shared" si="70"/>
        <v>7500</v>
      </c>
      <c r="F1073" s="162"/>
      <c r="G1073" s="162"/>
      <c r="H1073" s="88">
        <v>2.4919099999999998</v>
      </c>
      <c r="I1073" s="89"/>
      <c r="J1073" s="73" t="str">
        <f t="shared" si="71"/>
        <v>"</v>
      </c>
    </row>
    <row r="1074" spans="1:10" x14ac:dyDescent="0.25">
      <c r="A1074" s="80">
        <v>750</v>
      </c>
      <c r="B1074" s="83"/>
      <c r="C1074" s="83">
        <v>20</v>
      </c>
      <c r="D1074" s="21"/>
      <c r="E1074" s="82">
        <f t="shared" si="70"/>
        <v>15000</v>
      </c>
      <c r="F1074" s="162"/>
      <c r="G1074" s="162"/>
      <c r="H1074" s="88">
        <v>6.1928099999999997</v>
      </c>
      <c r="I1074" s="89"/>
      <c r="J1074" s="73" t="str">
        <f t="shared" si="71"/>
        <v>"</v>
      </c>
    </row>
    <row r="1075" spans="1:10" x14ac:dyDescent="0.25">
      <c r="A1075" s="80">
        <v>750</v>
      </c>
      <c r="B1075" s="83"/>
      <c r="C1075" s="83">
        <v>30</v>
      </c>
      <c r="D1075" s="21"/>
      <c r="E1075" s="82">
        <f t="shared" si="70"/>
        <v>22500</v>
      </c>
      <c r="F1075" s="162"/>
      <c r="G1075" s="162"/>
      <c r="H1075" s="88">
        <v>12.593719999999999</v>
      </c>
      <c r="I1075" s="89"/>
      <c r="J1075" s="7" t="str">
        <f t="shared" si="71"/>
        <v>"</v>
      </c>
    </row>
    <row r="1076" spans="1:10" x14ac:dyDescent="0.25">
      <c r="A1076" s="80"/>
      <c r="B1076" s="83"/>
      <c r="C1076" s="83"/>
      <c r="D1076" s="82"/>
      <c r="E1076" s="82"/>
      <c r="F1076" s="162"/>
      <c r="G1076" s="162"/>
      <c r="H1076" s="85"/>
      <c r="I1076" s="89"/>
      <c r="J1076" s="73" t="str">
        <f t="shared" si="71"/>
        <v>"</v>
      </c>
    </row>
    <row r="1077" spans="1:10" x14ac:dyDescent="0.25">
      <c r="A1077" s="80">
        <v>1000</v>
      </c>
      <c r="B1077" s="83"/>
      <c r="C1077" s="83">
        <v>1</v>
      </c>
      <c r="D1077" s="82"/>
      <c r="E1077" s="82">
        <f t="shared" ref="E1077:E1080" si="72">A1077*C1077</f>
        <v>1000</v>
      </c>
      <c r="F1077" s="162"/>
      <c r="G1077" s="162"/>
      <c r="H1077" s="88">
        <v>0.50424999999999998</v>
      </c>
      <c r="I1077" s="89"/>
      <c r="J1077" s="73" t="str">
        <f t="shared" si="71"/>
        <v>"</v>
      </c>
    </row>
    <row r="1078" spans="1:10" x14ac:dyDescent="0.25">
      <c r="A1078" s="80">
        <v>1000</v>
      </c>
      <c r="B1078" s="83"/>
      <c r="C1078" s="83">
        <v>10</v>
      </c>
      <c r="D1078" s="82"/>
      <c r="E1078" s="82">
        <f t="shared" si="72"/>
        <v>10000</v>
      </c>
      <c r="F1078" s="162"/>
      <c r="G1078" s="162"/>
      <c r="H1078" s="88">
        <v>3.6475</v>
      </c>
      <c r="I1078" s="89"/>
      <c r="J1078" s="73" t="str">
        <f t="shared" si="71"/>
        <v>"</v>
      </c>
    </row>
    <row r="1079" spans="1:10" x14ac:dyDescent="0.25">
      <c r="A1079" s="80">
        <v>1000</v>
      </c>
      <c r="B1079" s="83"/>
      <c r="C1079" s="83">
        <v>20</v>
      </c>
      <c r="D1079" s="82"/>
      <c r="E1079" s="82">
        <f t="shared" si="72"/>
        <v>20000</v>
      </c>
      <c r="F1079" s="162"/>
      <c r="G1079" s="162"/>
      <c r="H1079" s="88">
        <v>8.907</v>
      </c>
      <c r="I1079" s="89"/>
    </row>
    <row r="1080" spans="1:10" x14ac:dyDescent="0.25">
      <c r="A1080" s="80">
        <v>1000</v>
      </c>
      <c r="B1080" s="83"/>
      <c r="C1080" s="83">
        <v>30</v>
      </c>
      <c r="D1080" s="23"/>
      <c r="E1080" s="82">
        <f t="shared" si="72"/>
        <v>30000</v>
      </c>
      <c r="F1080" s="162"/>
      <c r="G1080" s="162"/>
      <c r="H1080" s="88">
        <v>17.766500000000001</v>
      </c>
      <c r="I1080" s="89"/>
      <c r="J1080" s="73" t="str">
        <f t="shared" ref="J1080" si="73">IF(I1080&gt;H1080,"#",IF((ABS(F1080-E1080))&lt;(H1080+I1080),"",""""))</f>
        <v>"</v>
      </c>
    </row>
    <row r="1090" spans="1:10" x14ac:dyDescent="0.25">
      <c r="A1090" s="118" t="s">
        <v>0</v>
      </c>
      <c r="B1090" s="119"/>
      <c r="C1090" s="119"/>
      <c r="D1090" s="119"/>
      <c r="E1090" s="119"/>
      <c r="F1090" s="119"/>
      <c r="G1090" s="119"/>
      <c r="H1090" s="120"/>
      <c r="I1090" s="164" t="s">
        <v>135</v>
      </c>
      <c r="J1090" s="165"/>
    </row>
    <row r="1091" spans="1:10" x14ac:dyDescent="0.25">
      <c r="A1091" s="121"/>
      <c r="B1091" s="122"/>
      <c r="C1091" s="122"/>
      <c r="D1091" s="122"/>
      <c r="E1091" s="122"/>
      <c r="F1091" s="122"/>
      <c r="G1091" s="122"/>
      <c r="H1091" s="123"/>
      <c r="I1091" s="166"/>
      <c r="J1091" s="167"/>
    </row>
    <row r="1092" spans="1:10" x14ac:dyDescent="0.25">
      <c r="A1092" s="168" t="s">
        <v>95</v>
      </c>
      <c r="B1092" s="169"/>
      <c r="C1092" s="169"/>
      <c r="D1092" s="169"/>
      <c r="E1092" s="169"/>
      <c r="F1092" s="169"/>
      <c r="G1092" s="169"/>
      <c r="H1092" s="170"/>
      <c r="I1092" s="176" t="str">
        <f>D$3</f>
        <v>01253</v>
      </c>
      <c r="J1092" s="177"/>
    </row>
    <row r="1093" spans="1:10" x14ac:dyDescent="0.25">
      <c r="A1093" s="171"/>
      <c r="B1093" s="172"/>
      <c r="C1093" s="172"/>
      <c r="D1093" s="172"/>
      <c r="E1093" s="172"/>
      <c r="F1093" s="172"/>
      <c r="G1093" s="172"/>
      <c r="H1093" s="173"/>
      <c r="I1093" s="178"/>
      <c r="J1093" s="179"/>
    </row>
    <row r="1094" spans="1:10" x14ac:dyDescent="0.25">
      <c r="A1094" s="10"/>
      <c r="B1094" s="10"/>
      <c r="C1094" s="10"/>
      <c r="D1094" s="10"/>
      <c r="E1094" s="10"/>
      <c r="F1094" s="10"/>
      <c r="G1094" s="10"/>
      <c r="H1094" s="10"/>
      <c r="I1094" s="10"/>
    </row>
    <row r="1095" spans="1:10" x14ac:dyDescent="0.25">
      <c r="A1095" s="212" t="s">
        <v>216</v>
      </c>
      <c r="B1095" s="212"/>
      <c r="C1095" s="212"/>
      <c r="D1095" s="212"/>
      <c r="E1095" s="212"/>
      <c r="F1095" s="212"/>
      <c r="G1095" s="212"/>
      <c r="H1095" s="212"/>
      <c r="I1095" s="212"/>
      <c r="J1095" s="212"/>
    </row>
    <row r="1096" spans="1:10" x14ac:dyDescent="0.25">
      <c r="A1096" s="74"/>
      <c r="B1096" s="74"/>
      <c r="C1096" s="74"/>
      <c r="D1096" s="74"/>
      <c r="E1096" s="74"/>
      <c r="F1096" s="74"/>
      <c r="G1096" s="74"/>
      <c r="H1096" s="74"/>
      <c r="I1096" s="74"/>
      <c r="J1096" s="74"/>
    </row>
    <row r="1097" spans="1:10" x14ac:dyDescent="0.25">
      <c r="A1097" s="215" t="s">
        <v>145</v>
      </c>
      <c r="B1097" s="216"/>
      <c r="C1097" s="216"/>
      <c r="D1097" s="216"/>
      <c r="E1097" s="216"/>
      <c r="F1097" s="216"/>
      <c r="G1097" s="216"/>
      <c r="H1097" s="216"/>
      <c r="I1097" s="217"/>
    </row>
    <row r="1098" spans="1:10" x14ac:dyDescent="0.25">
      <c r="A1098" s="261" t="s">
        <v>160</v>
      </c>
      <c r="B1098" s="261"/>
      <c r="C1098" s="261"/>
      <c r="D1098" s="261"/>
      <c r="E1098" s="248" t="s">
        <v>161</v>
      </c>
      <c r="F1098" s="251" t="s">
        <v>162</v>
      </c>
      <c r="G1098" s="152"/>
      <c r="H1098" s="251" t="s">
        <v>140</v>
      </c>
      <c r="I1098" s="262" t="s">
        <v>163</v>
      </c>
    </row>
    <row r="1099" spans="1:10" x14ac:dyDescent="0.25">
      <c r="A1099" s="261"/>
      <c r="B1099" s="261"/>
      <c r="C1099" s="261"/>
      <c r="D1099" s="261"/>
      <c r="E1099" s="250"/>
      <c r="F1099" s="252"/>
      <c r="G1099" s="154"/>
      <c r="H1099" s="252"/>
      <c r="I1099" s="263"/>
    </row>
    <row r="1100" spans="1:10" x14ac:dyDescent="0.25">
      <c r="A1100" s="265" t="s">
        <v>164</v>
      </c>
      <c r="B1100" s="266"/>
      <c r="C1100" s="266" t="s">
        <v>165</v>
      </c>
      <c r="D1100" s="266"/>
      <c r="E1100" s="162" t="s">
        <v>167</v>
      </c>
      <c r="F1100" s="162" t="s">
        <v>167</v>
      </c>
      <c r="G1100" s="162"/>
      <c r="H1100" s="162" t="s">
        <v>167</v>
      </c>
      <c r="I1100" s="162" t="s">
        <v>167</v>
      </c>
    </row>
    <row r="1101" spans="1:10" x14ac:dyDescent="0.25">
      <c r="A1101" s="265"/>
      <c r="B1101" s="266"/>
      <c r="C1101" s="266"/>
      <c r="D1101" s="266"/>
      <c r="E1101" s="162"/>
      <c r="F1101" s="162"/>
      <c r="G1101" s="162"/>
      <c r="H1101" s="162"/>
      <c r="I1101" s="162"/>
    </row>
    <row r="1102" spans="1:10" x14ac:dyDescent="0.25">
      <c r="A1102" s="21">
        <v>100</v>
      </c>
      <c r="B1102" s="83"/>
      <c r="C1102" s="83">
        <v>1</v>
      </c>
      <c r="D1102" s="82"/>
      <c r="E1102" s="82">
        <f>A1102*C1102</f>
        <v>100</v>
      </c>
      <c r="F1102" s="264"/>
      <c r="G1102" s="264"/>
      <c r="H1102" s="93">
        <v>1.6000000000000001E-4</v>
      </c>
      <c r="I1102" s="88"/>
      <c r="J1102" s="73" t="str">
        <f>IF(I1102&gt;H1102,"#",IF((ABS(F1102-E1102))&lt;(H1102+I1102),"",""""))</f>
        <v>"</v>
      </c>
    </row>
    <row r="1103" spans="1:10" x14ac:dyDescent="0.25">
      <c r="A1103" s="21">
        <v>100</v>
      </c>
      <c r="B1103" s="83"/>
      <c r="C1103" s="83">
        <v>10</v>
      </c>
      <c r="D1103" s="82"/>
      <c r="E1103" s="82">
        <f t="shared" ref="E1103:E1105" si="74">A1103*C1103</f>
        <v>1000</v>
      </c>
      <c r="F1103" s="264"/>
      <c r="G1103" s="264"/>
      <c r="H1103" s="93">
        <v>3.8999999999999999E-4</v>
      </c>
      <c r="I1103" s="88"/>
      <c r="J1103" s="73" t="str">
        <f>IF(I1103&gt;H1103,"#",IF((ABS(F1103-E1103))&lt;(H1103+I1103),"",""""))</f>
        <v>"</v>
      </c>
    </row>
    <row r="1104" spans="1:10" x14ac:dyDescent="0.25">
      <c r="A1104" s="21">
        <v>100</v>
      </c>
      <c r="B1104" s="83"/>
      <c r="C1104" s="83">
        <v>20</v>
      </c>
      <c r="D1104" s="82"/>
      <c r="E1104" s="82">
        <f t="shared" si="74"/>
        <v>2000</v>
      </c>
      <c r="F1104" s="264"/>
      <c r="G1104" s="264"/>
      <c r="H1104" s="88">
        <v>0.75929999999999997</v>
      </c>
      <c r="I1104" s="88"/>
      <c r="J1104" s="73" t="str">
        <f>IF(I1104&gt;H1104,"#",IF((ABS(F1104-E1104))&lt;(H1104+I1104),"",""""))</f>
        <v>"</v>
      </c>
    </row>
    <row r="1105" spans="1:10" x14ac:dyDescent="0.25">
      <c r="A1105" s="21">
        <v>100</v>
      </c>
      <c r="B1105" s="83"/>
      <c r="C1105" s="83">
        <v>30</v>
      </c>
      <c r="D1105" s="82"/>
      <c r="E1105" s="82">
        <f t="shared" si="74"/>
        <v>3000</v>
      </c>
      <c r="F1105" s="162"/>
      <c r="G1105" s="162"/>
      <c r="H1105" s="88">
        <v>1.57955</v>
      </c>
      <c r="I1105" s="88"/>
    </row>
    <row r="1106" spans="1:10" x14ac:dyDescent="0.25">
      <c r="A1106" s="21"/>
      <c r="B1106" s="83"/>
      <c r="C1106" s="83"/>
      <c r="D1106" s="23"/>
      <c r="E1106" s="82"/>
      <c r="F1106" s="162"/>
      <c r="G1106" s="162"/>
      <c r="H1106" s="88"/>
      <c r="I1106" s="88"/>
      <c r="J1106" s="73" t="str">
        <f t="shared" ref="J1106:J1108" si="75">IF(I1106&gt;H1106,"#",IF((ABS(F1106-E1106))&lt;(H1106+I1106),"",""""))</f>
        <v>"</v>
      </c>
    </row>
    <row r="1107" spans="1:10" x14ac:dyDescent="0.25">
      <c r="A1107" s="21">
        <v>200</v>
      </c>
      <c r="B1107" s="83"/>
      <c r="C1107" s="83">
        <v>1</v>
      </c>
      <c r="D1107" s="21"/>
      <c r="E1107" s="82">
        <f t="shared" ref="E1107:E1110" si="76">A1107*C1107</f>
        <v>200</v>
      </c>
      <c r="F1107" s="162"/>
      <c r="G1107" s="162"/>
      <c r="H1107" s="88">
        <v>8.7209999999999996E-2</v>
      </c>
      <c r="I1107" s="88"/>
      <c r="J1107" s="73" t="str">
        <f t="shared" si="75"/>
        <v>"</v>
      </c>
    </row>
    <row r="1108" spans="1:10" x14ac:dyDescent="0.25">
      <c r="A1108" s="21">
        <v>200</v>
      </c>
      <c r="B1108" s="83"/>
      <c r="C1108" s="83">
        <v>10</v>
      </c>
      <c r="D1108" s="23"/>
      <c r="E1108" s="82">
        <f t="shared" si="76"/>
        <v>2000</v>
      </c>
      <c r="F1108" s="264"/>
      <c r="G1108" s="264"/>
      <c r="H1108" s="88">
        <v>0.59309999999999996</v>
      </c>
      <c r="I1108" s="88"/>
      <c r="J1108" s="73" t="str">
        <f t="shared" si="75"/>
        <v>"</v>
      </c>
    </row>
    <row r="1109" spans="1:10" x14ac:dyDescent="0.25">
      <c r="A1109" s="21">
        <v>200</v>
      </c>
      <c r="B1109" s="83"/>
      <c r="C1109" s="83">
        <v>20</v>
      </c>
      <c r="D1109" s="23"/>
      <c r="E1109" s="82">
        <f t="shared" si="76"/>
        <v>4000</v>
      </c>
      <c r="F1109" s="162"/>
      <c r="G1109" s="162"/>
      <c r="H1109" s="88">
        <v>1.5085999999999999</v>
      </c>
      <c r="I1109" s="88"/>
    </row>
    <row r="1110" spans="1:10" x14ac:dyDescent="0.25">
      <c r="A1110" s="80">
        <v>200</v>
      </c>
      <c r="B1110" s="83"/>
      <c r="C1110" s="83">
        <v>30</v>
      </c>
      <c r="D1110" s="82"/>
      <c r="E1110" s="82">
        <f t="shared" si="76"/>
        <v>6000</v>
      </c>
      <c r="F1110" s="162"/>
      <c r="G1110" s="162"/>
      <c r="H1110" s="88">
        <v>3.1440999999999999</v>
      </c>
      <c r="I1110" s="89"/>
      <c r="J1110" s="73" t="str">
        <f t="shared" ref="J1110:J1116" si="77">IF(I1110&gt;H1110,"#",IF((ABS(F1110-E1110))&lt;(H1110+I1110),"",""""))</f>
        <v>"</v>
      </c>
    </row>
    <row r="1111" spans="1:10" x14ac:dyDescent="0.25">
      <c r="A1111" s="80"/>
      <c r="B1111" s="83"/>
      <c r="C1111" s="83"/>
      <c r="D1111" s="82"/>
      <c r="E1111" s="82"/>
      <c r="F1111" s="162"/>
      <c r="G1111" s="162"/>
      <c r="H1111" s="89"/>
      <c r="I1111" s="89"/>
      <c r="J1111" s="73" t="str">
        <f t="shared" si="77"/>
        <v>"</v>
      </c>
    </row>
    <row r="1112" spans="1:10" x14ac:dyDescent="0.25">
      <c r="A1112" s="80">
        <v>350</v>
      </c>
      <c r="B1112" s="83"/>
      <c r="C1112" s="83">
        <v>1</v>
      </c>
      <c r="D1112" s="82"/>
      <c r="E1112" s="82">
        <f t="shared" ref="E1112:E1115" si="78">A1112*C1112</f>
        <v>350</v>
      </c>
      <c r="F1112" s="162"/>
      <c r="G1112" s="162"/>
      <c r="H1112" s="88">
        <v>0.15407000000000001</v>
      </c>
      <c r="I1112" s="89"/>
      <c r="J1112" s="73" t="str">
        <f t="shared" si="77"/>
        <v>"</v>
      </c>
    </row>
    <row r="1113" spans="1:10" x14ac:dyDescent="0.25">
      <c r="A1113" s="80">
        <v>350</v>
      </c>
      <c r="B1113" s="83"/>
      <c r="C1113" s="83">
        <v>10</v>
      </c>
      <c r="D1113" s="82"/>
      <c r="E1113" s="82">
        <f t="shared" si="78"/>
        <v>3500</v>
      </c>
      <c r="F1113" s="162"/>
      <c r="G1113" s="162"/>
      <c r="H1113" s="88">
        <v>1.05246</v>
      </c>
      <c r="I1113" s="89"/>
      <c r="J1113" s="7" t="str">
        <f t="shared" si="77"/>
        <v>"</v>
      </c>
    </row>
    <row r="1114" spans="1:10" x14ac:dyDescent="0.25">
      <c r="A1114" s="80">
        <v>350</v>
      </c>
      <c r="B1114" s="83"/>
      <c r="C1114" s="83">
        <v>20</v>
      </c>
      <c r="D1114" s="23"/>
      <c r="E1114" s="82">
        <f t="shared" si="78"/>
        <v>7000</v>
      </c>
      <c r="F1114" s="162"/>
      <c r="G1114" s="162"/>
      <c r="H1114" s="88">
        <v>2.6691099999999999</v>
      </c>
      <c r="I1114" s="89"/>
      <c r="J1114" s="73" t="str">
        <f t="shared" si="77"/>
        <v>"</v>
      </c>
    </row>
    <row r="1115" spans="1:10" x14ac:dyDescent="0.25">
      <c r="A1115" s="80">
        <v>350</v>
      </c>
      <c r="B1115" s="83"/>
      <c r="C1115" s="83">
        <v>30</v>
      </c>
      <c r="D1115" s="23"/>
      <c r="E1115" s="82">
        <f t="shared" si="78"/>
        <v>10500</v>
      </c>
      <c r="F1115" s="258"/>
      <c r="G1115" s="258"/>
      <c r="H1115" s="88">
        <v>5.5457700000000001</v>
      </c>
      <c r="I1115" s="89"/>
      <c r="J1115" s="73" t="str">
        <f t="shared" si="77"/>
        <v>"</v>
      </c>
    </row>
    <row r="1116" spans="1:10" x14ac:dyDescent="0.25">
      <c r="A1116" s="80"/>
      <c r="B1116" s="83"/>
      <c r="C1116" s="83"/>
      <c r="D1116" s="21"/>
      <c r="E1116" s="82"/>
      <c r="F1116" s="162"/>
      <c r="G1116" s="162"/>
      <c r="H1116" s="85"/>
      <c r="I1116" s="89"/>
      <c r="J1116" s="73" t="str">
        <f t="shared" si="77"/>
        <v>"</v>
      </c>
    </row>
    <row r="1117" spans="1:10" x14ac:dyDescent="0.25">
      <c r="A1117" s="80">
        <v>500</v>
      </c>
      <c r="B1117" s="83"/>
      <c r="C1117" s="83">
        <v>1</v>
      </c>
      <c r="D1117" s="21"/>
      <c r="E1117" s="82">
        <f t="shared" ref="E1117:E1120" si="79">A1117*C1117</f>
        <v>500</v>
      </c>
      <c r="F1117" s="162"/>
      <c r="G1117" s="162"/>
      <c r="H1117" s="88">
        <v>0.22448000000000001</v>
      </c>
      <c r="I1117" s="89"/>
    </row>
    <row r="1118" spans="1:10" x14ac:dyDescent="0.25">
      <c r="A1118" s="80">
        <v>500</v>
      </c>
      <c r="B1118" s="83"/>
      <c r="C1118" s="83">
        <v>10</v>
      </c>
      <c r="D1118" s="82"/>
      <c r="E1118" s="82">
        <f t="shared" si="79"/>
        <v>5000</v>
      </c>
      <c r="F1118" s="162"/>
      <c r="G1118" s="162"/>
      <c r="H1118" s="88">
        <v>1.54725</v>
      </c>
      <c r="I1118" s="88"/>
      <c r="J1118" s="73" t="str">
        <f t="shared" ref="J1118:J1120" si="80">IF(I1118&gt;H1118,"#",IF((ABS(F1118-E1118))&lt;(H1118+I1118),"",""""))</f>
        <v>"</v>
      </c>
    </row>
    <row r="1119" spans="1:10" x14ac:dyDescent="0.25">
      <c r="A1119" s="80">
        <v>500</v>
      </c>
      <c r="B1119" s="83"/>
      <c r="C1119" s="83">
        <v>20</v>
      </c>
      <c r="D1119" s="82"/>
      <c r="E1119" s="82">
        <f t="shared" si="79"/>
        <v>10000</v>
      </c>
      <c r="F1119" s="162"/>
      <c r="G1119" s="162"/>
      <c r="H1119" s="88">
        <v>3.9005000000000001</v>
      </c>
      <c r="I1119" s="88"/>
      <c r="J1119" s="73" t="str">
        <f t="shared" si="80"/>
        <v>"</v>
      </c>
    </row>
    <row r="1120" spans="1:10" x14ac:dyDescent="0.25">
      <c r="A1120" s="80">
        <v>500</v>
      </c>
      <c r="B1120" s="83"/>
      <c r="C1120" s="83">
        <v>30</v>
      </c>
      <c r="D1120" s="82"/>
      <c r="E1120" s="82">
        <f t="shared" si="79"/>
        <v>15000</v>
      </c>
      <c r="F1120" s="162"/>
      <c r="G1120" s="162"/>
      <c r="H1120" s="88">
        <v>8.0537500000000009</v>
      </c>
      <c r="I1120" s="88"/>
      <c r="J1120" s="73" t="str">
        <f t="shared" si="80"/>
        <v>"</v>
      </c>
    </row>
    <row r="1121" spans="1:10" x14ac:dyDescent="0.25">
      <c r="A1121" s="80"/>
      <c r="B1121" s="83"/>
      <c r="C1121" s="83"/>
      <c r="D1121" s="82"/>
      <c r="E1121" s="82"/>
      <c r="F1121" s="162"/>
      <c r="G1121" s="162"/>
      <c r="H1121" s="85"/>
      <c r="I1121" s="89"/>
    </row>
    <row r="1122" spans="1:10" x14ac:dyDescent="0.25">
      <c r="A1122" s="80">
        <v>750</v>
      </c>
      <c r="B1122" s="83"/>
      <c r="C1122" s="83">
        <v>1</v>
      </c>
      <c r="D1122" s="23"/>
      <c r="E1122" s="82">
        <f t="shared" ref="E1122:E1125" si="81">A1122*C1122</f>
        <v>750</v>
      </c>
      <c r="F1122" s="258"/>
      <c r="G1122" s="258"/>
      <c r="H1122" s="88">
        <v>0.35382000000000002</v>
      </c>
      <c r="I1122" s="89"/>
      <c r="J1122" s="73" t="str">
        <f t="shared" ref="J1122:J1128" si="82">IF(I1122&gt;H1122,"#",IF((ABS(F1122-E1122))&lt;(H1122+I1122),"",""""))</f>
        <v>"</v>
      </c>
    </row>
    <row r="1123" spans="1:10" x14ac:dyDescent="0.25">
      <c r="A1123" s="80">
        <v>750</v>
      </c>
      <c r="B1123" s="83"/>
      <c r="C1123" s="83">
        <v>10</v>
      </c>
      <c r="D1123" s="23"/>
      <c r="E1123" s="82">
        <f t="shared" si="81"/>
        <v>7500</v>
      </c>
      <c r="F1123" s="162"/>
      <c r="G1123" s="162"/>
      <c r="H1123" s="88">
        <v>2.4919099999999998</v>
      </c>
      <c r="I1123" s="89"/>
      <c r="J1123" s="73" t="str">
        <f t="shared" si="82"/>
        <v>"</v>
      </c>
    </row>
    <row r="1124" spans="1:10" x14ac:dyDescent="0.25">
      <c r="A1124" s="80">
        <v>750</v>
      </c>
      <c r="B1124" s="83"/>
      <c r="C1124" s="83">
        <v>20</v>
      </c>
      <c r="D1124" s="21"/>
      <c r="E1124" s="82">
        <f t="shared" si="81"/>
        <v>15000</v>
      </c>
      <c r="F1124" s="162"/>
      <c r="G1124" s="162"/>
      <c r="H1124" s="88">
        <v>6.1928099999999997</v>
      </c>
      <c r="I1124" s="89"/>
      <c r="J1124" s="73" t="str">
        <f t="shared" si="82"/>
        <v>"</v>
      </c>
    </row>
    <row r="1125" spans="1:10" x14ac:dyDescent="0.25">
      <c r="A1125" s="80">
        <v>750</v>
      </c>
      <c r="B1125" s="83"/>
      <c r="C1125" s="83">
        <v>30</v>
      </c>
      <c r="D1125" s="21"/>
      <c r="E1125" s="82">
        <f t="shared" si="81"/>
        <v>22500</v>
      </c>
      <c r="F1125" s="162"/>
      <c r="G1125" s="162"/>
      <c r="H1125" s="88">
        <v>12.593719999999999</v>
      </c>
      <c r="I1125" s="89"/>
      <c r="J1125" s="7" t="str">
        <f t="shared" si="82"/>
        <v>"</v>
      </c>
    </row>
    <row r="1126" spans="1:10" x14ac:dyDescent="0.25">
      <c r="A1126" s="80"/>
      <c r="B1126" s="83"/>
      <c r="C1126" s="83"/>
      <c r="D1126" s="82"/>
      <c r="E1126" s="82"/>
      <c r="F1126" s="162"/>
      <c r="G1126" s="162"/>
      <c r="H1126" s="85"/>
      <c r="I1126" s="89"/>
      <c r="J1126" s="73" t="str">
        <f t="shared" si="82"/>
        <v>"</v>
      </c>
    </row>
    <row r="1127" spans="1:10" x14ac:dyDescent="0.25">
      <c r="A1127" s="80">
        <v>1000</v>
      </c>
      <c r="B1127" s="83"/>
      <c r="C1127" s="83">
        <v>1</v>
      </c>
      <c r="D1127" s="82"/>
      <c r="E1127" s="82">
        <f t="shared" ref="E1127:E1130" si="83">A1127*C1127</f>
        <v>1000</v>
      </c>
      <c r="F1127" s="162"/>
      <c r="G1127" s="162"/>
      <c r="H1127" s="88">
        <v>0.50424999999999998</v>
      </c>
      <c r="I1127" s="89"/>
      <c r="J1127" s="73" t="str">
        <f t="shared" si="82"/>
        <v>"</v>
      </c>
    </row>
    <row r="1128" spans="1:10" x14ac:dyDescent="0.25">
      <c r="A1128" s="80">
        <v>1000</v>
      </c>
      <c r="B1128" s="83"/>
      <c r="C1128" s="83">
        <v>10</v>
      </c>
      <c r="D1128" s="82"/>
      <c r="E1128" s="82">
        <f t="shared" si="83"/>
        <v>10000</v>
      </c>
      <c r="F1128" s="162"/>
      <c r="G1128" s="162"/>
      <c r="H1128" s="88">
        <v>3.6475</v>
      </c>
      <c r="I1128" s="89"/>
      <c r="J1128" s="73" t="str">
        <f t="shared" si="82"/>
        <v>"</v>
      </c>
    </row>
    <row r="1129" spans="1:10" x14ac:dyDescent="0.25">
      <c r="A1129" s="80">
        <v>1000</v>
      </c>
      <c r="B1129" s="83"/>
      <c r="C1129" s="83">
        <v>20</v>
      </c>
      <c r="D1129" s="82"/>
      <c r="E1129" s="82">
        <f t="shared" si="83"/>
        <v>20000</v>
      </c>
      <c r="F1129" s="162"/>
      <c r="G1129" s="162"/>
      <c r="H1129" s="88">
        <v>8.907</v>
      </c>
      <c r="I1129" s="89"/>
    </row>
    <row r="1130" spans="1:10" x14ac:dyDescent="0.25">
      <c r="A1130" s="80">
        <v>1000</v>
      </c>
      <c r="B1130" s="83"/>
      <c r="C1130" s="83">
        <v>30</v>
      </c>
      <c r="D1130" s="23"/>
      <c r="E1130" s="82">
        <f t="shared" si="83"/>
        <v>30000</v>
      </c>
      <c r="F1130" s="162"/>
      <c r="G1130" s="162"/>
      <c r="H1130" s="88">
        <v>17.766500000000001</v>
      </c>
      <c r="I1130" s="89"/>
      <c r="J1130" s="73" t="str">
        <f t="shared" ref="J1130" si="84">IF(I1130&gt;H1130,"#",IF((ABS(F1130-E1130))&lt;(H1130+I1130),"",""""))</f>
        <v>"</v>
      </c>
    </row>
    <row r="1145" spans="1:10" x14ac:dyDescent="0.25">
      <c r="A1145" s="118" t="s">
        <v>0</v>
      </c>
      <c r="B1145" s="119"/>
      <c r="C1145" s="119"/>
      <c r="D1145" s="119"/>
      <c r="E1145" s="119"/>
      <c r="F1145" s="119"/>
      <c r="G1145" s="119"/>
      <c r="H1145" s="120"/>
      <c r="I1145" s="164" t="s">
        <v>135</v>
      </c>
      <c r="J1145" s="165"/>
    </row>
    <row r="1146" spans="1:10" x14ac:dyDescent="0.25">
      <c r="A1146" s="121"/>
      <c r="B1146" s="122"/>
      <c r="C1146" s="122"/>
      <c r="D1146" s="122"/>
      <c r="E1146" s="122"/>
      <c r="F1146" s="122"/>
      <c r="G1146" s="122"/>
      <c r="H1146" s="123"/>
      <c r="I1146" s="166"/>
      <c r="J1146" s="167"/>
    </row>
    <row r="1147" spans="1:10" x14ac:dyDescent="0.25">
      <c r="A1147" s="168" t="s">
        <v>95</v>
      </c>
      <c r="B1147" s="169"/>
      <c r="C1147" s="169"/>
      <c r="D1147" s="169"/>
      <c r="E1147" s="169"/>
      <c r="F1147" s="169"/>
      <c r="G1147" s="169"/>
      <c r="H1147" s="170"/>
      <c r="I1147" s="176" t="str">
        <f>D$3</f>
        <v>01253</v>
      </c>
      <c r="J1147" s="177"/>
    </row>
    <row r="1148" spans="1:10" x14ac:dyDescent="0.25">
      <c r="A1148" s="171"/>
      <c r="B1148" s="172"/>
      <c r="C1148" s="172"/>
      <c r="D1148" s="172"/>
      <c r="E1148" s="172"/>
      <c r="F1148" s="172"/>
      <c r="G1148" s="172"/>
      <c r="H1148" s="173"/>
      <c r="I1148" s="178"/>
      <c r="J1148" s="179"/>
    </row>
    <row r="1149" spans="1:10" x14ac:dyDescent="0.25">
      <c r="A1149" s="10"/>
      <c r="B1149" s="10"/>
      <c r="C1149" s="10"/>
      <c r="D1149" s="10"/>
      <c r="E1149" s="10"/>
      <c r="F1149" s="10"/>
      <c r="G1149" s="10"/>
      <c r="H1149" s="10"/>
      <c r="I1149" s="10"/>
      <c r="J1149" s="10"/>
    </row>
    <row r="1150" spans="1:10" x14ac:dyDescent="0.25">
      <c r="A1150" s="212" t="s">
        <v>217</v>
      </c>
      <c r="B1150" s="212"/>
      <c r="C1150" s="212"/>
      <c r="D1150" s="212"/>
      <c r="E1150" s="212"/>
      <c r="F1150" s="212"/>
      <c r="G1150" s="212"/>
      <c r="H1150" s="212"/>
      <c r="I1150" s="212"/>
      <c r="J1150" s="212"/>
    </row>
    <row r="1151" spans="1:10" x14ac:dyDescent="0.25">
      <c r="A1151" s="10"/>
      <c r="B1151" s="10"/>
      <c r="C1151" s="10"/>
      <c r="D1151" s="10"/>
      <c r="E1151" s="10"/>
      <c r="F1151" s="10"/>
      <c r="G1151" s="10"/>
      <c r="H1151" s="10"/>
      <c r="I1151" s="10"/>
      <c r="J1151" s="10"/>
    </row>
    <row r="1152" spans="1:10" x14ac:dyDescent="0.25">
      <c r="A1152" s="4" t="s">
        <v>49</v>
      </c>
      <c r="B1152" s="10"/>
      <c r="C1152" s="10"/>
      <c r="D1152" s="10"/>
      <c r="E1152" s="10"/>
      <c r="F1152" s="10"/>
      <c r="G1152" s="10"/>
      <c r="H1152" s="10"/>
      <c r="I1152" s="10"/>
      <c r="J1152" s="10"/>
    </row>
    <row r="1153" spans="1:13" x14ac:dyDescent="0.25">
      <c r="A1153" s="4"/>
      <c r="B1153" s="10"/>
      <c r="C1153" s="10"/>
      <c r="D1153" s="10"/>
      <c r="E1153" s="10"/>
      <c r="F1153" s="10"/>
      <c r="G1153" s="10"/>
      <c r="H1153" s="10"/>
      <c r="I1153" s="10"/>
      <c r="J1153" s="10"/>
    </row>
    <row r="1154" spans="1:13" x14ac:dyDescent="0.25">
      <c r="A1154" s="201" t="s">
        <v>147</v>
      </c>
      <c r="B1154" s="201"/>
      <c r="C1154" s="201"/>
      <c r="D1154" s="201"/>
      <c r="E1154" s="201"/>
      <c r="F1154" s="201"/>
      <c r="G1154" s="201"/>
      <c r="H1154" s="201"/>
      <c r="I1154" s="201"/>
      <c r="J1154" s="201"/>
    </row>
    <row r="1155" spans="1:13" x14ac:dyDescent="0.25">
      <c r="A1155" s="74"/>
      <c r="B1155" s="74"/>
      <c r="C1155" s="74"/>
      <c r="D1155" s="74"/>
      <c r="E1155" s="74"/>
      <c r="F1155" s="74"/>
      <c r="G1155" s="74"/>
      <c r="H1155" s="74"/>
      <c r="I1155" s="74"/>
      <c r="J1155" s="74"/>
    </row>
    <row r="1156" spans="1:13" x14ac:dyDescent="0.25">
      <c r="A1156" s="215" t="s">
        <v>139</v>
      </c>
      <c r="B1156" s="216"/>
      <c r="C1156" s="216"/>
      <c r="D1156" s="216"/>
      <c r="E1156" s="216"/>
      <c r="F1156" s="216"/>
      <c r="G1156" s="216"/>
      <c r="H1156" s="217"/>
      <c r="I1156" s="10"/>
      <c r="J1156" s="10"/>
    </row>
    <row r="1157" spans="1:13" x14ac:dyDescent="0.25">
      <c r="A1157" s="202" t="s">
        <v>148</v>
      </c>
      <c r="B1157" s="202"/>
      <c r="C1157" s="203" t="s">
        <v>82</v>
      </c>
      <c r="D1157" s="203"/>
      <c r="E1157" s="204" t="s">
        <v>140</v>
      </c>
      <c r="F1157" s="204"/>
      <c r="G1157" s="205" t="s">
        <v>141</v>
      </c>
      <c r="H1157" s="205"/>
      <c r="I1157" s="206"/>
      <c r="J1157" s="142"/>
    </row>
    <row r="1158" spans="1:13" x14ac:dyDescent="0.25">
      <c r="A1158" s="223" t="s">
        <v>83</v>
      </c>
      <c r="B1158" s="224"/>
      <c r="C1158" s="222" t="s">
        <v>83</v>
      </c>
      <c r="D1158" s="221"/>
      <c r="E1158" s="221" t="s">
        <v>83</v>
      </c>
      <c r="F1158" s="221"/>
      <c r="G1158" s="221" t="s">
        <v>83</v>
      </c>
      <c r="H1158" s="221"/>
      <c r="I1158" s="10"/>
      <c r="J1158" s="10"/>
    </row>
    <row r="1159" spans="1:13" x14ac:dyDescent="0.25">
      <c r="A1159" s="75"/>
      <c r="B1159" s="76">
        <v>0</v>
      </c>
      <c r="C1159" s="218">
        <v>-2.9999999999999997E-4</v>
      </c>
      <c r="D1159" s="219"/>
      <c r="E1159" s="221">
        <v>1E-3</v>
      </c>
      <c r="F1159" s="221"/>
      <c r="G1159" s="221">
        <v>1E-4</v>
      </c>
      <c r="H1159" s="221"/>
      <c r="I1159" s="73" t="str">
        <f t="shared" ref="I1159:I1167" si="85">IF(G1159&gt;E1159,"#",IF((ABS(C1159-B1159))&lt;(E1159+G1159),"",""""))</f>
        <v/>
      </c>
      <c r="J1159" s="10"/>
      <c r="K1159" s="7" t="s">
        <v>225</v>
      </c>
      <c r="L1159" s="7">
        <v>0.48799999999999999</v>
      </c>
    </row>
    <row r="1160" spans="1:13" x14ac:dyDescent="0.25">
      <c r="A1160" s="77" t="s">
        <v>142</v>
      </c>
      <c r="B1160" s="78">
        <v>10</v>
      </c>
      <c r="C1160" s="218">
        <v>9.9986499999999996</v>
      </c>
      <c r="D1160" s="219"/>
      <c r="E1160" s="221">
        <v>3.0000000000000001E-3</v>
      </c>
      <c r="F1160" s="221"/>
      <c r="G1160" s="219">
        <v>1.6000000000000001E-3</v>
      </c>
      <c r="H1160" s="219"/>
      <c r="I1160" s="73" t="str">
        <f t="shared" si="85"/>
        <v/>
      </c>
      <c r="J1160" s="10"/>
      <c r="K1160" s="7">
        <v>10.247999999999999</v>
      </c>
      <c r="L1160" s="7">
        <v>10.24935</v>
      </c>
      <c r="M1160" s="97">
        <f t="shared" ref="M1160:M1177" si="86">B1160-L1160+K1160</f>
        <v>9.9986499999999996</v>
      </c>
    </row>
    <row r="1161" spans="1:13" x14ac:dyDescent="0.25">
      <c r="A1161" s="77" t="s">
        <v>143</v>
      </c>
      <c r="B1161" s="78">
        <v>10</v>
      </c>
      <c r="C1161" s="240">
        <v>9.9991000000000003</v>
      </c>
      <c r="D1161" s="218"/>
      <c r="E1161" s="229">
        <v>3.0000000000000001E-3</v>
      </c>
      <c r="F1161" s="222"/>
      <c r="G1161" s="219">
        <v>1.6000000000000001E-3</v>
      </c>
      <c r="H1161" s="219"/>
      <c r="I1161" s="73" t="str">
        <f t="shared" si="85"/>
        <v/>
      </c>
      <c r="J1161" s="10"/>
      <c r="K1161" s="7">
        <v>10.255000000000001</v>
      </c>
      <c r="L1161" s="7">
        <v>10.255887</v>
      </c>
      <c r="M1161" s="97">
        <f t="shared" si="86"/>
        <v>9.9991130000000013</v>
      </c>
    </row>
    <row r="1162" spans="1:13" x14ac:dyDescent="0.25">
      <c r="A1162" s="77" t="s">
        <v>142</v>
      </c>
      <c r="B1162" s="78">
        <v>25</v>
      </c>
      <c r="C1162" s="218">
        <v>25.002099999999999</v>
      </c>
      <c r="D1162" s="219"/>
      <c r="E1162" s="221">
        <v>6.0000000000000001E-3</v>
      </c>
      <c r="F1162" s="221"/>
      <c r="G1162" s="221"/>
      <c r="H1162" s="221"/>
      <c r="I1162" s="73" t="str">
        <f t="shared" si="85"/>
        <v/>
      </c>
      <c r="J1162" s="10"/>
      <c r="K1162" s="7">
        <v>24.969200000000001</v>
      </c>
      <c r="L1162" s="7">
        <v>24.96715</v>
      </c>
      <c r="M1162" s="97">
        <f t="shared" si="86"/>
        <v>25.002050000000001</v>
      </c>
    </row>
    <row r="1163" spans="1:13" x14ac:dyDescent="0.25">
      <c r="A1163" s="77" t="s">
        <v>143</v>
      </c>
      <c r="B1163" s="78">
        <v>25</v>
      </c>
      <c r="C1163" s="218">
        <v>24.9955</v>
      </c>
      <c r="D1163" s="219"/>
      <c r="E1163" s="221">
        <v>6.0000000000000001E-3</v>
      </c>
      <c r="F1163" s="221"/>
      <c r="G1163" s="221"/>
      <c r="H1163" s="221"/>
      <c r="I1163" s="73" t="str">
        <f t="shared" si="85"/>
        <v/>
      </c>
      <c r="J1163" s="10"/>
      <c r="K1163" s="7">
        <v>24.9635</v>
      </c>
      <c r="L1163" s="7">
        <v>24.967980000000001</v>
      </c>
      <c r="M1163" s="97">
        <f t="shared" si="86"/>
        <v>24.995519999999999</v>
      </c>
    </row>
    <row r="1164" spans="1:13" x14ac:dyDescent="0.25">
      <c r="A1164" s="77" t="s">
        <v>142</v>
      </c>
      <c r="B1164" s="78">
        <v>50</v>
      </c>
      <c r="C1164" s="218">
        <v>50.000900000000001</v>
      </c>
      <c r="D1164" s="219"/>
      <c r="E1164" s="220">
        <v>0.01</v>
      </c>
      <c r="F1164" s="220"/>
      <c r="G1164" s="221"/>
      <c r="H1164" s="221"/>
      <c r="I1164" s="73" t="str">
        <f t="shared" si="85"/>
        <v/>
      </c>
      <c r="J1164" s="10"/>
      <c r="K1164" s="7">
        <v>49.943399999999997</v>
      </c>
      <c r="L1164" s="7">
        <v>49.942549999999997</v>
      </c>
      <c r="M1164" s="97">
        <f t="shared" si="86"/>
        <v>50.00085</v>
      </c>
    </row>
    <row r="1165" spans="1:13" x14ac:dyDescent="0.25">
      <c r="A1165" s="77" t="s">
        <v>143</v>
      </c>
      <c r="B1165" s="78">
        <v>50</v>
      </c>
      <c r="C1165" s="218">
        <v>49.994300000000003</v>
      </c>
      <c r="D1165" s="219"/>
      <c r="E1165" s="220">
        <v>0.01</v>
      </c>
      <c r="F1165" s="220"/>
      <c r="G1165" s="221"/>
      <c r="H1165" s="221"/>
      <c r="I1165" s="73" t="str">
        <f t="shared" si="85"/>
        <v/>
      </c>
      <c r="J1165" s="10"/>
      <c r="K1165" s="7">
        <v>49.934800000000003</v>
      </c>
      <c r="L1165" s="7">
        <v>49.940499000000003</v>
      </c>
      <c r="M1165" s="97">
        <f t="shared" si="86"/>
        <v>49.994301</v>
      </c>
    </row>
    <row r="1166" spans="1:13" x14ac:dyDescent="0.25">
      <c r="A1166" s="77" t="s">
        <v>142</v>
      </c>
      <c r="B1166" s="78">
        <v>75</v>
      </c>
      <c r="C1166" s="218">
        <v>74.998599999999996</v>
      </c>
      <c r="D1166" s="219"/>
      <c r="E1166" s="221">
        <v>1.4999999999999999E-2</v>
      </c>
      <c r="F1166" s="221"/>
      <c r="G1166" s="221"/>
      <c r="H1166" s="221"/>
      <c r="I1166" s="73" t="str">
        <f t="shared" si="85"/>
        <v/>
      </c>
      <c r="J1166" s="10"/>
      <c r="K1166" s="7">
        <v>74.952799999999996</v>
      </c>
      <c r="L1166" s="7">
        <v>74.954210000000003</v>
      </c>
      <c r="M1166" s="97">
        <f t="shared" si="86"/>
        <v>74.998589999999993</v>
      </c>
    </row>
    <row r="1167" spans="1:13" x14ac:dyDescent="0.25">
      <c r="A1167" s="77" t="s">
        <v>143</v>
      </c>
      <c r="B1167" s="78">
        <v>75</v>
      </c>
      <c r="C1167" s="218">
        <v>74.995000000000005</v>
      </c>
      <c r="D1167" s="219"/>
      <c r="E1167" s="221">
        <v>1.4999999999999999E-2</v>
      </c>
      <c r="F1167" s="221"/>
      <c r="G1167" s="221"/>
      <c r="H1167" s="221"/>
      <c r="I1167" s="73" t="str">
        <f t="shared" si="85"/>
        <v/>
      </c>
      <c r="J1167" s="10"/>
      <c r="K1167" s="7">
        <v>74.944299999999998</v>
      </c>
      <c r="L1167" s="7">
        <v>74.949292999999997</v>
      </c>
      <c r="M1167" s="97">
        <f t="shared" si="86"/>
        <v>74.995007000000001</v>
      </c>
    </row>
    <row r="1168" spans="1:13" x14ac:dyDescent="0.25">
      <c r="A1168" s="77" t="s">
        <v>142</v>
      </c>
      <c r="B1168" s="78">
        <v>100</v>
      </c>
      <c r="C1168" s="222">
        <v>100.001</v>
      </c>
      <c r="D1168" s="221"/>
      <c r="E1168" s="220">
        <v>1.9E-2</v>
      </c>
      <c r="F1168" s="220"/>
      <c r="G1168" s="230"/>
      <c r="H1168" s="230"/>
      <c r="I1168" s="73" t="str">
        <f t="shared" ref="I1168:I1177" si="87">IF(G1168&gt;E1168,"#",IF((ABS(C1168-B1168))&lt;(E1168+G1168),"",""""))</f>
        <v/>
      </c>
      <c r="J1168" s="10"/>
      <c r="K1168" s="7">
        <v>99.921000000000006</v>
      </c>
      <c r="L1168" s="7">
        <v>99.920069999999996</v>
      </c>
      <c r="M1168" s="97">
        <f t="shared" si="86"/>
        <v>100.00093000000001</v>
      </c>
    </row>
    <row r="1169" spans="1:13" x14ac:dyDescent="0.25">
      <c r="A1169" s="77" t="s">
        <v>143</v>
      </c>
      <c r="B1169" s="78">
        <v>100</v>
      </c>
      <c r="C1169" s="222">
        <v>99.990499999999997</v>
      </c>
      <c r="D1169" s="221"/>
      <c r="E1169" s="220">
        <v>1.9E-2</v>
      </c>
      <c r="F1169" s="220"/>
      <c r="G1169" s="230"/>
      <c r="H1169" s="230"/>
      <c r="I1169" s="73" t="str">
        <f t="shared" si="87"/>
        <v/>
      </c>
      <c r="J1169" s="10"/>
      <c r="K1169" s="7">
        <v>99.908299999999997</v>
      </c>
      <c r="L1169" s="7">
        <v>99.917850000000001</v>
      </c>
      <c r="M1169" s="97">
        <f t="shared" si="86"/>
        <v>99.990449999999996</v>
      </c>
    </row>
    <row r="1170" spans="1:13" x14ac:dyDescent="0.25">
      <c r="A1170" s="77" t="s">
        <v>142</v>
      </c>
      <c r="B1170" s="78">
        <v>125</v>
      </c>
      <c r="C1170" s="225">
        <v>125.009</v>
      </c>
      <c r="D1170" s="220"/>
      <c r="E1170" s="220">
        <v>2.4E-2</v>
      </c>
      <c r="F1170" s="220"/>
      <c r="G1170" s="219"/>
      <c r="H1170" s="219"/>
      <c r="I1170" s="73" t="str">
        <f t="shared" si="87"/>
        <v/>
      </c>
      <c r="J1170" s="10"/>
      <c r="K1170" s="7">
        <v>124.98399999999999</v>
      </c>
      <c r="L1170" s="7">
        <v>124.97490000000001</v>
      </c>
      <c r="M1170" s="97">
        <f t="shared" si="86"/>
        <v>125.00909999999999</v>
      </c>
    </row>
    <row r="1171" spans="1:13" x14ac:dyDescent="0.25">
      <c r="A1171" s="77" t="s">
        <v>143</v>
      </c>
      <c r="B1171" s="78">
        <v>125</v>
      </c>
      <c r="C1171" s="225">
        <v>124.985</v>
      </c>
      <c r="D1171" s="220"/>
      <c r="E1171" s="220">
        <v>2.4E-2</v>
      </c>
      <c r="F1171" s="220"/>
      <c r="G1171" s="219"/>
      <c r="H1171" s="219"/>
      <c r="I1171" s="73" t="str">
        <f t="shared" si="87"/>
        <v/>
      </c>
      <c r="J1171" s="10"/>
      <c r="K1171" s="7">
        <v>124.973</v>
      </c>
      <c r="L1171" s="7">
        <v>125.01430000000001</v>
      </c>
      <c r="M1171" s="97">
        <f t="shared" si="86"/>
        <v>124.95869999999999</v>
      </c>
    </row>
    <row r="1172" spans="1:13" x14ac:dyDescent="0.25">
      <c r="A1172" s="77" t="s">
        <v>142</v>
      </c>
      <c r="B1172" s="78">
        <v>150</v>
      </c>
      <c r="C1172" s="222">
        <v>150.00700000000001</v>
      </c>
      <c r="D1172" s="221"/>
      <c r="E1172" s="220">
        <v>2.8000000000000001E-2</v>
      </c>
      <c r="F1172" s="220"/>
      <c r="G1172" s="219"/>
      <c r="H1172" s="219"/>
      <c r="I1172" s="73" t="str">
        <f t="shared" si="87"/>
        <v/>
      </c>
      <c r="J1172" s="10"/>
      <c r="K1172" s="7">
        <v>149.93799999999999</v>
      </c>
      <c r="L1172" s="7">
        <v>149.93087</v>
      </c>
      <c r="M1172" s="97">
        <f t="shared" si="86"/>
        <v>150.00712999999999</v>
      </c>
    </row>
    <row r="1173" spans="1:13" x14ac:dyDescent="0.25">
      <c r="A1173" s="77" t="s">
        <v>143</v>
      </c>
      <c r="B1173" s="78">
        <v>150</v>
      </c>
      <c r="C1173" s="222">
        <v>149.95699999999999</v>
      </c>
      <c r="D1173" s="221"/>
      <c r="E1173" s="220">
        <v>2.8000000000000001E-2</v>
      </c>
      <c r="F1173" s="220"/>
      <c r="G1173" s="219"/>
      <c r="H1173" s="219"/>
      <c r="I1173" s="73" t="str">
        <f t="shared" si="87"/>
        <v>"</v>
      </c>
      <c r="J1173" s="10"/>
      <c r="K1173" s="7">
        <v>149.929</v>
      </c>
      <c r="L1173" s="7">
        <v>149.97214</v>
      </c>
      <c r="M1173" s="97">
        <f t="shared" si="86"/>
        <v>149.95686000000001</v>
      </c>
    </row>
    <row r="1174" spans="1:13" x14ac:dyDescent="0.25">
      <c r="A1174" s="77" t="s">
        <v>142</v>
      </c>
      <c r="B1174" s="78">
        <v>175</v>
      </c>
      <c r="C1174" s="222">
        <v>175.00299999999999</v>
      </c>
      <c r="D1174" s="221"/>
      <c r="E1174" s="220">
        <v>3.3000000000000002E-2</v>
      </c>
      <c r="F1174" s="220"/>
      <c r="G1174" s="219"/>
      <c r="H1174" s="219"/>
      <c r="I1174" s="73" t="str">
        <f t="shared" si="87"/>
        <v/>
      </c>
      <c r="J1174" s="10"/>
      <c r="K1174" s="7">
        <v>174.916</v>
      </c>
      <c r="L1174" s="7">
        <v>174.9128</v>
      </c>
      <c r="M1174" s="97">
        <f t="shared" si="86"/>
        <v>175.00319999999999</v>
      </c>
    </row>
    <row r="1175" spans="1:13" x14ac:dyDescent="0.25">
      <c r="A1175" s="77" t="s">
        <v>143</v>
      </c>
      <c r="B1175" s="78">
        <v>175</v>
      </c>
      <c r="C1175" s="222">
        <v>174.95500000000001</v>
      </c>
      <c r="D1175" s="221"/>
      <c r="E1175" s="220">
        <v>3.3000000000000002E-2</v>
      </c>
      <c r="F1175" s="220"/>
      <c r="G1175" s="219"/>
      <c r="H1175" s="219"/>
      <c r="I1175" s="73" t="str">
        <f t="shared" si="87"/>
        <v>"</v>
      </c>
      <c r="J1175" s="10"/>
      <c r="K1175" s="7">
        <v>174.90899999999999</v>
      </c>
      <c r="L1175" s="7">
        <v>174.95400000000001</v>
      </c>
      <c r="M1175" s="97">
        <f t="shared" si="86"/>
        <v>174.95499999999998</v>
      </c>
    </row>
    <row r="1176" spans="1:13" x14ac:dyDescent="0.25">
      <c r="A1176" s="77" t="s">
        <v>142</v>
      </c>
      <c r="B1176" s="78">
        <v>200</v>
      </c>
      <c r="C1176" s="222">
        <v>199.999</v>
      </c>
      <c r="D1176" s="221"/>
      <c r="E1176" s="220">
        <v>3.6999999999999998E-2</v>
      </c>
      <c r="F1176" s="220"/>
      <c r="G1176" s="219"/>
      <c r="H1176" s="219"/>
      <c r="I1176" s="73" t="str">
        <f t="shared" si="87"/>
        <v/>
      </c>
      <c r="J1176" s="10"/>
      <c r="K1176" s="7">
        <v>199.92599999999999</v>
      </c>
      <c r="L1176" s="7">
        <v>199.9273</v>
      </c>
      <c r="M1176" s="97">
        <f t="shared" si="86"/>
        <v>199.99869999999999</v>
      </c>
    </row>
    <row r="1177" spans="1:13" x14ac:dyDescent="0.25">
      <c r="A1177" s="77" t="s">
        <v>143</v>
      </c>
      <c r="B1177" s="78">
        <v>200</v>
      </c>
      <c r="C1177" s="225">
        <v>199.95</v>
      </c>
      <c r="D1177" s="220"/>
      <c r="E1177" s="220">
        <v>3.6999999999999998E-2</v>
      </c>
      <c r="F1177" s="220"/>
      <c r="G1177" s="219"/>
      <c r="H1177" s="219"/>
      <c r="I1177" s="73" t="str">
        <f t="shared" si="87"/>
        <v>"</v>
      </c>
      <c r="J1177" s="10"/>
      <c r="K1177" s="7">
        <v>199.923</v>
      </c>
      <c r="L1177" s="7">
        <v>199.97290000000001</v>
      </c>
      <c r="M1177" s="97">
        <f t="shared" si="86"/>
        <v>199.95009999999999</v>
      </c>
    </row>
    <row r="1194" spans="1:10" x14ac:dyDescent="0.25">
      <c r="A1194" s="118" t="s">
        <v>0</v>
      </c>
      <c r="B1194" s="119"/>
      <c r="C1194" s="119"/>
      <c r="D1194" s="119"/>
      <c r="E1194" s="119"/>
      <c r="F1194" s="119"/>
      <c r="G1194" s="119"/>
      <c r="H1194" s="120"/>
      <c r="I1194" s="164" t="s">
        <v>135</v>
      </c>
      <c r="J1194" s="165"/>
    </row>
    <row r="1195" spans="1:10" x14ac:dyDescent="0.25">
      <c r="A1195" s="121"/>
      <c r="B1195" s="122"/>
      <c r="C1195" s="122"/>
      <c r="D1195" s="122"/>
      <c r="E1195" s="122"/>
      <c r="F1195" s="122"/>
      <c r="G1195" s="122"/>
      <c r="H1195" s="123"/>
      <c r="I1195" s="166"/>
      <c r="J1195" s="167"/>
    </row>
    <row r="1196" spans="1:10" x14ac:dyDescent="0.25">
      <c r="A1196" s="168" t="s">
        <v>95</v>
      </c>
      <c r="B1196" s="169"/>
      <c r="C1196" s="169"/>
      <c r="D1196" s="169"/>
      <c r="E1196" s="169"/>
      <c r="F1196" s="169"/>
      <c r="G1196" s="169"/>
      <c r="H1196" s="170"/>
      <c r="I1196" s="176" t="str">
        <f>D$3</f>
        <v>01253</v>
      </c>
      <c r="J1196" s="177"/>
    </row>
    <row r="1197" spans="1:10" x14ac:dyDescent="0.25">
      <c r="A1197" s="171"/>
      <c r="B1197" s="172"/>
      <c r="C1197" s="172"/>
      <c r="D1197" s="172"/>
      <c r="E1197" s="172"/>
      <c r="F1197" s="172"/>
      <c r="G1197" s="172"/>
      <c r="H1197" s="173"/>
      <c r="I1197" s="178"/>
      <c r="J1197" s="179"/>
    </row>
    <row r="1198" spans="1:10" x14ac:dyDescent="0.25">
      <c r="A1198" s="10"/>
      <c r="B1198" s="10"/>
      <c r="C1198" s="10"/>
      <c r="D1198" s="10"/>
      <c r="E1198" s="10"/>
      <c r="F1198" s="10"/>
      <c r="G1198" s="10"/>
      <c r="H1198" s="10"/>
      <c r="I1198" s="10"/>
      <c r="J1198" s="10"/>
    </row>
    <row r="1199" spans="1:10" x14ac:dyDescent="0.25">
      <c r="A1199" s="212" t="s">
        <v>217</v>
      </c>
      <c r="B1199" s="212"/>
      <c r="C1199" s="212"/>
      <c r="D1199" s="212"/>
      <c r="E1199" s="212"/>
      <c r="F1199" s="212"/>
      <c r="G1199" s="212"/>
      <c r="H1199" s="212"/>
      <c r="I1199" s="212"/>
      <c r="J1199" s="212"/>
    </row>
    <row r="1200" spans="1:10" x14ac:dyDescent="0.25">
      <c r="A1200" s="74"/>
      <c r="B1200" s="74"/>
      <c r="C1200" s="74"/>
      <c r="D1200" s="74"/>
      <c r="E1200" s="74"/>
      <c r="F1200" s="74"/>
      <c r="G1200" s="74"/>
      <c r="H1200" s="74"/>
      <c r="I1200" s="74"/>
      <c r="J1200" s="74"/>
    </row>
    <row r="1201" spans="1:10" x14ac:dyDescent="0.25">
      <c r="A1201" s="215" t="s">
        <v>144</v>
      </c>
      <c r="B1201" s="216"/>
      <c r="C1201" s="216"/>
      <c r="D1201" s="216"/>
      <c r="E1201" s="216"/>
      <c r="F1201" s="216"/>
      <c r="G1201" s="216"/>
      <c r="H1201" s="217"/>
      <c r="I1201" s="10"/>
      <c r="J1201" s="10"/>
    </row>
    <row r="1202" spans="1:10" x14ac:dyDescent="0.25">
      <c r="A1202" s="202" t="s">
        <v>148</v>
      </c>
      <c r="B1202" s="202"/>
      <c r="C1202" s="203" t="s">
        <v>82</v>
      </c>
      <c r="D1202" s="203"/>
      <c r="E1202" s="204" t="s">
        <v>140</v>
      </c>
      <c r="F1202" s="204"/>
      <c r="G1202" s="205" t="s">
        <v>141</v>
      </c>
      <c r="H1202" s="205"/>
      <c r="I1202" s="206"/>
      <c r="J1202" s="142"/>
    </row>
    <row r="1203" spans="1:10" x14ac:dyDescent="0.25">
      <c r="A1203" s="223" t="s">
        <v>83</v>
      </c>
      <c r="B1203" s="224"/>
      <c r="C1203" s="222" t="s">
        <v>83</v>
      </c>
      <c r="D1203" s="221"/>
      <c r="E1203" s="221" t="s">
        <v>83</v>
      </c>
      <c r="F1203" s="221"/>
      <c r="G1203" s="221" t="s">
        <v>83</v>
      </c>
      <c r="H1203" s="221"/>
      <c r="I1203" s="10"/>
      <c r="J1203" s="10"/>
    </row>
    <row r="1204" spans="1:10" x14ac:dyDescent="0.25">
      <c r="A1204" s="75"/>
      <c r="B1204" s="76">
        <v>0</v>
      </c>
      <c r="C1204" s="226"/>
      <c r="D1204" s="227"/>
      <c r="E1204" s="221">
        <v>1E-3</v>
      </c>
      <c r="F1204" s="221"/>
      <c r="G1204" s="221">
        <v>1E-4</v>
      </c>
      <c r="H1204" s="221"/>
      <c r="I1204" s="73" t="str">
        <f t="shared" ref="I1204:I1222" si="88">IF(G1204&gt;E1204,"#",IF((ABS(C1204-B1204))&lt;(E1204+G1204),"",""""))</f>
        <v/>
      </c>
      <c r="J1204" s="10"/>
    </row>
    <row r="1205" spans="1:10" x14ac:dyDescent="0.25">
      <c r="A1205" s="77" t="s">
        <v>142</v>
      </c>
      <c r="B1205" s="78">
        <v>10</v>
      </c>
      <c r="C1205" s="226"/>
      <c r="D1205" s="227"/>
      <c r="E1205" s="221">
        <v>3.0000000000000001E-3</v>
      </c>
      <c r="F1205" s="221"/>
      <c r="G1205" s="219">
        <v>1.6000000000000001E-3</v>
      </c>
      <c r="H1205" s="219"/>
      <c r="I1205" s="73" t="str">
        <f t="shared" si="88"/>
        <v>"</v>
      </c>
      <c r="J1205" s="10"/>
    </row>
    <row r="1206" spans="1:10" x14ac:dyDescent="0.25">
      <c r="A1206" s="77" t="s">
        <v>143</v>
      </c>
      <c r="B1206" s="78">
        <v>10</v>
      </c>
      <c r="C1206" s="228"/>
      <c r="D1206" s="226"/>
      <c r="E1206" s="229">
        <v>3.0000000000000001E-3</v>
      </c>
      <c r="F1206" s="222"/>
      <c r="G1206" s="219">
        <v>1.6000000000000001E-3</v>
      </c>
      <c r="H1206" s="219"/>
      <c r="I1206" s="73" t="str">
        <f t="shared" si="88"/>
        <v>"</v>
      </c>
      <c r="J1206" s="10"/>
    </row>
    <row r="1207" spans="1:10" x14ac:dyDescent="0.25">
      <c r="A1207" s="77" t="s">
        <v>142</v>
      </c>
      <c r="B1207" s="78">
        <v>25</v>
      </c>
      <c r="C1207" s="226"/>
      <c r="D1207" s="227"/>
      <c r="E1207" s="221">
        <v>6.0000000000000001E-3</v>
      </c>
      <c r="F1207" s="221"/>
      <c r="G1207" s="221"/>
      <c r="H1207" s="221"/>
      <c r="I1207" s="73" t="str">
        <f t="shared" si="88"/>
        <v>"</v>
      </c>
      <c r="J1207" s="10"/>
    </row>
    <row r="1208" spans="1:10" x14ac:dyDescent="0.25">
      <c r="A1208" s="77" t="s">
        <v>143</v>
      </c>
      <c r="B1208" s="78">
        <v>25</v>
      </c>
      <c r="C1208" s="226"/>
      <c r="D1208" s="227"/>
      <c r="E1208" s="221">
        <v>6.0000000000000001E-3</v>
      </c>
      <c r="F1208" s="221"/>
      <c r="G1208" s="221"/>
      <c r="H1208" s="221"/>
      <c r="I1208" s="73" t="str">
        <f t="shared" si="88"/>
        <v>"</v>
      </c>
      <c r="J1208" s="10"/>
    </row>
    <row r="1209" spans="1:10" x14ac:dyDescent="0.25">
      <c r="A1209" s="77" t="s">
        <v>142</v>
      </c>
      <c r="B1209" s="78">
        <v>50</v>
      </c>
      <c r="C1209" s="226"/>
      <c r="D1209" s="227"/>
      <c r="E1209" s="220">
        <v>0.01</v>
      </c>
      <c r="F1209" s="220"/>
      <c r="G1209" s="221"/>
      <c r="H1209" s="221"/>
      <c r="I1209" s="73" t="str">
        <f t="shared" si="88"/>
        <v>"</v>
      </c>
      <c r="J1209" s="10"/>
    </row>
    <row r="1210" spans="1:10" x14ac:dyDescent="0.25">
      <c r="A1210" s="77" t="s">
        <v>143</v>
      </c>
      <c r="B1210" s="78">
        <v>50</v>
      </c>
      <c r="C1210" s="226"/>
      <c r="D1210" s="227"/>
      <c r="E1210" s="220">
        <v>0.01</v>
      </c>
      <c r="F1210" s="220"/>
      <c r="G1210" s="221"/>
      <c r="H1210" s="221"/>
      <c r="I1210" s="73" t="str">
        <f t="shared" si="88"/>
        <v>"</v>
      </c>
      <c r="J1210" s="10"/>
    </row>
    <row r="1211" spans="1:10" x14ac:dyDescent="0.25">
      <c r="A1211" s="77" t="s">
        <v>142</v>
      </c>
      <c r="B1211" s="78">
        <v>75</v>
      </c>
      <c r="C1211" s="226"/>
      <c r="D1211" s="227"/>
      <c r="E1211" s="221">
        <v>1.4999999999999999E-2</v>
      </c>
      <c r="F1211" s="221"/>
      <c r="G1211" s="221"/>
      <c r="H1211" s="221"/>
      <c r="I1211" s="73" t="str">
        <f t="shared" si="88"/>
        <v>"</v>
      </c>
      <c r="J1211" s="10"/>
    </row>
    <row r="1212" spans="1:10" x14ac:dyDescent="0.25">
      <c r="A1212" s="77" t="s">
        <v>143</v>
      </c>
      <c r="B1212" s="78">
        <v>75</v>
      </c>
      <c r="C1212" s="226"/>
      <c r="D1212" s="227"/>
      <c r="E1212" s="221">
        <v>1.4999999999999999E-2</v>
      </c>
      <c r="F1212" s="221"/>
      <c r="G1212" s="221"/>
      <c r="H1212" s="221"/>
      <c r="I1212" s="73" t="str">
        <f t="shared" si="88"/>
        <v>"</v>
      </c>
      <c r="J1212" s="10"/>
    </row>
    <row r="1213" spans="1:10" x14ac:dyDescent="0.25">
      <c r="A1213" s="77" t="s">
        <v>142</v>
      </c>
      <c r="B1213" s="78">
        <v>100</v>
      </c>
      <c r="C1213" s="222"/>
      <c r="D1213" s="221"/>
      <c r="E1213" s="220">
        <v>1.9E-2</v>
      </c>
      <c r="F1213" s="220"/>
      <c r="G1213" s="230"/>
      <c r="H1213" s="230"/>
      <c r="I1213" s="73" t="str">
        <f t="shared" si="88"/>
        <v>"</v>
      </c>
      <c r="J1213" s="10"/>
    </row>
    <row r="1214" spans="1:10" x14ac:dyDescent="0.25">
      <c r="A1214" s="77" t="s">
        <v>143</v>
      </c>
      <c r="B1214" s="78">
        <v>100</v>
      </c>
      <c r="C1214" s="222"/>
      <c r="D1214" s="221"/>
      <c r="E1214" s="220">
        <v>1.9E-2</v>
      </c>
      <c r="F1214" s="220"/>
      <c r="G1214" s="230"/>
      <c r="H1214" s="230"/>
      <c r="I1214" s="73" t="str">
        <f t="shared" si="88"/>
        <v>"</v>
      </c>
      <c r="J1214" s="10"/>
    </row>
    <row r="1215" spans="1:10" x14ac:dyDescent="0.25">
      <c r="A1215" s="77" t="s">
        <v>142</v>
      </c>
      <c r="B1215" s="78">
        <v>125</v>
      </c>
      <c r="C1215" s="218"/>
      <c r="D1215" s="219"/>
      <c r="E1215" s="220">
        <v>2.4E-2</v>
      </c>
      <c r="F1215" s="220"/>
      <c r="G1215" s="219"/>
      <c r="H1215" s="219"/>
      <c r="I1215" s="73" t="str">
        <f t="shared" si="88"/>
        <v>"</v>
      </c>
      <c r="J1215" s="10"/>
    </row>
    <row r="1216" spans="1:10" x14ac:dyDescent="0.25">
      <c r="A1216" s="77" t="s">
        <v>143</v>
      </c>
      <c r="B1216" s="78">
        <v>125</v>
      </c>
      <c r="C1216" s="218"/>
      <c r="D1216" s="219"/>
      <c r="E1216" s="220">
        <v>2.4E-2</v>
      </c>
      <c r="F1216" s="220"/>
      <c r="G1216" s="219"/>
      <c r="H1216" s="219"/>
      <c r="I1216" s="73" t="str">
        <f t="shared" si="88"/>
        <v>"</v>
      </c>
      <c r="J1216" s="10"/>
    </row>
    <row r="1217" spans="1:10" x14ac:dyDescent="0.25">
      <c r="A1217" s="77" t="s">
        <v>142</v>
      </c>
      <c r="B1217" s="78">
        <v>150</v>
      </c>
      <c r="C1217" s="222"/>
      <c r="D1217" s="221"/>
      <c r="E1217" s="220">
        <v>2.8000000000000001E-2</v>
      </c>
      <c r="F1217" s="220"/>
      <c r="G1217" s="219"/>
      <c r="H1217" s="219"/>
      <c r="I1217" s="73" t="str">
        <f t="shared" si="88"/>
        <v>"</v>
      </c>
      <c r="J1217" s="10"/>
    </row>
    <row r="1218" spans="1:10" x14ac:dyDescent="0.25">
      <c r="A1218" s="77" t="s">
        <v>143</v>
      </c>
      <c r="B1218" s="78">
        <v>150</v>
      </c>
      <c r="C1218" s="222"/>
      <c r="D1218" s="221"/>
      <c r="E1218" s="220">
        <v>2.8000000000000001E-2</v>
      </c>
      <c r="F1218" s="220"/>
      <c r="G1218" s="219"/>
      <c r="H1218" s="219"/>
      <c r="I1218" s="73" t="str">
        <f t="shared" si="88"/>
        <v>"</v>
      </c>
      <c r="J1218" s="10"/>
    </row>
    <row r="1219" spans="1:10" x14ac:dyDescent="0.25">
      <c r="A1219" s="77" t="s">
        <v>142</v>
      </c>
      <c r="B1219" s="78">
        <v>175</v>
      </c>
      <c r="C1219" s="222"/>
      <c r="D1219" s="221"/>
      <c r="E1219" s="220">
        <v>3.3000000000000002E-2</v>
      </c>
      <c r="F1219" s="220"/>
      <c r="G1219" s="219"/>
      <c r="H1219" s="219"/>
      <c r="I1219" s="73" t="str">
        <f t="shared" si="88"/>
        <v>"</v>
      </c>
      <c r="J1219" s="10"/>
    </row>
    <row r="1220" spans="1:10" x14ac:dyDescent="0.25">
      <c r="A1220" s="77" t="s">
        <v>143</v>
      </c>
      <c r="B1220" s="78">
        <v>175</v>
      </c>
      <c r="C1220" s="222"/>
      <c r="D1220" s="221"/>
      <c r="E1220" s="220">
        <v>3.3000000000000002E-2</v>
      </c>
      <c r="F1220" s="220"/>
      <c r="G1220" s="219"/>
      <c r="H1220" s="219"/>
      <c r="I1220" s="73" t="str">
        <f t="shared" si="88"/>
        <v>"</v>
      </c>
      <c r="J1220" s="10"/>
    </row>
    <row r="1221" spans="1:10" x14ac:dyDescent="0.25">
      <c r="A1221" s="77" t="s">
        <v>142</v>
      </c>
      <c r="B1221" s="78">
        <v>200</v>
      </c>
      <c r="C1221" s="222"/>
      <c r="D1221" s="221"/>
      <c r="E1221" s="220">
        <v>3.6999999999999998E-2</v>
      </c>
      <c r="F1221" s="220"/>
      <c r="G1221" s="219"/>
      <c r="H1221" s="219"/>
      <c r="I1221" s="73" t="str">
        <f t="shared" si="88"/>
        <v>"</v>
      </c>
      <c r="J1221" s="10"/>
    </row>
    <row r="1222" spans="1:10" x14ac:dyDescent="0.25">
      <c r="A1222" s="77" t="s">
        <v>143</v>
      </c>
      <c r="B1222" s="78">
        <v>200</v>
      </c>
      <c r="C1222" s="222"/>
      <c r="D1222" s="221"/>
      <c r="E1222" s="220">
        <v>3.6999999999999998E-2</v>
      </c>
      <c r="F1222" s="220"/>
      <c r="G1222" s="219"/>
      <c r="H1222" s="219"/>
      <c r="I1222" s="73" t="str">
        <f t="shared" si="88"/>
        <v>"</v>
      </c>
      <c r="J1222" s="10"/>
    </row>
    <row r="1224" spans="1:10" x14ac:dyDescent="0.25">
      <c r="A1224" s="215" t="s">
        <v>145</v>
      </c>
      <c r="B1224" s="216"/>
      <c r="C1224" s="216"/>
      <c r="D1224" s="216"/>
      <c r="E1224" s="216"/>
      <c r="F1224" s="216"/>
      <c r="G1224" s="216"/>
      <c r="H1224" s="217"/>
    </row>
    <row r="1225" spans="1:10" x14ac:dyDescent="0.25">
      <c r="A1225" s="202" t="s">
        <v>148</v>
      </c>
      <c r="B1225" s="202"/>
      <c r="C1225" s="203" t="s">
        <v>82</v>
      </c>
      <c r="D1225" s="203"/>
      <c r="E1225" s="204" t="s">
        <v>140</v>
      </c>
      <c r="F1225" s="204"/>
      <c r="G1225" s="205" t="s">
        <v>141</v>
      </c>
      <c r="H1225" s="205"/>
    </row>
    <row r="1226" spans="1:10" x14ac:dyDescent="0.25">
      <c r="A1226" s="223" t="s">
        <v>83</v>
      </c>
      <c r="B1226" s="224"/>
      <c r="C1226" s="222" t="s">
        <v>83</v>
      </c>
      <c r="D1226" s="221"/>
      <c r="E1226" s="221" t="s">
        <v>83</v>
      </c>
      <c r="F1226" s="221"/>
      <c r="G1226" s="221" t="s">
        <v>83</v>
      </c>
      <c r="H1226" s="221"/>
    </row>
    <row r="1227" spans="1:10" x14ac:dyDescent="0.25">
      <c r="A1227" s="75"/>
      <c r="B1227" s="76">
        <v>0</v>
      </c>
      <c r="C1227" s="226"/>
      <c r="D1227" s="227"/>
      <c r="E1227" s="221">
        <v>1E-3</v>
      </c>
      <c r="F1227" s="221"/>
      <c r="G1227" s="221">
        <v>1E-4</v>
      </c>
      <c r="H1227" s="221"/>
    </row>
    <row r="1228" spans="1:10" x14ac:dyDescent="0.25">
      <c r="A1228" s="77" t="s">
        <v>142</v>
      </c>
      <c r="B1228" s="78">
        <v>10</v>
      </c>
      <c r="C1228" s="226"/>
      <c r="D1228" s="227"/>
      <c r="E1228" s="221">
        <v>3.0000000000000001E-3</v>
      </c>
      <c r="F1228" s="221"/>
      <c r="G1228" s="219">
        <v>1.6000000000000001E-3</v>
      </c>
      <c r="H1228" s="219"/>
    </row>
    <row r="1229" spans="1:10" x14ac:dyDescent="0.25">
      <c r="A1229" s="77" t="s">
        <v>143</v>
      </c>
      <c r="B1229" s="78">
        <v>10</v>
      </c>
      <c r="C1229" s="228"/>
      <c r="D1229" s="226"/>
      <c r="E1229" s="229">
        <v>3.0000000000000001E-3</v>
      </c>
      <c r="F1229" s="222"/>
      <c r="G1229" s="219">
        <v>1.6000000000000001E-3</v>
      </c>
      <c r="H1229" s="219"/>
    </row>
    <row r="1230" spans="1:10" x14ac:dyDescent="0.25">
      <c r="A1230" s="77" t="s">
        <v>142</v>
      </c>
      <c r="B1230" s="78">
        <v>25</v>
      </c>
      <c r="C1230" s="226"/>
      <c r="D1230" s="227"/>
      <c r="E1230" s="221">
        <v>6.0000000000000001E-3</v>
      </c>
      <c r="F1230" s="221"/>
      <c r="G1230" s="221"/>
      <c r="H1230" s="221"/>
    </row>
    <row r="1231" spans="1:10" x14ac:dyDescent="0.25">
      <c r="A1231" s="77" t="s">
        <v>143</v>
      </c>
      <c r="B1231" s="78">
        <v>25</v>
      </c>
      <c r="C1231" s="226"/>
      <c r="D1231" s="227"/>
      <c r="E1231" s="221">
        <v>6.0000000000000001E-3</v>
      </c>
      <c r="F1231" s="221"/>
      <c r="G1231" s="221"/>
      <c r="H1231" s="221"/>
    </row>
    <row r="1232" spans="1:10" x14ac:dyDescent="0.25">
      <c r="A1232" s="77" t="s">
        <v>142</v>
      </c>
      <c r="B1232" s="78">
        <v>50</v>
      </c>
      <c r="C1232" s="226"/>
      <c r="D1232" s="227"/>
      <c r="E1232" s="220">
        <v>0.01</v>
      </c>
      <c r="F1232" s="220"/>
      <c r="G1232" s="221"/>
      <c r="H1232" s="221"/>
    </row>
    <row r="1233" spans="1:10" x14ac:dyDescent="0.25">
      <c r="A1233" s="77" t="s">
        <v>143</v>
      </c>
      <c r="B1233" s="78">
        <v>50</v>
      </c>
      <c r="C1233" s="226"/>
      <c r="D1233" s="227"/>
      <c r="E1233" s="220">
        <v>0.01</v>
      </c>
      <c r="F1233" s="220"/>
      <c r="G1233" s="221"/>
      <c r="H1233" s="221"/>
    </row>
    <row r="1234" spans="1:10" x14ac:dyDescent="0.25">
      <c r="A1234" s="77" t="s">
        <v>142</v>
      </c>
      <c r="B1234" s="78">
        <v>75</v>
      </c>
      <c r="C1234" s="226"/>
      <c r="D1234" s="227"/>
      <c r="E1234" s="221">
        <v>1.4999999999999999E-2</v>
      </c>
      <c r="F1234" s="221"/>
      <c r="G1234" s="221"/>
      <c r="H1234" s="221"/>
    </row>
    <row r="1235" spans="1:10" x14ac:dyDescent="0.25">
      <c r="A1235" s="77" t="s">
        <v>143</v>
      </c>
      <c r="B1235" s="78">
        <v>75</v>
      </c>
      <c r="C1235" s="226"/>
      <c r="D1235" s="227"/>
      <c r="E1235" s="221">
        <v>1.4999999999999999E-2</v>
      </c>
      <c r="F1235" s="221"/>
      <c r="G1235" s="221"/>
      <c r="H1235" s="221"/>
    </row>
    <row r="1236" spans="1:10" x14ac:dyDescent="0.25">
      <c r="A1236" s="77" t="s">
        <v>142</v>
      </c>
      <c r="B1236" s="78">
        <v>100</v>
      </c>
      <c r="C1236" s="222"/>
      <c r="D1236" s="221"/>
      <c r="E1236" s="220">
        <v>1.9E-2</v>
      </c>
      <c r="F1236" s="220"/>
      <c r="G1236" s="230"/>
      <c r="H1236" s="230"/>
    </row>
    <row r="1237" spans="1:10" x14ac:dyDescent="0.25">
      <c r="A1237" s="77" t="s">
        <v>143</v>
      </c>
      <c r="B1237" s="78">
        <v>100</v>
      </c>
      <c r="C1237" s="222"/>
      <c r="D1237" s="221"/>
      <c r="E1237" s="220">
        <v>1.9E-2</v>
      </c>
      <c r="F1237" s="220"/>
      <c r="G1237" s="230"/>
      <c r="H1237" s="230"/>
    </row>
    <row r="1238" spans="1:10" x14ac:dyDescent="0.25">
      <c r="A1238" s="77" t="s">
        <v>142</v>
      </c>
      <c r="B1238" s="78">
        <v>125</v>
      </c>
      <c r="C1238" s="218"/>
      <c r="D1238" s="219"/>
      <c r="E1238" s="220">
        <v>2.4E-2</v>
      </c>
      <c r="F1238" s="220"/>
      <c r="G1238" s="219"/>
      <c r="H1238" s="219"/>
    </row>
    <row r="1239" spans="1:10" x14ac:dyDescent="0.25">
      <c r="A1239" s="77" t="s">
        <v>143</v>
      </c>
      <c r="B1239" s="78">
        <v>125</v>
      </c>
      <c r="C1239" s="218"/>
      <c r="D1239" s="219"/>
      <c r="E1239" s="220">
        <v>2.4E-2</v>
      </c>
      <c r="F1239" s="220"/>
      <c r="G1239" s="219"/>
      <c r="H1239" s="219"/>
    </row>
    <row r="1240" spans="1:10" x14ac:dyDescent="0.25">
      <c r="A1240" s="77" t="s">
        <v>142</v>
      </c>
      <c r="B1240" s="78">
        <v>150</v>
      </c>
      <c r="C1240" s="222"/>
      <c r="D1240" s="221"/>
      <c r="E1240" s="220">
        <v>2.8000000000000001E-2</v>
      </c>
      <c r="F1240" s="220"/>
      <c r="G1240" s="219"/>
      <c r="H1240" s="219"/>
    </row>
    <row r="1241" spans="1:10" x14ac:dyDescent="0.25">
      <c r="A1241" s="77" t="s">
        <v>143</v>
      </c>
      <c r="B1241" s="78">
        <v>150</v>
      </c>
      <c r="C1241" s="222"/>
      <c r="D1241" s="221"/>
      <c r="E1241" s="220">
        <v>2.8000000000000001E-2</v>
      </c>
      <c r="F1241" s="220"/>
      <c r="G1241" s="219"/>
      <c r="H1241" s="219"/>
    </row>
    <row r="1242" spans="1:10" x14ac:dyDescent="0.25">
      <c r="A1242" s="77" t="s">
        <v>142</v>
      </c>
      <c r="B1242" s="78">
        <v>175</v>
      </c>
      <c r="C1242" s="222"/>
      <c r="D1242" s="221"/>
      <c r="E1242" s="220">
        <v>3.3000000000000002E-2</v>
      </c>
      <c r="F1242" s="220"/>
      <c r="G1242" s="219"/>
      <c r="H1242" s="219"/>
    </row>
    <row r="1243" spans="1:10" x14ac:dyDescent="0.25">
      <c r="A1243" s="77" t="s">
        <v>143</v>
      </c>
      <c r="B1243" s="78">
        <v>175</v>
      </c>
      <c r="C1243" s="222"/>
      <c r="D1243" s="221"/>
      <c r="E1243" s="220">
        <v>3.3000000000000002E-2</v>
      </c>
      <c r="F1243" s="220"/>
      <c r="G1243" s="219"/>
      <c r="H1243" s="219"/>
    </row>
    <row r="1244" spans="1:10" x14ac:dyDescent="0.25">
      <c r="A1244" s="77" t="s">
        <v>142</v>
      </c>
      <c r="B1244" s="78">
        <v>200</v>
      </c>
      <c r="C1244" s="222"/>
      <c r="D1244" s="221"/>
      <c r="E1244" s="220">
        <v>3.6999999999999998E-2</v>
      </c>
      <c r="F1244" s="220"/>
      <c r="G1244" s="219"/>
      <c r="H1244" s="219"/>
    </row>
    <row r="1245" spans="1:10" x14ac:dyDescent="0.25">
      <c r="A1245" s="77" t="s">
        <v>143</v>
      </c>
      <c r="B1245" s="78">
        <v>200</v>
      </c>
      <c r="C1245" s="222"/>
      <c r="D1245" s="221"/>
      <c r="E1245" s="220">
        <v>3.6999999999999998E-2</v>
      </c>
      <c r="F1245" s="220"/>
      <c r="G1245" s="219"/>
      <c r="H1245" s="219"/>
    </row>
    <row r="1246" spans="1:10" x14ac:dyDescent="0.25">
      <c r="A1246" s="118" t="s">
        <v>0</v>
      </c>
      <c r="B1246" s="119"/>
      <c r="C1246" s="119"/>
      <c r="D1246" s="119"/>
      <c r="E1246" s="119"/>
      <c r="F1246" s="119"/>
      <c r="G1246" s="119"/>
      <c r="H1246" s="120"/>
      <c r="I1246" s="164" t="s">
        <v>135</v>
      </c>
      <c r="J1246" s="165"/>
    </row>
    <row r="1247" spans="1:10" x14ac:dyDescent="0.25">
      <c r="A1247" s="121"/>
      <c r="B1247" s="122"/>
      <c r="C1247" s="122"/>
      <c r="D1247" s="122"/>
      <c r="E1247" s="122"/>
      <c r="F1247" s="122"/>
      <c r="G1247" s="122"/>
      <c r="H1247" s="123"/>
      <c r="I1247" s="166"/>
      <c r="J1247" s="167"/>
    </row>
    <row r="1248" spans="1:10" x14ac:dyDescent="0.25">
      <c r="A1248" s="168" t="s">
        <v>95</v>
      </c>
      <c r="B1248" s="169"/>
      <c r="C1248" s="169"/>
      <c r="D1248" s="169"/>
      <c r="E1248" s="169"/>
      <c r="F1248" s="169"/>
      <c r="G1248" s="169"/>
      <c r="H1248" s="170"/>
      <c r="I1248" s="176" t="str">
        <f>D$3</f>
        <v>01253</v>
      </c>
      <c r="J1248" s="177"/>
    </row>
    <row r="1249" spans="1:15" x14ac:dyDescent="0.25">
      <c r="A1249" s="171"/>
      <c r="B1249" s="172"/>
      <c r="C1249" s="172"/>
      <c r="D1249" s="172"/>
      <c r="E1249" s="172"/>
      <c r="F1249" s="172"/>
      <c r="G1249" s="172"/>
      <c r="H1249" s="173"/>
      <c r="I1249" s="178"/>
      <c r="J1249" s="179"/>
    </row>
    <row r="1250" spans="1:15" x14ac:dyDescent="0.25">
      <c r="A1250" s="10"/>
      <c r="B1250" s="10"/>
      <c r="C1250" s="10"/>
      <c r="D1250" s="10"/>
      <c r="E1250" s="10"/>
      <c r="F1250" s="10"/>
      <c r="G1250" s="10"/>
      <c r="H1250" s="10"/>
      <c r="I1250" s="10"/>
      <c r="J1250" s="10"/>
    </row>
    <row r="1251" spans="1:15" x14ac:dyDescent="0.25">
      <c r="A1251" s="212" t="s">
        <v>214</v>
      </c>
      <c r="B1251" s="212"/>
      <c r="C1251" s="212"/>
      <c r="D1251" s="212"/>
      <c r="E1251" s="212"/>
      <c r="F1251" s="212"/>
      <c r="G1251" s="212"/>
      <c r="H1251" s="212"/>
      <c r="I1251" s="212"/>
      <c r="J1251" s="212"/>
    </row>
    <row r="1252" spans="1:15" x14ac:dyDescent="0.25">
      <c r="A1252" s="4" t="s">
        <v>49</v>
      </c>
      <c r="B1252" s="10"/>
      <c r="C1252" s="10"/>
      <c r="D1252" s="10"/>
      <c r="E1252" s="10"/>
      <c r="F1252" s="10"/>
      <c r="G1252" s="10"/>
      <c r="H1252" s="10"/>
      <c r="I1252" s="10"/>
      <c r="J1252" s="10"/>
    </row>
    <row r="1253" spans="1:15" x14ac:dyDescent="0.25">
      <c r="A1253" s="201" t="s">
        <v>215</v>
      </c>
      <c r="B1253" s="201"/>
      <c r="C1253" s="201"/>
      <c r="D1253" s="201"/>
      <c r="E1253" s="201"/>
      <c r="F1253" s="201"/>
      <c r="G1253" s="201"/>
      <c r="H1253" s="201"/>
      <c r="I1253" s="201"/>
      <c r="J1253" s="201"/>
    </row>
    <row r="1255" spans="1:15" x14ac:dyDescent="0.25">
      <c r="A1255" s="215" t="s">
        <v>139</v>
      </c>
      <c r="B1255" s="216"/>
      <c r="C1255" s="216"/>
      <c r="D1255" s="216"/>
      <c r="E1255" s="216"/>
      <c r="F1255" s="216"/>
      <c r="G1255" s="216"/>
      <c r="H1255" s="216"/>
      <c r="I1255" s="217"/>
    </row>
    <row r="1256" spans="1:15" x14ac:dyDescent="0.25">
      <c r="A1256" s="261" t="s">
        <v>160</v>
      </c>
      <c r="B1256" s="261"/>
      <c r="C1256" s="261"/>
      <c r="D1256" s="261"/>
      <c r="E1256" s="248" t="s">
        <v>161</v>
      </c>
      <c r="F1256" s="251" t="s">
        <v>162</v>
      </c>
      <c r="G1256" s="152"/>
      <c r="H1256" s="251" t="s">
        <v>140</v>
      </c>
      <c r="I1256" s="262" t="s">
        <v>163</v>
      </c>
    </row>
    <row r="1257" spans="1:15" x14ac:dyDescent="0.25">
      <c r="A1257" s="261"/>
      <c r="B1257" s="261"/>
      <c r="C1257" s="261"/>
      <c r="D1257" s="261"/>
      <c r="E1257" s="250"/>
      <c r="F1257" s="252"/>
      <c r="G1257" s="154"/>
      <c r="H1257" s="252"/>
      <c r="I1257" s="263"/>
    </row>
    <row r="1258" spans="1:15" x14ac:dyDescent="0.25">
      <c r="A1258" s="265" t="s">
        <v>164</v>
      </c>
      <c r="B1258" s="266"/>
      <c r="C1258" s="266" t="s">
        <v>165</v>
      </c>
      <c r="D1258" s="266"/>
      <c r="E1258" s="162" t="s">
        <v>167</v>
      </c>
      <c r="F1258" s="162" t="s">
        <v>167</v>
      </c>
      <c r="G1258" s="162"/>
      <c r="H1258" s="162" t="s">
        <v>219</v>
      </c>
      <c r="I1258" s="162" t="s">
        <v>167</v>
      </c>
    </row>
    <row r="1259" spans="1:15" x14ac:dyDescent="0.25">
      <c r="A1259" s="265"/>
      <c r="B1259" s="266"/>
      <c r="C1259" s="266"/>
      <c r="D1259" s="266"/>
      <c r="E1259" s="162"/>
      <c r="F1259" s="162"/>
      <c r="G1259" s="162"/>
      <c r="H1259" s="162"/>
      <c r="I1259" s="162"/>
    </row>
    <row r="1260" spans="1:15" x14ac:dyDescent="0.25">
      <c r="A1260" s="21">
        <v>100</v>
      </c>
      <c r="B1260" s="83"/>
      <c r="C1260" s="83">
        <v>10</v>
      </c>
      <c r="D1260" s="82"/>
      <c r="E1260" s="82">
        <f>A1260*C1260</f>
        <v>1000</v>
      </c>
      <c r="F1260" s="258">
        <v>1000</v>
      </c>
      <c r="G1260" s="258"/>
      <c r="H1260" s="93">
        <v>3.8999999999999999E-4</v>
      </c>
      <c r="I1260" s="88"/>
      <c r="K1260" s="7">
        <v>1025.82</v>
      </c>
      <c r="L1260" s="7">
        <v>99.999549999999999</v>
      </c>
      <c r="M1260" s="7">
        <v>10.25822</v>
      </c>
      <c r="N1260" s="7">
        <f t="shared" ref="N1260:N1268" si="89">M1260*L1260</f>
        <v>1025.817383801</v>
      </c>
      <c r="O1260" s="92">
        <f t="shared" ref="O1260:O1268" si="90">E1260-N1260+K1260</f>
        <v>1000.0026161989999</v>
      </c>
    </row>
    <row r="1261" spans="1:15" x14ac:dyDescent="0.25">
      <c r="A1261" s="21">
        <v>100</v>
      </c>
      <c r="B1261" s="83"/>
      <c r="C1261" s="83">
        <v>25</v>
      </c>
      <c r="D1261" s="82"/>
      <c r="E1261" s="82">
        <f t="shared" ref="E1261:E1264" si="91">A1261*C1261</f>
        <v>2500</v>
      </c>
      <c r="F1261" s="258">
        <v>2499.9499999999998</v>
      </c>
      <c r="G1261" s="258"/>
      <c r="H1261" s="93">
        <v>7.6000000000000004E-4</v>
      </c>
      <c r="I1261" s="88"/>
      <c r="K1261" s="7">
        <v>2499.08</v>
      </c>
      <c r="L1261" s="7">
        <v>99.999549999999999</v>
      </c>
      <c r="M1261" s="7">
        <v>24.991389999999999</v>
      </c>
      <c r="N1261" s="7">
        <f t="shared" si="89"/>
        <v>2499.1277538744998</v>
      </c>
      <c r="O1261" s="92">
        <f t="shared" si="90"/>
        <v>2499.9522461255001</v>
      </c>
    </row>
    <row r="1262" spans="1:15" x14ac:dyDescent="0.25">
      <c r="A1262" s="21">
        <v>100</v>
      </c>
      <c r="B1262" s="83"/>
      <c r="C1262" s="83">
        <v>50</v>
      </c>
      <c r="D1262" s="82"/>
      <c r="E1262" s="82">
        <f t="shared" si="91"/>
        <v>5000</v>
      </c>
      <c r="F1262" s="258">
        <v>5000</v>
      </c>
      <c r="G1262" s="258"/>
      <c r="H1262" s="93">
        <v>1.39E-3</v>
      </c>
      <c r="I1262" s="88"/>
      <c r="K1262" s="7">
        <v>4996.3900000000003</v>
      </c>
      <c r="L1262" s="7">
        <v>99.999560000000002</v>
      </c>
      <c r="M1262" s="7">
        <v>49.964149999999997</v>
      </c>
      <c r="N1262" s="7">
        <f t="shared" si="89"/>
        <v>4996.3930157739997</v>
      </c>
      <c r="O1262" s="92">
        <f t="shared" si="90"/>
        <v>4999.9969842260007</v>
      </c>
    </row>
    <row r="1263" spans="1:15" x14ac:dyDescent="0.25">
      <c r="A1263" s="21">
        <v>100</v>
      </c>
      <c r="B1263" s="83"/>
      <c r="C1263" s="83">
        <v>75</v>
      </c>
      <c r="D1263" s="82"/>
      <c r="E1263" s="82">
        <f t="shared" si="91"/>
        <v>7500</v>
      </c>
      <c r="F1263" s="258">
        <v>7499.8</v>
      </c>
      <c r="G1263" s="258"/>
      <c r="H1263" s="93">
        <v>2.0100000000000001E-3</v>
      </c>
      <c r="I1263" s="88"/>
      <c r="K1263" s="7">
        <v>7497.41</v>
      </c>
      <c r="L1263" s="7">
        <v>99.999560000000002</v>
      </c>
      <c r="M1263" s="7">
        <v>74.976455000000001</v>
      </c>
      <c r="N1263" s="7">
        <f t="shared" si="89"/>
        <v>7497.6125103598006</v>
      </c>
      <c r="O1263" s="92">
        <f t="shared" si="90"/>
        <v>7499.7974896401993</v>
      </c>
    </row>
    <row r="1264" spans="1:15" x14ac:dyDescent="0.25">
      <c r="A1264" s="21">
        <v>100</v>
      </c>
      <c r="B1264" s="83"/>
      <c r="C1264" s="83">
        <v>100</v>
      </c>
      <c r="D1264" s="23"/>
      <c r="E1264" s="82">
        <f t="shared" si="91"/>
        <v>10000</v>
      </c>
      <c r="F1264" s="258">
        <v>9999.77</v>
      </c>
      <c r="G1264" s="258"/>
      <c r="H1264" s="93">
        <v>2.64E-3</v>
      </c>
      <c r="I1264" s="88"/>
      <c r="K1264" s="7">
        <v>9994.35</v>
      </c>
      <c r="L1264" s="7">
        <v>99.999560000000002</v>
      </c>
      <c r="M1264" s="7">
        <v>99.946235999999999</v>
      </c>
      <c r="N1264" s="7">
        <f t="shared" si="89"/>
        <v>9994.57962365616</v>
      </c>
      <c r="O1264" s="7">
        <f t="shared" si="90"/>
        <v>9999.7703763438403</v>
      </c>
    </row>
    <row r="1265" spans="1:15" x14ac:dyDescent="0.25">
      <c r="A1265" s="21">
        <v>100</v>
      </c>
      <c r="B1265" s="83"/>
      <c r="C1265" s="83">
        <v>125</v>
      </c>
      <c r="D1265" s="21"/>
      <c r="E1265" s="82">
        <f t="shared" ref="E1265:E1268" si="92">A1265*C1265</f>
        <v>12500</v>
      </c>
      <c r="F1265" s="267">
        <v>12500.3</v>
      </c>
      <c r="G1265" s="267"/>
      <c r="H1265" s="93">
        <v>3.2699999999999999E-3</v>
      </c>
      <c r="I1265" s="88"/>
      <c r="K1265" s="7">
        <v>12500.9</v>
      </c>
      <c r="L1265" s="7">
        <v>99.999560000000002</v>
      </c>
      <c r="M1265" s="7">
        <v>125.0072</v>
      </c>
      <c r="N1265" s="7">
        <f t="shared" si="89"/>
        <v>12500.664996832</v>
      </c>
      <c r="O1265" s="108">
        <f t="shared" si="90"/>
        <v>12500.235003168</v>
      </c>
    </row>
    <row r="1266" spans="1:15" x14ac:dyDescent="0.25">
      <c r="A1266" s="21">
        <v>100</v>
      </c>
      <c r="B1266" s="83"/>
      <c r="C1266" s="83">
        <v>150</v>
      </c>
      <c r="D1266" s="23"/>
      <c r="E1266" s="82">
        <f t="shared" si="92"/>
        <v>15000</v>
      </c>
      <c r="F1266" s="267">
        <v>15000</v>
      </c>
      <c r="G1266" s="267"/>
      <c r="H1266" s="93">
        <v>3.8899999999999998E-3</v>
      </c>
      <c r="I1266" s="88"/>
      <c r="K1266" s="7">
        <v>14996.3</v>
      </c>
      <c r="L1266" s="7">
        <v>99.999570000000006</v>
      </c>
      <c r="M1266" s="7">
        <v>149.9633</v>
      </c>
      <c r="N1266" s="7">
        <f t="shared" si="89"/>
        <v>14996.265515781</v>
      </c>
      <c r="O1266" s="108">
        <f t="shared" si="90"/>
        <v>15000.034484218999</v>
      </c>
    </row>
    <row r="1267" spans="1:15" x14ac:dyDescent="0.25">
      <c r="A1267" s="21">
        <v>100</v>
      </c>
      <c r="B1267" s="83"/>
      <c r="C1267" s="83">
        <v>175</v>
      </c>
      <c r="D1267" s="23"/>
      <c r="E1267" s="82">
        <f t="shared" si="92"/>
        <v>17500</v>
      </c>
      <c r="F1267" s="267">
        <v>17499.5</v>
      </c>
      <c r="G1267" s="267"/>
      <c r="H1267" s="93">
        <v>4.5199999999999997E-3</v>
      </c>
      <c r="I1267" s="88"/>
      <c r="K1267" s="7">
        <v>17493.8</v>
      </c>
      <c r="L1267" s="7">
        <v>99.999619999999993</v>
      </c>
      <c r="M1267" s="7">
        <v>174.9436</v>
      </c>
      <c r="N1267" s="7">
        <f t="shared" si="89"/>
        <v>17494.293521431999</v>
      </c>
      <c r="O1267" s="108">
        <f t="shared" si="90"/>
        <v>17499.506478568001</v>
      </c>
    </row>
    <row r="1268" spans="1:15" x14ac:dyDescent="0.25">
      <c r="A1268" s="80">
        <v>100</v>
      </c>
      <c r="B1268" s="83"/>
      <c r="C1268" s="83">
        <v>200</v>
      </c>
      <c r="D1268" s="82"/>
      <c r="E1268" s="82">
        <f t="shared" si="92"/>
        <v>20000</v>
      </c>
      <c r="F1268" s="267">
        <v>19999</v>
      </c>
      <c r="G1268" s="267"/>
      <c r="H1268" s="93">
        <v>5.1399999999999996E-3</v>
      </c>
      <c r="I1268" s="89"/>
      <c r="K1268" s="7">
        <v>19994.599999999999</v>
      </c>
      <c r="L1268" s="7">
        <v>99.999610000000004</v>
      </c>
      <c r="M1268" s="7">
        <v>199.9571</v>
      </c>
      <c r="N1268" s="7">
        <f t="shared" si="89"/>
        <v>19995.632016731</v>
      </c>
      <c r="O1268" s="108">
        <f t="shared" si="90"/>
        <v>19998.967983268998</v>
      </c>
    </row>
    <row r="1269" spans="1:15" x14ac:dyDescent="0.25">
      <c r="A1269" s="80"/>
      <c r="B1269" s="83"/>
      <c r="C1269" s="83"/>
      <c r="D1269" s="82"/>
      <c r="E1269" s="82"/>
      <c r="F1269" s="162"/>
      <c r="G1269" s="162"/>
      <c r="H1269" s="89"/>
      <c r="I1269" s="89"/>
    </row>
    <row r="1270" spans="1:15" x14ac:dyDescent="0.25">
      <c r="A1270" s="80">
        <v>250</v>
      </c>
      <c r="B1270" s="83"/>
      <c r="C1270" s="83">
        <v>10</v>
      </c>
      <c r="D1270" s="82"/>
      <c r="E1270" s="82">
        <f t="shared" ref="E1270:E1274" si="93">A1270*C1270</f>
        <v>2500</v>
      </c>
      <c r="F1270" s="258">
        <v>2499.6</v>
      </c>
      <c r="G1270" s="258"/>
      <c r="H1270" s="94">
        <v>9.6000000000000002E-4</v>
      </c>
      <c r="I1270" s="89"/>
      <c r="K1270" s="7">
        <v>2562.1999999999998</v>
      </c>
      <c r="L1270" s="7">
        <v>249.99189999999999</v>
      </c>
      <c r="M1270" s="7">
        <v>10.250757</v>
      </c>
      <c r="N1270" s="7">
        <f t="shared" ref="N1270:N1278" si="94">M1270*L1270</f>
        <v>2562.6062188682999</v>
      </c>
      <c r="O1270" s="108">
        <f t="shared" ref="O1270:O1278" si="95">E1270-N1270+K1270</f>
        <v>2499.5937811316999</v>
      </c>
    </row>
    <row r="1271" spans="1:15" x14ac:dyDescent="0.25">
      <c r="A1271" s="80">
        <v>250</v>
      </c>
      <c r="B1271" s="83"/>
      <c r="C1271" s="83">
        <v>25</v>
      </c>
      <c r="D1271" s="82"/>
      <c r="E1271" s="82">
        <f t="shared" si="93"/>
        <v>6250</v>
      </c>
      <c r="F1271" s="162">
        <v>6249.98</v>
      </c>
      <c r="G1271" s="162"/>
      <c r="H1271" s="94">
        <v>1.9E-3</v>
      </c>
      <c r="I1271" s="89"/>
      <c r="K1271" s="7">
        <v>6243.6</v>
      </c>
      <c r="L1271" s="7">
        <v>249.99189999999999</v>
      </c>
      <c r="M1271" s="7">
        <v>24.975280000000001</v>
      </c>
      <c r="N1271" s="7">
        <f t="shared" si="94"/>
        <v>6243.6177002320001</v>
      </c>
      <c r="O1271" s="7">
        <f t="shared" si="95"/>
        <v>6249.9822997680003</v>
      </c>
    </row>
    <row r="1272" spans="1:15" x14ac:dyDescent="0.25">
      <c r="A1272" s="80">
        <v>250</v>
      </c>
      <c r="B1272" s="83"/>
      <c r="C1272" s="83">
        <v>50</v>
      </c>
      <c r="D1272" s="23"/>
      <c r="E1272" s="82">
        <f t="shared" si="93"/>
        <v>12500</v>
      </c>
      <c r="F1272" s="162">
        <v>12499.7</v>
      </c>
      <c r="G1272" s="162"/>
      <c r="H1272" s="94">
        <v>3.4499999999999999E-3</v>
      </c>
      <c r="I1272" s="89"/>
      <c r="K1272" s="7">
        <v>12487.1</v>
      </c>
      <c r="L1272" s="7">
        <v>249.99180000000001</v>
      </c>
      <c r="M1272" s="7">
        <v>49.951304</v>
      </c>
      <c r="N1272" s="7">
        <f t="shared" si="94"/>
        <v>12487.416399307202</v>
      </c>
      <c r="O1272" s="7">
        <f t="shared" si="95"/>
        <v>12499.683600692799</v>
      </c>
    </row>
    <row r="1273" spans="1:15" x14ac:dyDescent="0.25">
      <c r="A1273" s="80">
        <v>250</v>
      </c>
      <c r="B1273" s="83"/>
      <c r="C1273" s="83">
        <v>75</v>
      </c>
      <c r="D1273" s="23"/>
      <c r="E1273" s="82">
        <f t="shared" si="93"/>
        <v>18750</v>
      </c>
      <c r="F1273" s="267">
        <v>18745</v>
      </c>
      <c r="G1273" s="267"/>
      <c r="H1273" s="94">
        <v>5.0000000000000001E-3</v>
      </c>
      <c r="I1273" s="89"/>
      <c r="K1273" s="7">
        <v>18740.599999999999</v>
      </c>
      <c r="L1273" s="7">
        <v>249.9914</v>
      </c>
      <c r="M1273" s="7">
        <v>74.96499</v>
      </c>
      <c r="N1273" s="7">
        <f t="shared" si="94"/>
        <v>18740.602801085999</v>
      </c>
      <c r="O1273" s="7">
        <f t="shared" si="95"/>
        <v>18749.997198913999</v>
      </c>
    </row>
    <row r="1274" spans="1:15" x14ac:dyDescent="0.25">
      <c r="A1274" s="80">
        <v>250</v>
      </c>
      <c r="B1274" s="83"/>
      <c r="C1274" s="83">
        <v>100</v>
      </c>
      <c r="D1274" s="21"/>
      <c r="E1274" s="82">
        <f t="shared" si="93"/>
        <v>25000</v>
      </c>
      <c r="F1274" s="162">
        <v>24999.200000000001</v>
      </c>
      <c r="G1274" s="162"/>
      <c r="H1274" s="98">
        <v>6.5599999999999999E-3</v>
      </c>
      <c r="I1274" s="89"/>
      <c r="K1274" s="7">
        <v>24981.8</v>
      </c>
      <c r="L1274" s="7">
        <v>249.9915</v>
      </c>
      <c r="M1274" s="7">
        <v>99.933679999999995</v>
      </c>
      <c r="N1274" s="7">
        <f t="shared" si="94"/>
        <v>24982.570563720001</v>
      </c>
      <c r="O1274" s="7">
        <f t="shared" si="95"/>
        <v>24999.229436279998</v>
      </c>
    </row>
    <row r="1275" spans="1:15" x14ac:dyDescent="0.25">
      <c r="A1275" s="80">
        <v>250</v>
      </c>
      <c r="B1275" s="83"/>
      <c r="C1275" s="83">
        <v>125</v>
      </c>
      <c r="D1275" s="21"/>
      <c r="E1275" s="82">
        <f t="shared" ref="E1275:E1278" si="96">A1275*C1275</f>
        <v>31250</v>
      </c>
      <c r="F1275" s="162">
        <v>31250.799999999999</v>
      </c>
      <c r="G1275" s="162"/>
      <c r="H1275" s="94">
        <v>8.1099999999999992E-3</v>
      </c>
      <c r="I1275" s="89"/>
      <c r="K1275" s="7">
        <v>31247.200000000001</v>
      </c>
      <c r="L1275" s="7">
        <v>249.99160000000001</v>
      </c>
      <c r="M1275" s="7">
        <v>124.99</v>
      </c>
      <c r="N1275" s="7">
        <f t="shared" si="94"/>
        <v>31246.450084</v>
      </c>
      <c r="O1275" s="7">
        <f t="shared" si="95"/>
        <v>31250.749916000001</v>
      </c>
    </row>
    <row r="1276" spans="1:15" x14ac:dyDescent="0.25">
      <c r="A1276" s="80">
        <v>250</v>
      </c>
      <c r="B1276" s="83"/>
      <c r="C1276" s="83">
        <v>150</v>
      </c>
      <c r="D1276" s="82"/>
      <c r="E1276" s="82">
        <f t="shared" si="96"/>
        <v>37500</v>
      </c>
      <c r="F1276" s="162">
        <v>37499.800000000003</v>
      </c>
      <c r="G1276" s="162"/>
      <c r="H1276" s="94">
        <v>9.6600000000000002E-3</v>
      </c>
      <c r="I1276" s="88"/>
      <c r="K1276" s="7">
        <v>37485.199999999997</v>
      </c>
      <c r="L1276" s="7">
        <v>249.99160000000001</v>
      </c>
      <c r="M1276" s="7">
        <v>149.94659999999999</v>
      </c>
      <c r="N1276" s="7">
        <f t="shared" si="94"/>
        <v>37485.39044856</v>
      </c>
      <c r="O1276" s="7">
        <f t="shared" si="95"/>
        <v>37499.809551439997</v>
      </c>
    </row>
    <row r="1277" spans="1:15" x14ac:dyDescent="0.25">
      <c r="A1277" s="80">
        <v>250</v>
      </c>
      <c r="B1277" s="83"/>
      <c r="C1277" s="83">
        <v>175</v>
      </c>
      <c r="D1277" s="82"/>
      <c r="E1277" s="82">
        <f t="shared" si="96"/>
        <v>43750</v>
      </c>
      <c r="F1277" s="162">
        <v>43728.3</v>
      </c>
      <c r="G1277" s="162"/>
      <c r="H1277" s="94">
        <v>1.1220000000000001E-2</v>
      </c>
      <c r="I1277" s="88"/>
      <c r="K1277" s="7">
        <v>43727</v>
      </c>
      <c r="L1277" s="7">
        <v>249.99160000000001</v>
      </c>
      <c r="M1277" s="7">
        <v>174.91919999999999</v>
      </c>
      <c r="N1277" s="7">
        <f t="shared" si="94"/>
        <v>43728.330678719998</v>
      </c>
      <c r="O1277" s="7">
        <f t="shared" si="95"/>
        <v>43748.669321280002</v>
      </c>
    </row>
    <row r="1278" spans="1:15" x14ac:dyDescent="0.25">
      <c r="A1278" s="80">
        <v>250</v>
      </c>
      <c r="B1278" s="83"/>
      <c r="C1278" s="83">
        <v>200</v>
      </c>
      <c r="D1278" s="82"/>
      <c r="E1278" s="82">
        <f t="shared" si="96"/>
        <v>50000</v>
      </c>
      <c r="F1278" s="162">
        <v>49996.800000000003</v>
      </c>
      <c r="G1278" s="162"/>
      <c r="H1278" s="94">
        <v>1.277E-2</v>
      </c>
      <c r="I1278" s="88"/>
      <c r="K1278" s="7">
        <v>49978.3</v>
      </c>
      <c r="L1278" s="7">
        <v>249.9913</v>
      </c>
      <c r="M1278" s="7">
        <v>199.93313000000001</v>
      </c>
      <c r="N1278" s="7">
        <f t="shared" si="94"/>
        <v>49981.543081768999</v>
      </c>
      <c r="O1278" s="7">
        <f t="shared" si="95"/>
        <v>49996.756918231004</v>
      </c>
    </row>
    <row r="1279" spans="1:15" x14ac:dyDescent="0.25">
      <c r="A1279" s="80"/>
      <c r="B1279" s="83"/>
      <c r="C1279" s="83"/>
      <c r="D1279" s="82"/>
      <c r="E1279" s="82"/>
      <c r="F1279" s="162"/>
      <c r="G1279" s="162"/>
      <c r="H1279" s="85"/>
      <c r="I1279" s="89"/>
    </row>
    <row r="1280" spans="1:15" x14ac:dyDescent="0.25">
      <c r="A1280" s="80">
        <v>500</v>
      </c>
      <c r="B1280" s="83"/>
      <c r="C1280" s="83">
        <v>10</v>
      </c>
      <c r="D1280" s="23"/>
      <c r="E1280" s="82">
        <f t="shared" ref="E1280:E1284" si="97">A1280*C1280</f>
        <v>5000</v>
      </c>
      <c r="F1280" s="258">
        <v>5001.21</v>
      </c>
      <c r="G1280" s="258"/>
      <c r="H1280" s="94">
        <v>1.99E-3</v>
      </c>
      <c r="I1280" s="89"/>
      <c r="K1280" s="7">
        <v>5121.3999999999996</v>
      </c>
      <c r="L1280" s="7">
        <v>499.995</v>
      </c>
      <c r="M1280" s="7">
        <v>10.240486000000001</v>
      </c>
      <c r="N1280" s="7">
        <f t="shared" ref="N1280:N1288" si="98">M1280*L1280</f>
        <v>5120.1917975700007</v>
      </c>
      <c r="O1280" s="7">
        <f t="shared" ref="O1280:O1288" si="99">E1280-N1280+K1280</f>
        <v>5001.2082024299989</v>
      </c>
    </row>
    <row r="1281" spans="1:15" x14ac:dyDescent="0.25">
      <c r="A1281" s="80">
        <v>500</v>
      </c>
      <c r="B1281" s="83"/>
      <c r="C1281" s="83">
        <v>25</v>
      </c>
      <c r="D1281" s="23"/>
      <c r="E1281" s="82">
        <f t="shared" si="97"/>
        <v>12500</v>
      </c>
      <c r="F1281" s="267">
        <v>12501</v>
      </c>
      <c r="G1281" s="267"/>
      <c r="H1281" s="94">
        <v>3.9500000000000004E-3</v>
      </c>
      <c r="I1281" s="89"/>
      <c r="K1281" s="7">
        <v>12484.3</v>
      </c>
      <c r="L1281" s="7">
        <v>499.99400000000003</v>
      </c>
      <c r="M1281" s="7">
        <v>24.966930000000001</v>
      </c>
      <c r="N1281" s="7">
        <f t="shared" si="98"/>
        <v>12483.315198420001</v>
      </c>
      <c r="O1281" s="7">
        <f t="shared" si="99"/>
        <v>12500.984801579998</v>
      </c>
    </row>
    <row r="1282" spans="1:15" x14ac:dyDescent="0.25">
      <c r="A1282" s="80">
        <v>500</v>
      </c>
      <c r="B1282" s="83"/>
      <c r="C1282" s="83">
        <v>50</v>
      </c>
      <c r="D1282" s="21"/>
      <c r="E1282" s="82">
        <f t="shared" si="97"/>
        <v>25000</v>
      </c>
      <c r="F1282" s="162">
        <v>24999.3</v>
      </c>
      <c r="G1282" s="162"/>
      <c r="H1282" s="94">
        <v>7.1999999999999998E-3</v>
      </c>
      <c r="I1282" s="89"/>
      <c r="K1282" s="7">
        <v>24971.200000000001</v>
      </c>
      <c r="L1282" s="7">
        <v>499.99340000000001</v>
      </c>
      <c r="M1282" s="7">
        <v>49.944397000000002</v>
      </c>
      <c r="N1282" s="7">
        <f t="shared" si="98"/>
        <v>24971.868866979803</v>
      </c>
      <c r="O1282" s="7">
        <f t="shared" si="99"/>
        <v>24999.331133020198</v>
      </c>
    </row>
    <row r="1283" spans="1:15" x14ac:dyDescent="0.25">
      <c r="A1283" s="80">
        <v>500</v>
      </c>
      <c r="B1283" s="83"/>
      <c r="C1283" s="83">
        <v>75</v>
      </c>
      <c r="D1283" s="21"/>
      <c r="E1283" s="82">
        <f t="shared" si="97"/>
        <v>37500</v>
      </c>
      <c r="F1283" s="162">
        <v>37500.300000000003</v>
      </c>
      <c r="G1283" s="162"/>
      <c r="H1283" s="94">
        <v>1.0460000000000001E-2</v>
      </c>
      <c r="I1283" s="89"/>
      <c r="K1283" s="7">
        <v>37477.599999999999</v>
      </c>
      <c r="L1283" s="7">
        <v>499.99340000000001</v>
      </c>
      <c r="M1283" s="7">
        <v>74.955496999999994</v>
      </c>
      <c r="N1283" s="7">
        <f t="shared" si="98"/>
        <v>37477.253793719799</v>
      </c>
      <c r="O1283" s="7">
        <f t="shared" si="99"/>
        <v>37500.346206280199</v>
      </c>
    </row>
    <row r="1284" spans="1:15" x14ac:dyDescent="0.25">
      <c r="A1284" s="80">
        <v>500</v>
      </c>
      <c r="B1284" s="83"/>
      <c r="C1284" s="83">
        <v>100</v>
      </c>
      <c r="D1284" s="82"/>
      <c r="E1284" s="82">
        <f t="shared" si="97"/>
        <v>50000</v>
      </c>
      <c r="F1284" s="162">
        <v>49999.1</v>
      </c>
      <c r="G1284" s="162"/>
      <c r="H1284" s="98">
        <v>1.372E-2</v>
      </c>
      <c r="I1284" s="89"/>
      <c r="K1284" s="7">
        <v>49961.1</v>
      </c>
      <c r="L1284" s="7">
        <v>499.99380000000002</v>
      </c>
      <c r="M1284" s="7">
        <v>99.925145999999998</v>
      </c>
      <c r="N1284" s="7">
        <f t="shared" si="98"/>
        <v>49961.953464094804</v>
      </c>
      <c r="O1284" s="7">
        <f t="shared" si="99"/>
        <v>49999.146535905194</v>
      </c>
    </row>
    <row r="1285" spans="1:15" x14ac:dyDescent="0.25">
      <c r="A1285" s="80">
        <v>500</v>
      </c>
      <c r="B1285" s="83"/>
      <c r="C1285" s="83">
        <v>125</v>
      </c>
      <c r="D1285" s="82"/>
      <c r="E1285" s="82">
        <f t="shared" ref="E1285:E1288" si="100">A1285*C1285</f>
        <v>62500</v>
      </c>
      <c r="F1285" s="162">
        <v>62501.7</v>
      </c>
      <c r="G1285" s="162"/>
      <c r="H1285" s="94">
        <v>1.6979999999999999E-2</v>
      </c>
      <c r="I1285" s="89"/>
      <c r="K1285" s="7">
        <v>62494.3</v>
      </c>
      <c r="L1285" s="7">
        <v>499.99360000000001</v>
      </c>
      <c r="M1285" s="7">
        <v>124.9868</v>
      </c>
      <c r="N1285" s="7">
        <f t="shared" si="98"/>
        <v>62492.60008448</v>
      </c>
      <c r="O1285" s="7">
        <f t="shared" si="99"/>
        <v>62501.699915520003</v>
      </c>
    </row>
    <row r="1286" spans="1:15" x14ac:dyDescent="0.25">
      <c r="A1286" s="80">
        <v>500</v>
      </c>
      <c r="B1286" s="83"/>
      <c r="C1286" s="83">
        <v>150</v>
      </c>
      <c r="D1286" s="82"/>
      <c r="E1286" s="82">
        <f t="shared" si="100"/>
        <v>75000</v>
      </c>
      <c r="F1286" s="162">
        <v>75001.3</v>
      </c>
      <c r="G1286" s="162"/>
      <c r="H1286" s="94">
        <v>2.0240000000000001E-2</v>
      </c>
      <c r="I1286" s="89"/>
      <c r="K1286" s="7">
        <v>74971.399999999994</v>
      </c>
      <c r="L1286" s="7">
        <v>499.99369999999999</v>
      </c>
      <c r="M1286" s="7">
        <v>149.94211000000001</v>
      </c>
      <c r="N1286" s="7">
        <f t="shared" si="98"/>
        <v>74970.110364707012</v>
      </c>
      <c r="O1286" s="7">
        <f t="shared" si="99"/>
        <v>75001.289635292982</v>
      </c>
    </row>
    <row r="1287" spans="1:15" x14ac:dyDescent="0.25">
      <c r="A1287" s="80">
        <v>500</v>
      </c>
      <c r="B1287" s="83"/>
      <c r="C1287" s="83">
        <v>175</v>
      </c>
      <c r="D1287" s="82"/>
      <c r="E1287" s="82">
        <f t="shared" si="100"/>
        <v>87500</v>
      </c>
      <c r="F1287" s="162">
        <v>87498.3</v>
      </c>
      <c r="G1287" s="162"/>
      <c r="H1287" s="94">
        <v>2.349E-2</v>
      </c>
      <c r="I1287" s="89"/>
      <c r="K1287" s="7">
        <v>87459.5</v>
      </c>
      <c r="L1287" s="7">
        <v>499.99349999999998</v>
      </c>
      <c r="M1287" s="7">
        <v>174.9246</v>
      </c>
      <c r="N1287" s="7">
        <f t="shared" si="98"/>
        <v>87461.162990099998</v>
      </c>
      <c r="O1287" s="7">
        <f t="shared" si="99"/>
        <v>87498.337009900002</v>
      </c>
    </row>
    <row r="1288" spans="1:15" x14ac:dyDescent="0.25">
      <c r="A1288" s="80">
        <v>500</v>
      </c>
      <c r="B1288" s="83"/>
      <c r="C1288" s="83">
        <v>200</v>
      </c>
      <c r="D1288" s="23"/>
      <c r="E1288" s="82">
        <f t="shared" si="100"/>
        <v>100000</v>
      </c>
      <c r="F1288" s="162">
        <v>99995.5</v>
      </c>
      <c r="G1288" s="162"/>
      <c r="H1288" s="94">
        <v>2.6749999999999999E-2</v>
      </c>
      <c r="I1288" s="89"/>
      <c r="K1288" s="7">
        <v>99963.199999999997</v>
      </c>
      <c r="L1288" s="7">
        <v>499.99329999999998</v>
      </c>
      <c r="M1288" s="7">
        <v>199.93799999999999</v>
      </c>
      <c r="N1288" s="7">
        <f t="shared" si="98"/>
        <v>99967.660415399994</v>
      </c>
      <c r="O1288" s="7">
        <f t="shared" si="99"/>
        <v>99995.539584600003</v>
      </c>
    </row>
    <row r="1301" spans="1:10" x14ac:dyDescent="0.25">
      <c r="A1301" s="118" t="s">
        <v>0</v>
      </c>
      <c r="B1301" s="119"/>
      <c r="C1301" s="119"/>
      <c r="D1301" s="119"/>
      <c r="E1301" s="119"/>
      <c r="F1301" s="119"/>
      <c r="G1301" s="119"/>
      <c r="H1301" s="120"/>
      <c r="I1301" s="164" t="s">
        <v>135</v>
      </c>
      <c r="J1301" s="165"/>
    </row>
    <row r="1302" spans="1:10" x14ac:dyDescent="0.25">
      <c r="A1302" s="121"/>
      <c r="B1302" s="122"/>
      <c r="C1302" s="122"/>
      <c r="D1302" s="122"/>
      <c r="E1302" s="122"/>
      <c r="F1302" s="122"/>
      <c r="G1302" s="122"/>
      <c r="H1302" s="123"/>
      <c r="I1302" s="166"/>
      <c r="J1302" s="167"/>
    </row>
    <row r="1303" spans="1:10" x14ac:dyDescent="0.25">
      <c r="A1303" s="168" t="s">
        <v>95</v>
      </c>
      <c r="B1303" s="169"/>
      <c r="C1303" s="169"/>
      <c r="D1303" s="169"/>
      <c r="E1303" s="169"/>
      <c r="F1303" s="169"/>
      <c r="G1303" s="169"/>
      <c r="H1303" s="170"/>
      <c r="I1303" s="176" t="str">
        <f>D$3</f>
        <v>01253</v>
      </c>
      <c r="J1303" s="177"/>
    </row>
    <row r="1304" spans="1:10" x14ac:dyDescent="0.25">
      <c r="A1304" s="171"/>
      <c r="B1304" s="172"/>
      <c r="C1304" s="172"/>
      <c r="D1304" s="172"/>
      <c r="E1304" s="172"/>
      <c r="F1304" s="172"/>
      <c r="G1304" s="172"/>
      <c r="H1304" s="173"/>
      <c r="I1304" s="178"/>
      <c r="J1304" s="179"/>
    </row>
    <row r="1305" spans="1:10" x14ac:dyDescent="0.25">
      <c r="A1305" s="10"/>
      <c r="B1305" s="10"/>
      <c r="C1305" s="10"/>
      <c r="D1305" s="10"/>
      <c r="E1305" s="10"/>
      <c r="F1305" s="10"/>
      <c r="G1305" s="10"/>
      <c r="H1305" s="10"/>
      <c r="I1305" s="10"/>
      <c r="J1305" s="10"/>
    </row>
    <row r="1306" spans="1:10" x14ac:dyDescent="0.25">
      <c r="A1306" s="212" t="s">
        <v>218</v>
      </c>
      <c r="B1306" s="212"/>
      <c r="C1306" s="212"/>
      <c r="D1306" s="212"/>
      <c r="E1306" s="212"/>
      <c r="F1306" s="212"/>
      <c r="G1306" s="212"/>
      <c r="H1306" s="212"/>
      <c r="I1306" s="212"/>
      <c r="J1306" s="212"/>
    </row>
    <row r="1308" spans="1:10" x14ac:dyDescent="0.25">
      <c r="A1308" s="215" t="s">
        <v>144</v>
      </c>
      <c r="B1308" s="216"/>
      <c r="C1308" s="216"/>
      <c r="D1308" s="216"/>
      <c r="E1308" s="216"/>
      <c r="F1308" s="216"/>
      <c r="G1308" s="216"/>
      <c r="H1308" s="216"/>
      <c r="I1308" s="217"/>
    </row>
    <row r="1309" spans="1:10" x14ac:dyDescent="0.25">
      <c r="A1309" s="261" t="s">
        <v>160</v>
      </c>
      <c r="B1309" s="261"/>
      <c r="C1309" s="261"/>
      <c r="D1309" s="261"/>
      <c r="E1309" s="248" t="s">
        <v>161</v>
      </c>
      <c r="F1309" s="251" t="s">
        <v>162</v>
      </c>
      <c r="G1309" s="152"/>
      <c r="H1309" s="251" t="s">
        <v>140</v>
      </c>
      <c r="I1309" s="262" t="s">
        <v>163</v>
      </c>
    </row>
    <row r="1310" spans="1:10" x14ac:dyDescent="0.25">
      <c r="A1310" s="261"/>
      <c r="B1310" s="261"/>
      <c r="C1310" s="261"/>
      <c r="D1310" s="261"/>
      <c r="E1310" s="250"/>
      <c r="F1310" s="252"/>
      <c r="G1310" s="154"/>
      <c r="H1310" s="252"/>
      <c r="I1310" s="263"/>
    </row>
    <row r="1311" spans="1:10" x14ac:dyDescent="0.25">
      <c r="A1311" s="265" t="s">
        <v>164</v>
      </c>
      <c r="B1311" s="266"/>
      <c r="C1311" s="266" t="s">
        <v>165</v>
      </c>
      <c r="D1311" s="266"/>
      <c r="E1311" s="162" t="s">
        <v>167</v>
      </c>
      <c r="F1311" s="162" t="s">
        <v>167</v>
      </c>
      <c r="G1311" s="162"/>
      <c r="H1311" s="162" t="s">
        <v>219</v>
      </c>
      <c r="I1311" s="162" t="s">
        <v>167</v>
      </c>
    </row>
    <row r="1312" spans="1:10" x14ac:dyDescent="0.25">
      <c r="A1312" s="265"/>
      <c r="B1312" s="266"/>
      <c r="C1312" s="266"/>
      <c r="D1312" s="266"/>
      <c r="E1312" s="162"/>
      <c r="F1312" s="162"/>
      <c r="G1312" s="162"/>
      <c r="H1312" s="162"/>
      <c r="I1312" s="162"/>
    </row>
    <row r="1313" spans="1:15" x14ac:dyDescent="0.25">
      <c r="A1313" s="21">
        <v>100</v>
      </c>
      <c r="B1313" s="83"/>
      <c r="C1313" s="83">
        <v>10</v>
      </c>
      <c r="D1313" s="82"/>
      <c r="E1313" s="82">
        <f>A1313*C1313</f>
        <v>1000</v>
      </c>
      <c r="F1313" s="258">
        <v>1000.3</v>
      </c>
      <c r="G1313" s="258"/>
      <c r="H1313" s="93">
        <v>3.8999999999999999E-4</v>
      </c>
      <c r="I1313" s="88"/>
      <c r="K1313" s="7">
        <v>1025.55</v>
      </c>
      <c r="L1313" s="7">
        <v>99.999539999999996</v>
      </c>
      <c r="M1313" s="7">
        <v>10.26135</v>
      </c>
      <c r="N1313" s="7">
        <f>M1313*L1313</f>
        <v>1026.1302797789999</v>
      </c>
      <c r="O1313" s="92">
        <f>E1313-N1313+K1313</f>
        <v>999.41972022100003</v>
      </c>
    </row>
    <row r="1314" spans="1:15" x14ac:dyDescent="0.25">
      <c r="A1314" s="21">
        <v>100</v>
      </c>
      <c r="B1314" s="83"/>
      <c r="C1314" s="83">
        <v>25</v>
      </c>
      <c r="D1314" s="82"/>
      <c r="E1314" s="82">
        <f t="shared" ref="E1314:E1321" si="101">A1314*C1314</f>
        <v>2500</v>
      </c>
      <c r="F1314" s="264"/>
      <c r="G1314" s="264"/>
      <c r="H1314" s="93">
        <v>7.6000000000000004E-4</v>
      </c>
      <c r="I1314" s="88"/>
    </row>
    <row r="1315" spans="1:15" x14ac:dyDescent="0.25">
      <c r="A1315" s="21">
        <v>100</v>
      </c>
      <c r="B1315" s="83"/>
      <c r="C1315" s="83">
        <v>50</v>
      </c>
      <c r="D1315" s="82"/>
      <c r="E1315" s="82">
        <f t="shared" si="101"/>
        <v>5000</v>
      </c>
      <c r="F1315" s="264"/>
      <c r="G1315" s="264"/>
      <c r="H1315" s="93">
        <v>1.39E-3</v>
      </c>
      <c r="I1315" s="88"/>
    </row>
    <row r="1316" spans="1:15" x14ac:dyDescent="0.25">
      <c r="A1316" s="21">
        <v>100</v>
      </c>
      <c r="B1316" s="83"/>
      <c r="C1316" s="83">
        <v>75</v>
      </c>
      <c r="D1316" s="82"/>
      <c r="E1316" s="82">
        <f t="shared" si="101"/>
        <v>7500</v>
      </c>
      <c r="F1316" s="162"/>
      <c r="G1316" s="162"/>
      <c r="H1316" s="93">
        <v>2.0100000000000001E-3</v>
      </c>
      <c r="I1316" s="88"/>
    </row>
    <row r="1317" spans="1:15" x14ac:dyDescent="0.25">
      <c r="A1317" s="21">
        <v>100</v>
      </c>
      <c r="B1317" s="83"/>
      <c r="C1317" s="83">
        <v>100</v>
      </c>
      <c r="D1317" s="23"/>
      <c r="E1317" s="82">
        <f t="shared" si="101"/>
        <v>10000</v>
      </c>
      <c r="F1317" s="162"/>
      <c r="G1317" s="162"/>
      <c r="H1317" s="93">
        <v>2.64E-3</v>
      </c>
      <c r="I1317" s="88"/>
    </row>
    <row r="1318" spans="1:15" x14ac:dyDescent="0.25">
      <c r="A1318" s="21">
        <v>100</v>
      </c>
      <c r="B1318" s="83"/>
      <c r="C1318" s="83">
        <v>125</v>
      </c>
      <c r="D1318" s="21"/>
      <c r="E1318" s="82">
        <f t="shared" si="101"/>
        <v>12500</v>
      </c>
      <c r="F1318" s="162"/>
      <c r="G1318" s="162"/>
      <c r="H1318" s="93">
        <v>3.2699999999999999E-3</v>
      </c>
      <c r="I1318" s="88"/>
    </row>
    <row r="1319" spans="1:15" x14ac:dyDescent="0.25">
      <c r="A1319" s="21">
        <v>100</v>
      </c>
      <c r="B1319" s="83"/>
      <c r="C1319" s="83">
        <v>150</v>
      </c>
      <c r="D1319" s="23"/>
      <c r="E1319" s="82">
        <f t="shared" si="101"/>
        <v>15000</v>
      </c>
      <c r="F1319" s="264"/>
      <c r="G1319" s="264"/>
      <c r="H1319" s="93">
        <v>3.8899999999999998E-3</v>
      </c>
      <c r="I1319" s="88"/>
    </row>
    <row r="1320" spans="1:15" x14ac:dyDescent="0.25">
      <c r="A1320" s="21">
        <v>100</v>
      </c>
      <c r="B1320" s="83"/>
      <c r="C1320" s="83">
        <v>175</v>
      </c>
      <c r="D1320" s="23"/>
      <c r="E1320" s="82">
        <f t="shared" si="101"/>
        <v>17500</v>
      </c>
      <c r="F1320" s="162"/>
      <c r="G1320" s="162"/>
      <c r="H1320" s="93">
        <v>4.5199999999999997E-3</v>
      </c>
      <c r="I1320" s="88"/>
    </row>
    <row r="1321" spans="1:15" x14ac:dyDescent="0.25">
      <c r="A1321" s="80">
        <v>100</v>
      </c>
      <c r="B1321" s="83"/>
      <c r="C1321" s="83">
        <v>200</v>
      </c>
      <c r="D1321" s="82"/>
      <c r="E1321" s="82">
        <f t="shared" si="101"/>
        <v>20000</v>
      </c>
      <c r="F1321" s="162"/>
      <c r="G1321" s="162"/>
      <c r="H1321" s="93">
        <v>5.1399999999999996E-3</v>
      </c>
      <c r="I1321" s="89"/>
    </row>
    <row r="1322" spans="1:15" x14ac:dyDescent="0.25">
      <c r="A1322" s="80"/>
      <c r="B1322" s="83"/>
      <c r="C1322" s="83"/>
      <c r="D1322" s="82"/>
      <c r="E1322" s="82"/>
      <c r="F1322" s="162"/>
      <c r="G1322" s="162"/>
      <c r="H1322" s="89"/>
      <c r="I1322" s="89"/>
    </row>
    <row r="1323" spans="1:15" x14ac:dyDescent="0.25">
      <c r="A1323" s="80">
        <v>250</v>
      </c>
      <c r="B1323" s="83"/>
      <c r="C1323" s="83">
        <v>10</v>
      </c>
      <c r="D1323" s="82"/>
      <c r="E1323" s="82">
        <f t="shared" ref="E1323:E1331" si="102">A1323*C1323</f>
        <v>2500</v>
      </c>
      <c r="F1323" s="162"/>
      <c r="G1323" s="162"/>
      <c r="H1323" s="94">
        <v>9.6000000000000002E-4</v>
      </c>
      <c r="I1323" s="89"/>
    </row>
    <row r="1324" spans="1:15" x14ac:dyDescent="0.25">
      <c r="A1324" s="80">
        <v>250</v>
      </c>
      <c r="B1324" s="83"/>
      <c r="C1324" s="83">
        <v>25</v>
      </c>
      <c r="D1324" s="82"/>
      <c r="E1324" s="82">
        <f t="shared" si="102"/>
        <v>6250</v>
      </c>
      <c r="F1324" s="162"/>
      <c r="G1324" s="162"/>
      <c r="H1324" s="94">
        <v>1.9E-3</v>
      </c>
      <c r="I1324" s="89"/>
    </row>
    <row r="1325" spans="1:15" x14ac:dyDescent="0.25">
      <c r="A1325" s="80">
        <v>250</v>
      </c>
      <c r="B1325" s="83"/>
      <c r="C1325" s="83">
        <v>50</v>
      </c>
      <c r="D1325" s="23"/>
      <c r="E1325" s="82">
        <f t="shared" si="102"/>
        <v>12500</v>
      </c>
      <c r="F1325" s="162"/>
      <c r="G1325" s="162"/>
      <c r="H1325" s="94">
        <v>3.4499999999999999E-3</v>
      </c>
      <c r="I1325" s="89"/>
    </row>
    <row r="1326" spans="1:15" x14ac:dyDescent="0.25">
      <c r="A1326" s="80">
        <v>250</v>
      </c>
      <c r="B1326" s="83"/>
      <c r="C1326" s="83">
        <v>75</v>
      </c>
      <c r="D1326" s="23"/>
      <c r="E1326" s="82">
        <f t="shared" si="102"/>
        <v>18750</v>
      </c>
      <c r="F1326" s="258"/>
      <c r="G1326" s="258"/>
      <c r="H1326" s="94">
        <v>5.0000000000000001E-3</v>
      </c>
      <c r="I1326" s="89"/>
    </row>
    <row r="1327" spans="1:15" x14ac:dyDescent="0.25">
      <c r="A1327" s="80">
        <v>250</v>
      </c>
      <c r="B1327" s="83"/>
      <c r="C1327" s="83">
        <v>100</v>
      </c>
      <c r="D1327" s="21"/>
      <c r="E1327" s="82">
        <f t="shared" si="102"/>
        <v>25000</v>
      </c>
      <c r="F1327" s="162"/>
      <c r="G1327" s="162"/>
      <c r="H1327" s="98">
        <v>6.5599999999999999E-3</v>
      </c>
      <c r="I1327" s="89"/>
    </row>
    <row r="1328" spans="1:15" x14ac:dyDescent="0.25">
      <c r="A1328" s="80">
        <v>250</v>
      </c>
      <c r="B1328" s="83"/>
      <c r="C1328" s="83">
        <v>125</v>
      </c>
      <c r="D1328" s="21"/>
      <c r="E1328" s="82">
        <f t="shared" si="102"/>
        <v>31250</v>
      </c>
      <c r="F1328" s="162"/>
      <c r="G1328" s="162"/>
      <c r="H1328" s="94">
        <v>8.1099999999999992E-3</v>
      </c>
      <c r="I1328" s="89"/>
    </row>
    <row r="1329" spans="1:9" x14ac:dyDescent="0.25">
      <c r="A1329" s="80">
        <v>250</v>
      </c>
      <c r="B1329" s="83"/>
      <c r="C1329" s="83">
        <v>150</v>
      </c>
      <c r="D1329" s="82"/>
      <c r="E1329" s="82">
        <f t="shared" si="102"/>
        <v>37500</v>
      </c>
      <c r="F1329" s="162"/>
      <c r="G1329" s="162"/>
      <c r="H1329" s="94">
        <v>9.6600000000000002E-3</v>
      </c>
      <c r="I1329" s="88"/>
    </row>
    <row r="1330" spans="1:9" x14ac:dyDescent="0.25">
      <c r="A1330" s="80">
        <v>250</v>
      </c>
      <c r="B1330" s="83"/>
      <c r="C1330" s="83">
        <v>175</v>
      </c>
      <c r="D1330" s="82"/>
      <c r="E1330" s="82">
        <f t="shared" si="102"/>
        <v>43750</v>
      </c>
      <c r="F1330" s="162"/>
      <c r="G1330" s="162"/>
      <c r="H1330" s="94">
        <v>1.1220000000000001E-2</v>
      </c>
      <c r="I1330" s="88"/>
    </row>
    <row r="1331" spans="1:9" x14ac:dyDescent="0.25">
      <c r="A1331" s="80">
        <v>250</v>
      </c>
      <c r="B1331" s="83"/>
      <c r="C1331" s="83">
        <v>200</v>
      </c>
      <c r="D1331" s="82"/>
      <c r="E1331" s="82">
        <f t="shared" si="102"/>
        <v>50000</v>
      </c>
      <c r="F1331" s="162"/>
      <c r="G1331" s="162"/>
      <c r="H1331" s="94">
        <v>1.277E-2</v>
      </c>
      <c r="I1331" s="88"/>
    </row>
    <row r="1332" spans="1:9" x14ac:dyDescent="0.25">
      <c r="A1332" s="80"/>
      <c r="B1332" s="83"/>
      <c r="C1332" s="83"/>
      <c r="D1332" s="82"/>
      <c r="E1332" s="82"/>
      <c r="F1332" s="162"/>
      <c r="G1332" s="162"/>
      <c r="H1332" s="85"/>
      <c r="I1332" s="89"/>
    </row>
    <row r="1333" spans="1:9" x14ac:dyDescent="0.25">
      <c r="A1333" s="80">
        <v>500</v>
      </c>
      <c r="B1333" s="83"/>
      <c r="C1333" s="83">
        <v>10</v>
      </c>
      <c r="D1333" s="23"/>
      <c r="E1333" s="82">
        <f t="shared" ref="E1333:E1341" si="103">A1333*C1333</f>
        <v>5000</v>
      </c>
      <c r="F1333" s="258"/>
      <c r="G1333" s="258"/>
      <c r="H1333" s="94">
        <v>1.99E-3</v>
      </c>
      <c r="I1333" s="89"/>
    </row>
    <row r="1334" spans="1:9" x14ac:dyDescent="0.25">
      <c r="A1334" s="80">
        <v>500</v>
      </c>
      <c r="B1334" s="83"/>
      <c r="C1334" s="83">
        <v>25</v>
      </c>
      <c r="D1334" s="23"/>
      <c r="E1334" s="82">
        <f t="shared" si="103"/>
        <v>12500</v>
      </c>
      <c r="F1334" s="162"/>
      <c r="G1334" s="162"/>
      <c r="H1334" s="94">
        <v>3.9500000000000004E-3</v>
      </c>
      <c r="I1334" s="89"/>
    </row>
    <row r="1335" spans="1:9" x14ac:dyDescent="0.25">
      <c r="A1335" s="80">
        <v>500</v>
      </c>
      <c r="B1335" s="83"/>
      <c r="C1335" s="83">
        <v>50</v>
      </c>
      <c r="D1335" s="21"/>
      <c r="E1335" s="82">
        <f t="shared" si="103"/>
        <v>25000</v>
      </c>
      <c r="F1335" s="162"/>
      <c r="G1335" s="162"/>
      <c r="H1335" s="94">
        <v>7.1999999999999998E-3</v>
      </c>
      <c r="I1335" s="89"/>
    </row>
    <row r="1336" spans="1:9" x14ac:dyDescent="0.25">
      <c r="A1336" s="80">
        <v>500</v>
      </c>
      <c r="B1336" s="83"/>
      <c r="C1336" s="83">
        <v>75</v>
      </c>
      <c r="D1336" s="21"/>
      <c r="E1336" s="82">
        <f t="shared" si="103"/>
        <v>37500</v>
      </c>
      <c r="F1336" s="162"/>
      <c r="G1336" s="162"/>
      <c r="H1336" s="94">
        <v>1.0460000000000001E-2</v>
      </c>
      <c r="I1336" s="89"/>
    </row>
    <row r="1337" spans="1:9" x14ac:dyDescent="0.25">
      <c r="A1337" s="80">
        <v>500</v>
      </c>
      <c r="B1337" s="83"/>
      <c r="C1337" s="83">
        <v>100</v>
      </c>
      <c r="D1337" s="82"/>
      <c r="E1337" s="82">
        <f t="shared" si="103"/>
        <v>50000</v>
      </c>
      <c r="F1337" s="162"/>
      <c r="G1337" s="162"/>
      <c r="H1337" s="98">
        <v>1.372E-2</v>
      </c>
      <c r="I1337" s="89"/>
    </row>
    <row r="1338" spans="1:9" x14ac:dyDescent="0.25">
      <c r="A1338" s="80">
        <v>500</v>
      </c>
      <c r="B1338" s="83"/>
      <c r="C1338" s="83">
        <v>125</v>
      </c>
      <c r="D1338" s="82"/>
      <c r="E1338" s="82">
        <f t="shared" si="103"/>
        <v>62500</v>
      </c>
      <c r="F1338" s="162"/>
      <c r="G1338" s="162"/>
      <c r="H1338" s="94">
        <v>1.6979999999999999E-2</v>
      </c>
      <c r="I1338" s="89"/>
    </row>
    <row r="1339" spans="1:9" x14ac:dyDescent="0.25">
      <c r="A1339" s="80">
        <v>500</v>
      </c>
      <c r="B1339" s="83"/>
      <c r="C1339" s="83">
        <v>150</v>
      </c>
      <c r="D1339" s="82"/>
      <c r="E1339" s="82">
        <f t="shared" si="103"/>
        <v>75000</v>
      </c>
      <c r="F1339" s="162"/>
      <c r="G1339" s="162"/>
      <c r="H1339" s="94">
        <v>2.0240000000000001E-2</v>
      </c>
      <c r="I1339" s="89"/>
    </row>
    <row r="1340" spans="1:9" x14ac:dyDescent="0.25">
      <c r="A1340" s="80">
        <v>500</v>
      </c>
      <c r="B1340" s="83"/>
      <c r="C1340" s="83">
        <v>175</v>
      </c>
      <c r="D1340" s="82"/>
      <c r="E1340" s="82">
        <f t="shared" si="103"/>
        <v>87500</v>
      </c>
      <c r="F1340" s="162"/>
      <c r="G1340" s="162"/>
      <c r="H1340" s="94">
        <v>2.349E-2</v>
      </c>
      <c r="I1340" s="89"/>
    </row>
    <row r="1341" spans="1:9" x14ac:dyDescent="0.25">
      <c r="A1341" s="80">
        <v>500</v>
      </c>
      <c r="B1341" s="83"/>
      <c r="C1341" s="83">
        <v>200</v>
      </c>
      <c r="D1341" s="23"/>
      <c r="E1341" s="82">
        <f t="shared" si="103"/>
        <v>100000</v>
      </c>
      <c r="F1341" s="162"/>
      <c r="G1341" s="162"/>
      <c r="H1341" s="94">
        <v>2.6749999999999999E-2</v>
      </c>
      <c r="I1341" s="89"/>
    </row>
    <row r="1351" spans="1:10" x14ac:dyDescent="0.25">
      <c r="A1351" s="118" t="s">
        <v>0</v>
      </c>
      <c r="B1351" s="119"/>
      <c r="C1351" s="119"/>
      <c r="D1351" s="119"/>
      <c r="E1351" s="119"/>
      <c r="F1351" s="119"/>
      <c r="G1351" s="119"/>
      <c r="H1351" s="120"/>
      <c r="I1351" s="164" t="s">
        <v>135</v>
      </c>
      <c r="J1351" s="165"/>
    </row>
    <row r="1352" spans="1:10" x14ac:dyDescent="0.25">
      <c r="A1352" s="121"/>
      <c r="B1352" s="122"/>
      <c r="C1352" s="122"/>
      <c r="D1352" s="122"/>
      <c r="E1352" s="122"/>
      <c r="F1352" s="122"/>
      <c r="G1352" s="122"/>
      <c r="H1352" s="123"/>
      <c r="I1352" s="166"/>
      <c r="J1352" s="167"/>
    </row>
    <row r="1353" spans="1:10" x14ac:dyDescent="0.25">
      <c r="A1353" s="168" t="s">
        <v>95</v>
      </c>
      <c r="B1353" s="169"/>
      <c r="C1353" s="169"/>
      <c r="D1353" s="169"/>
      <c r="E1353" s="169"/>
      <c r="F1353" s="169"/>
      <c r="G1353" s="169"/>
      <c r="H1353" s="170"/>
      <c r="I1353" s="176" t="str">
        <f>D$3</f>
        <v>01253</v>
      </c>
      <c r="J1353" s="177"/>
    </row>
    <row r="1354" spans="1:10" x14ac:dyDescent="0.25">
      <c r="A1354" s="171"/>
      <c r="B1354" s="172"/>
      <c r="C1354" s="172"/>
      <c r="D1354" s="172"/>
      <c r="E1354" s="172"/>
      <c r="F1354" s="172"/>
      <c r="G1354" s="172"/>
      <c r="H1354" s="173"/>
      <c r="I1354" s="178"/>
      <c r="J1354" s="179"/>
    </row>
    <row r="1355" spans="1:10" x14ac:dyDescent="0.25">
      <c r="A1355" s="10"/>
      <c r="B1355" s="10"/>
      <c r="C1355" s="10"/>
      <c r="D1355" s="10"/>
      <c r="E1355" s="10"/>
      <c r="F1355" s="10"/>
      <c r="G1355" s="10"/>
      <c r="H1355" s="10"/>
      <c r="I1355" s="10"/>
      <c r="J1355" s="10"/>
    </row>
    <row r="1356" spans="1:10" x14ac:dyDescent="0.25">
      <c r="A1356" s="212" t="s">
        <v>218</v>
      </c>
      <c r="B1356" s="212"/>
      <c r="C1356" s="212"/>
      <c r="D1356" s="212"/>
      <c r="E1356" s="212"/>
      <c r="F1356" s="212"/>
      <c r="G1356" s="212"/>
      <c r="H1356" s="212"/>
      <c r="I1356" s="212"/>
      <c r="J1356" s="212"/>
    </row>
    <row r="1358" spans="1:10" x14ac:dyDescent="0.25">
      <c r="A1358" s="215" t="s">
        <v>145</v>
      </c>
      <c r="B1358" s="216"/>
      <c r="C1358" s="216"/>
      <c r="D1358" s="216"/>
      <c r="E1358" s="216"/>
      <c r="F1358" s="216"/>
      <c r="G1358" s="216"/>
      <c r="H1358" s="216"/>
      <c r="I1358" s="217"/>
    </row>
    <row r="1359" spans="1:10" x14ac:dyDescent="0.25">
      <c r="A1359" s="261" t="s">
        <v>160</v>
      </c>
      <c r="B1359" s="261"/>
      <c r="C1359" s="261"/>
      <c r="D1359" s="261"/>
      <c r="E1359" s="248" t="s">
        <v>161</v>
      </c>
      <c r="F1359" s="251" t="s">
        <v>162</v>
      </c>
      <c r="G1359" s="152"/>
      <c r="H1359" s="251" t="s">
        <v>140</v>
      </c>
      <c r="I1359" s="262" t="s">
        <v>163</v>
      </c>
    </row>
    <row r="1360" spans="1:10" x14ac:dyDescent="0.25">
      <c r="A1360" s="261"/>
      <c r="B1360" s="261"/>
      <c r="C1360" s="261"/>
      <c r="D1360" s="261"/>
      <c r="E1360" s="250"/>
      <c r="F1360" s="252"/>
      <c r="G1360" s="154"/>
      <c r="H1360" s="252"/>
      <c r="I1360" s="263"/>
    </row>
    <row r="1361" spans="1:9" x14ac:dyDescent="0.25">
      <c r="A1361" s="265" t="s">
        <v>164</v>
      </c>
      <c r="B1361" s="266"/>
      <c r="C1361" s="266" t="s">
        <v>165</v>
      </c>
      <c r="D1361" s="266"/>
      <c r="E1361" s="162" t="s">
        <v>167</v>
      </c>
      <c r="F1361" s="162" t="s">
        <v>167</v>
      </c>
      <c r="G1361" s="162"/>
      <c r="H1361" s="162" t="s">
        <v>219</v>
      </c>
      <c r="I1361" s="162" t="s">
        <v>167</v>
      </c>
    </row>
    <row r="1362" spans="1:9" x14ac:dyDescent="0.25">
      <c r="A1362" s="265"/>
      <c r="B1362" s="266"/>
      <c r="C1362" s="266"/>
      <c r="D1362" s="266"/>
      <c r="E1362" s="162"/>
      <c r="F1362" s="162"/>
      <c r="G1362" s="162"/>
      <c r="H1362" s="162"/>
      <c r="I1362" s="162"/>
    </row>
    <row r="1363" spans="1:9" x14ac:dyDescent="0.25">
      <c r="A1363" s="21">
        <v>100</v>
      </c>
      <c r="B1363" s="83"/>
      <c r="C1363" s="83">
        <v>10</v>
      </c>
      <c r="D1363" s="82"/>
      <c r="E1363" s="82">
        <f>A1363*C1363</f>
        <v>1000</v>
      </c>
      <c r="F1363" s="264"/>
      <c r="G1363" s="264"/>
      <c r="H1363" s="93">
        <v>3.8999999999999999E-4</v>
      </c>
      <c r="I1363" s="88"/>
    </row>
    <row r="1364" spans="1:9" x14ac:dyDescent="0.25">
      <c r="A1364" s="21">
        <v>100</v>
      </c>
      <c r="B1364" s="83"/>
      <c r="C1364" s="83">
        <v>25</v>
      </c>
      <c r="D1364" s="82"/>
      <c r="E1364" s="82">
        <f t="shared" ref="E1364:E1371" si="104">A1364*C1364</f>
        <v>2500</v>
      </c>
      <c r="F1364" s="264"/>
      <c r="G1364" s="264"/>
      <c r="H1364" s="93">
        <v>7.6000000000000004E-4</v>
      </c>
      <c r="I1364" s="88"/>
    </row>
    <row r="1365" spans="1:9" x14ac:dyDescent="0.25">
      <c r="A1365" s="21">
        <v>100</v>
      </c>
      <c r="B1365" s="83"/>
      <c r="C1365" s="83">
        <v>50</v>
      </c>
      <c r="D1365" s="82"/>
      <c r="E1365" s="82">
        <f t="shared" si="104"/>
        <v>5000</v>
      </c>
      <c r="F1365" s="264"/>
      <c r="G1365" s="264"/>
      <c r="H1365" s="93">
        <v>1.39E-3</v>
      </c>
      <c r="I1365" s="88"/>
    </row>
    <row r="1366" spans="1:9" x14ac:dyDescent="0.25">
      <c r="A1366" s="21">
        <v>100</v>
      </c>
      <c r="B1366" s="83"/>
      <c r="C1366" s="83">
        <v>75</v>
      </c>
      <c r="D1366" s="82"/>
      <c r="E1366" s="82">
        <f t="shared" si="104"/>
        <v>7500</v>
      </c>
      <c r="F1366" s="162"/>
      <c r="G1366" s="162"/>
      <c r="H1366" s="93">
        <v>2.0100000000000001E-3</v>
      </c>
      <c r="I1366" s="88"/>
    </row>
    <row r="1367" spans="1:9" x14ac:dyDescent="0.25">
      <c r="A1367" s="21">
        <v>100</v>
      </c>
      <c r="B1367" s="83"/>
      <c r="C1367" s="83">
        <v>100</v>
      </c>
      <c r="D1367" s="23"/>
      <c r="E1367" s="82">
        <f t="shared" si="104"/>
        <v>10000</v>
      </c>
      <c r="F1367" s="162"/>
      <c r="G1367" s="162"/>
      <c r="H1367" s="93">
        <v>2.64E-3</v>
      </c>
      <c r="I1367" s="88"/>
    </row>
    <row r="1368" spans="1:9" x14ac:dyDescent="0.25">
      <c r="A1368" s="21">
        <v>100</v>
      </c>
      <c r="B1368" s="83"/>
      <c r="C1368" s="83">
        <v>125</v>
      </c>
      <c r="D1368" s="21"/>
      <c r="E1368" s="82">
        <f t="shared" si="104"/>
        <v>12500</v>
      </c>
      <c r="F1368" s="162"/>
      <c r="G1368" s="162"/>
      <c r="H1368" s="93">
        <v>3.2699999999999999E-3</v>
      </c>
      <c r="I1368" s="88"/>
    </row>
    <row r="1369" spans="1:9" x14ac:dyDescent="0.25">
      <c r="A1369" s="21">
        <v>100</v>
      </c>
      <c r="B1369" s="83"/>
      <c r="C1369" s="83">
        <v>150</v>
      </c>
      <c r="D1369" s="23"/>
      <c r="E1369" s="82">
        <f t="shared" si="104"/>
        <v>15000</v>
      </c>
      <c r="F1369" s="264"/>
      <c r="G1369" s="264"/>
      <c r="H1369" s="93">
        <v>3.8899999999999998E-3</v>
      </c>
      <c r="I1369" s="88"/>
    </row>
    <row r="1370" spans="1:9" x14ac:dyDescent="0.25">
      <c r="A1370" s="21">
        <v>100</v>
      </c>
      <c r="B1370" s="83"/>
      <c r="C1370" s="83">
        <v>175</v>
      </c>
      <c r="D1370" s="23"/>
      <c r="E1370" s="82">
        <f t="shared" si="104"/>
        <v>17500</v>
      </c>
      <c r="F1370" s="162"/>
      <c r="G1370" s="162"/>
      <c r="H1370" s="93">
        <v>4.5199999999999997E-3</v>
      </c>
      <c r="I1370" s="88"/>
    </row>
    <row r="1371" spans="1:9" x14ac:dyDescent="0.25">
      <c r="A1371" s="80">
        <v>100</v>
      </c>
      <c r="B1371" s="83"/>
      <c r="C1371" s="83">
        <v>200</v>
      </c>
      <c r="D1371" s="82"/>
      <c r="E1371" s="82">
        <f t="shared" si="104"/>
        <v>20000</v>
      </c>
      <c r="F1371" s="162"/>
      <c r="G1371" s="162"/>
      <c r="H1371" s="93">
        <v>5.1399999999999996E-3</v>
      </c>
      <c r="I1371" s="89"/>
    </row>
    <row r="1372" spans="1:9" x14ac:dyDescent="0.25">
      <c r="A1372" s="80"/>
      <c r="B1372" s="83"/>
      <c r="C1372" s="83"/>
      <c r="D1372" s="82"/>
      <c r="E1372" s="82"/>
      <c r="F1372" s="162"/>
      <c r="G1372" s="162"/>
      <c r="H1372" s="89"/>
      <c r="I1372" s="89"/>
    </row>
    <row r="1373" spans="1:9" x14ac:dyDescent="0.25">
      <c r="A1373" s="80">
        <v>250</v>
      </c>
      <c r="B1373" s="83"/>
      <c r="C1373" s="83">
        <v>10</v>
      </c>
      <c r="D1373" s="82"/>
      <c r="E1373" s="82">
        <f t="shared" ref="E1373:E1381" si="105">A1373*C1373</f>
        <v>2500</v>
      </c>
      <c r="F1373" s="162"/>
      <c r="G1373" s="162"/>
      <c r="H1373" s="94">
        <v>9.6000000000000002E-4</v>
      </c>
      <c r="I1373" s="89"/>
    </row>
    <row r="1374" spans="1:9" x14ac:dyDescent="0.25">
      <c r="A1374" s="80">
        <v>250</v>
      </c>
      <c r="B1374" s="83"/>
      <c r="C1374" s="83">
        <v>25</v>
      </c>
      <c r="D1374" s="82"/>
      <c r="E1374" s="82">
        <f t="shared" si="105"/>
        <v>6250</v>
      </c>
      <c r="F1374" s="162"/>
      <c r="G1374" s="162"/>
      <c r="H1374" s="94">
        <v>1.9E-3</v>
      </c>
      <c r="I1374" s="89"/>
    </row>
    <row r="1375" spans="1:9" x14ac:dyDescent="0.25">
      <c r="A1375" s="80">
        <v>250</v>
      </c>
      <c r="B1375" s="83"/>
      <c r="C1375" s="83">
        <v>50</v>
      </c>
      <c r="D1375" s="23"/>
      <c r="E1375" s="82">
        <f t="shared" si="105"/>
        <v>12500</v>
      </c>
      <c r="F1375" s="162"/>
      <c r="G1375" s="162"/>
      <c r="H1375" s="94">
        <v>3.4499999999999999E-3</v>
      </c>
      <c r="I1375" s="89"/>
    </row>
    <row r="1376" spans="1:9" x14ac:dyDescent="0.25">
      <c r="A1376" s="80">
        <v>250</v>
      </c>
      <c r="B1376" s="83"/>
      <c r="C1376" s="83">
        <v>75</v>
      </c>
      <c r="D1376" s="23"/>
      <c r="E1376" s="82">
        <f t="shared" si="105"/>
        <v>18750</v>
      </c>
      <c r="F1376" s="258"/>
      <c r="G1376" s="258"/>
      <c r="H1376" s="94">
        <v>5.0000000000000001E-3</v>
      </c>
      <c r="I1376" s="89"/>
    </row>
    <row r="1377" spans="1:9" x14ac:dyDescent="0.25">
      <c r="A1377" s="80">
        <v>250</v>
      </c>
      <c r="B1377" s="83"/>
      <c r="C1377" s="83">
        <v>100</v>
      </c>
      <c r="D1377" s="21"/>
      <c r="E1377" s="82">
        <f t="shared" si="105"/>
        <v>25000</v>
      </c>
      <c r="F1377" s="162"/>
      <c r="G1377" s="162"/>
      <c r="H1377" s="98">
        <v>6.5599999999999999E-3</v>
      </c>
      <c r="I1377" s="89"/>
    </row>
    <row r="1378" spans="1:9" x14ac:dyDescent="0.25">
      <c r="A1378" s="80">
        <v>250</v>
      </c>
      <c r="B1378" s="83"/>
      <c r="C1378" s="83">
        <v>125</v>
      </c>
      <c r="D1378" s="21"/>
      <c r="E1378" s="82">
        <f t="shared" si="105"/>
        <v>31250</v>
      </c>
      <c r="F1378" s="162"/>
      <c r="G1378" s="162"/>
      <c r="H1378" s="94">
        <v>8.1099999999999992E-3</v>
      </c>
      <c r="I1378" s="89"/>
    </row>
    <row r="1379" spans="1:9" x14ac:dyDescent="0.25">
      <c r="A1379" s="80">
        <v>250</v>
      </c>
      <c r="B1379" s="83"/>
      <c r="C1379" s="83">
        <v>150</v>
      </c>
      <c r="D1379" s="82"/>
      <c r="E1379" s="82">
        <f t="shared" si="105"/>
        <v>37500</v>
      </c>
      <c r="F1379" s="162"/>
      <c r="G1379" s="162"/>
      <c r="H1379" s="94">
        <v>9.6600000000000002E-3</v>
      </c>
      <c r="I1379" s="88"/>
    </row>
    <row r="1380" spans="1:9" x14ac:dyDescent="0.25">
      <c r="A1380" s="80">
        <v>250</v>
      </c>
      <c r="B1380" s="83"/>
      <c r="C1380" s="83">
        <v>175</v>
      </c>
      <c r="D1380" s="82"/>
      <c r="E1380" s="82">
        <f t="shared" si="105"/>
        <v>43750</v>
      </c>
      <c r="F1380" s="162"/>
      <c r="G1380" s="162"/>
      <c r="H1380" s="94">
        <v>1.1220000000000001E-2</v>
      </c>
      <c r="I1380" s="88"/>
    </row>
    <row r="1381" spans="1:9" x14ac:dyDescent="0.25">
      <c r="A1381" s="80">
        <v>250</v>
      </c>
      <c r="B1381" s="83"/>
      <c r="C1381" s="83">
        <v>200</v>
      </c>
      <c r="D1381" s="82"/>
      <c r="E1381" s="82">
        <f t="shared" si="105"/>
        <v>50000</v>
      </c>
      <c r="F1381" s="162"/>
      <c r="G1381" s="162"/>
      <c r="H1381" s="94">
        <v>1.277E-2</v>
      </c>
      <c r="I1381" s="88"/>
    </row>
    <row r="1382" spans="1:9" x14ac:dyDescent="0.25">
      <c r="A1382" s="80"/>
      <c r="B1382" s="83"/>
      <c r="C1382" s="83"/>
      <c r="D1382" s="82"/>
      <c r="E1382" s="82"/>
      <c r="F1382" s="162"/>
      <c r="G1382" s="162"/>
      <c r="H1382" s="85"/>
      <c r="I1382" s="89"/>
    </row>
    <row r="1383" spans="1:9" x14ac:dyDescent="0.25">
      <c r="A1383" s="80">
        <v>500</v>
      </c>
      <c r="B1383" s="83"/>
      <c r="C1383" s="83">
        <v>10</v>
      </c>
      <c r="D1383" s="23"/>
      <c r="E1383" s="82">
        <f t="shared" ref="E1383:E1391" si="106">A1383*C1383</f>
        <v>5000</v>
      </c>
      <c r="F1383" s="258"/>
      <c r="G1383" s="258"/>
      <c r="H1383" s="94">
        <v>1.99E-3</v>
      </c>
      <c r="I1383" s="89"/>
    </row>
    <row r="1384" spans="1:9" x14ac:dyDescent="0.25">
      <c r="A1384" s="80">
        <v>500</v>
      </c>
      <c r="B1384" s="83"/>
      <c r="C1384" s="83">
        <v>25</v>
      </c>
      <c r="D1384" s="23"/>
      <c r="E1384" s="82">
        <f t="shared" si="106"/>
        <v>12500</v>
      </c>
      <c r="F1384" s="162"/>
      <c r="G1384" s="162"/>
      <c r="H1384" s="94">
        <v>3.9500000000000004E-3</v>
      </c>
      <c r="I1384" s="89"/>
    </row>
    <row r="1385" spans="1:9" x14ac:dyDescent="0.25">
      <c r="A1385" s="80">
        <v>500</v>
      </c>
      <c r="B1385" s="83"/>
      <c r="C1385" s="83">
        <v>50</v>
      </c>
      <c r="D1385" s="21"/>
      <c r="E1385" s="82">
        <f t="shared" si="106"/>
        <v>25000</v>
      </c>
      <c r="F1385" s="162"/>
      <c r="G1385" s="162"/>
      <c r="H1385" s="94">
        <v>7.1999999999999998E-3</v>
      </c>
      <c r="I1385" s="89"/>
    </row>
    <row r="1386" spans="1:9" x14ac:dyDescent="0.25">
      <c r="A1386" s="80">
        <v>500</v>
      </c>
      <c r="B1386" s="83"/>
      <c r="C1386" s="83">
        <v>75</v>
      </c>
      <c r="D1386" s="21"/>
      <c r="E1386" s="82">
        <f t="shared" si="106"/>
        <v>37500</v>
      </c>
      <c r="F1386" s="162"/>
      <c r="G1386" s="162"/>
      <c r="H1386" s="94">
        <v>1.0460000000000001E-2</v>
      </c>
      <c r="I1386" s="89"/>
    </row>
    <row r="1387" spans="1:9" x14ac:dyDescent="0.25">
      <c r="A1387" s="80">
        <v>500</v>
      </c>
      <c r="B1387" s="83"/>
      <c r="C1387" s="83">
        <v>100</v>
      </c>
      <c r="D1387" s="82"/>
      <c r="E1387" s="82">
        <f t="shared" si="106"/>
        <v>50000</v>
      </c>
      <c r="F1387" s="162"/>
      <c r="G1387" s="162"/>
      <c r="H1387" s="98">
        <v>1.372E-2</v>
      </c>
      <c r="I1387" s="89"/>
    </row>
    <row r="1388" spans="1:9" x14ac:dyDescent="0.25">
      <c r="A1388" s="80">
        <v>500</v>
      </c>
      <c r="B1388" s="83"/>
      <c r="C1388" s="83">
        <v>125</v>
      </c>
      <c r="D1388" s="82"/>
      <c r="E1388" s="82">
        <f t="shared" si="106"/>
        <v>62500</v>
      </c>
      <c r="F1388" s="162"/>
      <c r="G1388" s="162"/>
      <c r="H1388" s="94">
        <v>1.6979999999999999E-2</v>
      </c>
      <c r="I1388" s="89"/>
    </row>
    <row r="1389" spans="1:9" x14ac:dyDescent="0.25">
      <c r="A1389" s="80">
        <v>500</v>
      </c>
      <c r="B1389" s="83"/>
      <c r="C1389" s="83">
        <v>150</v>
      </c>
      <c r="D1389" s="82"/>
      <c r="E1389" s="82">
        <f t="shared" si="106"/>
        <v>75000</v>
      </c>
      <c r="F1389" s="162"/>
      <c r="G1389" s="162"/>
      <c r="H1389" s="94">
        <v>2.0240000000000001E-2</v>
      </c>
      <c r="I1389" s="89"/>
    </row>
    <row r="1390" spans="1:9" x14ac:dyDescent="0.25">
      <c r="A1390" s="80">
        <v>500</v>
      </c>
      <c r="B1390" s="83"/>
      <c r="C1390" s="83">
        <v>175</v>
      </c>
      <c r="D1390" s="82"/>
      <c r="E1390" s="82">
        <f t="shared" si="106"/>
        <v>87500</v>
      </c>
      <c r="F1390" s="162"/>
      <c r="G1390" s="162"/>
      <c r="H1390" s="94">
        <v>2.349E-2</v>
      </c>
      <c r="I1390" s="89"/>
    </row>
    <row r="1391" spans="1:9" x14ac:dyDescent="0.25">
      <c r="A1391" s="80">
        <v>500</v>
      </c>
      <c r="B1391" s="83"/>
      <c r="C1391" s="83">
        <v>200</v>
      </c>
      <c r="D1391" s="23"/>
      <c r="E1391" s="82">
        <f t="shared" si="106"/>
        <v>100000</v>
      </c>
      <c r="F1391" s="162"/>
      <c r="G1391" s="162"/>
      <c r="H1391" s="94">
        <v>2.6749999999999999E-2</v>
      </c>
      <c r="I1391" s="89"/>
    </row>
    <row r="1400" spans="1:10" x14ac:dyDescent="0.25">
      <c r="A1400" s="118" t="s">
        <v>0</v>
      </c>
      <c r="B1400" s="119"/>
      <c r="C1400" s="119"/>
      <c r="D1400" s="119"/>
      <c r="E1400" s="119"/>
      <c r="F1400" s="119"/>
      <c r="G1400" s="119"/>
      <c r="H1400" s="120"/>
      <c r="I1400" s="164" t="s">
        <v>135</v>
      </c>
      <c r="J1400" s="165"/>
    </row>
    <row r="1401" spans="1:10" x14ac:dyDescent="0.25">
      <c r="A1401" s="121"/>
      <c r="B1401" s="122"/>
      <c r="C1401" s="122"/>
      <c r="D1401" s="122"/>
      <c r="E1401" s="122"/>
      <c r="F1401" s="122"/>
      <c r="G1401" s="122"/>
      <c r="H1401" s="123"/>
      <c r="I1401" s="166"/>
      <c r="J1401" s="167"/>
    </row>
    <row r="1402" spans="1:10" x14ac:dyDescent="0.25">
      <c r="A1402" s="168" t="s">
        <v>95</v>
      </c>
      <c r="B1402" s="169"/>
      <c r="C1402" s="169"/>
      <c r="D1402" s="169"/>
      <c r="E1402" s="169"/>
      <c r="F1402" s="169"/>
      <c r="G1402" s="169"/>
      <c r="H1402" s="170"/>
      <c r="I1402" s="176" t="str">
        <f>D$3</f>
        <v>01253</v>
      </c>
      <c r="J1402" s="177"/>
    </row>
    <row r="1403" spans="1:10" x14ac:dyDescent="0.25">
      <c r="A1403" s="171"/>
      <c r="B1403" s="172"/>
      <c r="C1403" s="172"/>
      <c r="D1403" s="172"/>
      <c r="E1403" s="172"/>
      <c r="F1403" s="172"/>
      <c r="G1403" s="172"/>
      <c r="H1403" s="173"/>
      <c r="I1403" s="178"/>
      <c r="J1403" s="179"/>
    </row>
    <row r="1405" spans="1:10" x14ac:dyDescent="0.25">
      <c r="A1405" s="212" t="s">
        <v>220</v>
      </c>
      <c r="B1405" s="212"/>
      <c r="C1405" s="212"/>
      <c r="D1405" s="212"/>
      <c r="E1405" s="212"/>
      <c r="F1405" s="212"/>
      <c r="G1405" s="212"/>
      <c r="H1405" s="212"/>
      <c r="I1405" s="212"/>
      <c r="J1405" s="212"/>
    </row>
    <row r="1406" spans="1:10" x14ac:dyDescent="0.25">
      <c r="A1406" s="4" t="s">
        <v>49</v>
      </c>
      <c r="B1406" s="10"/>
      <c r="C1406" s="10"/>
      <c r="D1406" s="10"/>
      <c r="E1406" s="10"/>
      <c r="F1406" s="10"/>
      <c r="G1406" s="10"/>
      <c r="H1406" s="10"/>
      <c r="I1406" s="10"/>
      <c r="J1406" s="10"/>
    </row>
    <row r="1407" spans="1:10" x14ac:dyDescent="0.25">
      <c r="A1407" s="201" t="s">
        <v>153</v>
      </c>
      <c r="B1407" s="201"/>
      <c r="C1407" s="201"/>
      <c r="D1407" s="201"/>
      <c r="E1407" s="201"/>
      <c r="F1407" s="201"/>
      <c r="G1407" s="201"/>
      <c r="H1407" s="201"/>
      <c r="I1407" s="201"/>
      <c r="J1407" s="201"/>
    </row>
    <row r="1408" spans="1:10" x14ac:dyDescent="0.25">
      <c r="A1408" s="74"/>
      <c r="B1408" s="74"/>
      <c r="C1408" s="74"/>
      <c r="D1408" s="74"/>
      <c r="E1408" s="74"/>
      <c r="F1408" s="74"/>
      <c r="G1408" s="74"/>
      <c r="H1408" s="74"/>
      <c r="I1408" s="74"/>
      <c r="J1408" s="74"/>
    </row>
    <row r="1409" spans="1:10" x14ac:dyDescent="0.25">
      <c r="A1409" s="215" t="s">
        <v>139</v>
      </c>
      <c r="B1409" s="216"/>
      <c r="C1409" s="216"/>
      <c r="D1409" s="216"/>
      <c r="E1409" s="216"/>
      <c r="F1409" s="216"/>
      <c r="G1409" s="216"/>
      <c r="H1409" s="216"/>
      <c r="I1409" s="217"/>
    </row>
    <row r="1410" spans="1:10" x14ac:dyDescent="0.25">
      <c r="A1410" s="202" t="s">
        <v>148</v>
      </c>
      <c r="B1410" s="202"/>
      <c r="C1410" s="79" t="s">
        <v>151</v>
      </c>
      <c r="D1410" s="231" t="s">
        <v>82</v>
      </c>
      <c r="E1410" s="203"/>
      <c r="F1410" s="204" t="s">
        <v>140</v>
      </c>
      <c r="G1410" s="204"/>
      <c r="H1410" s="205" t="s">
        <v>141</v>
      </c>
      <c r="I1410" s="205"/>
    </row>
    <row r="1411" spans="1:10" x14ac:dyDescent="0.25">
      <c r="A1411" s="223" t="s">
        <v>83</v>
      </c>
      <c r="B1411" s="224"/>
      <c r="C1411" s="80" t="s">
        <v>72</v>
      </c>
      <c r="D1411" s="222" t="s">
        <v>83</v>
      </c>
      <c r="E1411" s="221"/>
      <c r="F1411" s="221" t="s">
        <v>83</v>
      </c>
      <c r="G1411" s="221"/>
      <c r="H1411" s="221" t="s">
        <v>83</v>
      </c>
      <c r="I1411" s="221"/>
    </row>
    <row r="1412" spans="1:10" x14ac:dyDescent="0.25">
      <c r="A1412" s="227">
        <v>1</v>
      </c>
      <c r="B1412" s="227"/>
      <c r="C1412" s="80">
        <v>60</v>
      </c>
      <c r="D1412" s="218"/>
      <c r="E1412" s="219"/>
      <c r="F1412" s="220">
        <v>1E-3</v>
      </c>
      <c r="G1412" s="220"/>
      <c r="H1412" s="221"/>
      <c r="I1412" s="221"/>
      <c r="J1412" s="73" t="str">
        <f>IF(H1412&gt;F1412,"#",IF((ABS(D1412-A1412))&lt;(F1412+H1412),"",""""))</f>
        <v>"</v>
      </c>
    </row>
    <row r="1413" spans="1:10" x14ac:dyDescent="0.25">
      <c r="A1413" s="227">
        <v>1</v>
      </c>
      <c r="B1413" s="227"/>
      <c r="C1413" s="80">
        <v>400</v>
      </c>
      <c r="D1413" s="218"/>
      <c r="E1413" s="219"/>
      <c r="F1413" s="220">
        <v>1E-3</v>
      </c>
      <c r="G1413" s="220"/>
      <c r="H1413" s="221"/>
      <c r="I1413" s="221"/>
      <c r="J1413" s="73"/>
    </row>
    <row r="1414" spans="1:10" x14ac:dyDescent="0.25">
      <c r="A1414" s="227"/>
      <c r="B1414" s="227"/>
      <c r="C1414" s="80"/>
      <c r="D1414" s="232"/>
      <c r="E1414" s="233"/>
      <c r="F1414" s="243"/>
      <c r="G1414" s="243"/>
      <c r="H1414" s="162"/>
      <c r="I1414" s="162"/>
      <c r="J1414" s="73"/>
    </row>
    <row r="1415" spans="1:10" x14ac:dyDescent="0.25">
      <c r="A1415" s="227">
        <v>10</v>
      </c>
      <c r="B1415" s="227"/>
      <c r="C1415" s="80">
        <v>60</v>
      </c>
      <c r="D1415" s="240">
        <v>9.9993999999999996</v>
      </c>
      <c r="E1415" s="218"/>
      <c r="F1415" s="259">
        <v>2E-3</v>
      </c>
      <c r="G1415" s="225"/>
      <c r="H1415" s="229"/>
      <c r="I1415" s="222"/>
      <c r="J1415" s="73" t="str">
        <f>IF(H1415&gt;F1415,"#",IF((ABS(D1415-A1415))&lt;(F1415+H1415),"",""""))</f>
        <v/>
      </c>
    </row>
    <row r="1416" spans="1:10" x14ac:dyDescent="0.25">
      <c r="A1416" s="227">
        <v>10</v>
      </c>
      <c r="B1416" s="227"/>
      <c r="C1416" s="80">
        <v>400</v>
      </c>
      <c r="D1416" s="222"/>
      <c r="E1416" s="221"/>
      <c r="F1416" s="220">
        <v>2E-3</v>
      </c>
      <c r="G1416" s="220"/>
      <c r="H1416" s="221"/>
      <c r="I1416" s="221"/>
    </row>
    <row r="1417" spans="1:10" x14ac:dyDescent="0.25">
      <c r="A1417" s="227"/>
      <c r="B1417" s="227"/>
      <c r="C1417" s="80"/>
      <c r="D1417" s="218"/>
      <c r="E1417" s="219"/>
      <c r="F1417" s="230"/>
      <c r="G1417" s="230"/>
      <c r="H1417" s="221"/>
      <c r="I1417" s="221"/>
      <c r="J1417" s="73"/>
    </row>
    <row r="1418" spans="1:10" x14ac:dyDescent="0.25">
      <c r="A1418" s="227">
        <v>25</v>
      </c>
      <c r="B1418" s="227"/>
      <c r="C1418" s="80">
        <v>60</v>
      </c>
      <c r="D1418" s="218"/>
      <c r="E1418" s="219"/>
      <c r="F1418" s="220">
        <v>5.0000000000000001E-3</v>
      </c>
      <c r="G1418" s="220"/>
      <c r="H1418" s="221"/>
      <c r="I1418" s="221"/>
      <c r="J1418" s="73"/>
    </row>
    <row r="1419" spans="1:10" x14ac:dyDescent="0.25">
      <c r="A1419" s="227">
        <v>25</v>
      </c>
      <c r="B1419" s="227"/>
      <c r="C1419" s="80">
        <v>400</v>
      </c>
      <c r="D1419" s="224"/>
      <c r="E1419" s="162"/>
      <c r="F1419" s="220">
        <v>5.0000000000000001E-3</v>
      </c>
      <c r="G1419" s="220"/>
      <c r="H1419" s="162"/>
      <c r="I1419" s="162"/>
    </row>
    <row r="1420" spans="1:10" x14ac:dyDescent="0.25">
      <c r="A1420" s="227"/>
      <c r="B1420" s="227"/>
      <c r="C1420" s="80"/>
      <c r="D1420" s="218"/>
      <c r="E1420" s="219"/>
      <c r="F1420" s="220"/>
      <c r="G1420" s="220"/>
      <c r="H1420" s="221"/>
      <c r="I1420" s="221"/>
      <c r="J1420" s="73"/>
    </row>
    <row r="1421" spans="1:10" x14ac:dyDescent="0.25">
      <c r="A1421" s="227">
        <v>50</v>
      </c>
      <c r="B1421" s="227"/>
      <c r="C1421" s="80">
        <v>60</v>
      </c>
      <c r="D1421" s="218">
        <v>49.997999999999998</v>
      </c>
      <c r="E1421" s="219"/>
      <c r="F1421" s="220">
        <v>8.9999999999999993E-3</v>
      </c>
      <c r="G1421" s="220"/>
      <c r="H1421" s="221"/>
      <c r="I1421" s="221"/>
      <c r="J1421" s="73"/>
    </row>
    <row r="1422" spans="1:10" x14ac:dyDescent="0.25">
      <c r="A1422" s="227">
        <v>50</v>
      </c>
      <c r="B1422" s="227"/>
      <c r="C1422" s="80">
        <v>400</v>
      </c>
      <c r="D1422" s="224"/>
      <c r="E1422" s="162"/>
      <c r="F1422" s="264">
        <v>8.9999999999999993E-3</v>
      </c>
      <c r="G1422" s="264"/>
      <c r="H1422" s="162"/>
      <c r="I1422" s="162"/>
    </row>
    <row r="1423" spans="1:10" x14ac:dyDescent="0.25">
      <c r="A1423" s="227"/>
      <c r="B1423" s="227"/>
      <c r="C1423" s="80"/>
      <c r="D1423" s="218"/>
      <c r="E1423" s="219"/>
      <c r="F1423" s="220"/>
      <c r="G1423" s="220"/>
      <c r="H1423" s="221"/>
      <c r="I1423" s="221"/>
      <c r="J1423" s="73"/>
    </row>
    <row r="1424" spans="1:10" x14ac:dyDescent="0.25">
      <c r="A1424" s="227">
        <v>75</v>
      </c>
      <c r="B1424" s="227"/>
      <c r="C1424" s="80">
        <v>60</v>
      </c>
      <c r="D1424" s="218"/>
      <c r="E1424" s="219"/>
      <c r="F1424" s="220">
        <v>1.4E-2</v>
      </c>
      <c r="G1424" s="220"/>
      <c r="H1424" s="221"/>
      <c r="I1424" s="221"/>
      <c r="J1424" s="73"/>
    </row>
    <row r="1425" spans="1:10" x14ac:dyDescent="0.25">
      <c r="A1425" s="227">
        <v>75</v>
      </c>
      <c r="B1425" s="227"/>
      <c r="C1425" s="80">
        <v>400</v>
      </c>
      <c r="D1425" s="226"/>
      <c r="E1425" s="227"/>
      <c r="F1425" s="220">
        <v>1.4E-2</v>
      </c>
      <c r="G1425" s="220"/>
      <c r="H1425" s="221"/>
      <c r="I1425" s="221"/>
    </row>
    <row r="1426" spans="1:10" x14ac:dyDescent="0.25">
      <c r="A1426" s="227"/>
      <c r="B1426" s="227"/>
      <c r="C1426" s="80"/>
      <c r="D1426" s="218"/>
      <c r="E1426" s="219"/>
      <c r="F1426" s="230"/>
      <c r="G1426" s="230"/>
      <c r="H1426" s="221"/>
      <c r="I1426" s="221"/>
      <c r="J1426" s="73"/>
    </row>
    <row r="1427" spans="1:10" x14ac:dyDescent="0.25">
      <c r="A1427" s="227">
        <v>100</v>
      </c>
      <c r="B1427" s="227"/>
      <c r="C1427" s="80">
        <v>60</v>
      </c>
      <c r="D1427" s="218">
        <v>99.997799999999998</v>
      </c>
      <c r="E1427" s="219"/>
      <c r="F1427" s="220">
        <v>1.7999999999999999E-2</v>
      </c>
      <c r="G1427" s="220"/>
      <c r="H1427" s="221"/>
      <c r="I1427" s="221"/>
      <c r="J1427" s="73"/>
    </row>
    <row r="1428" spans="1:10" x14ac:dyDescent="0.25">
      <c r="A1428" s="227">
        <v>100</v>
      </c>
      <c r="B1428" s="227"/>
      <c r="C1428" s="80">
        <v>400</v>
      </c>
      <c r="D1428" s="227"/>
      <c r="E1428" s="227"/>
      <c r="F1428" s="220">
        <v>1.7999999999999999E-2</v>
      </c>
      <c r="G1428" s="220"/>
      <c r="H1428" s="227"/>
      <c r="I1428" s="227"/>
    </row>
    <row r="1429" spans="1:10" x14ac:dyDescent="0.25">
      <c r="A1429" s="227"/>
      <c r="B1429" s="227"/>
      <c r="C1429" s="80"/>
      <c r="D1429" s="218"/>
      <c r="E1429" s="219"/>
      <c r="F1429" s="220"/>
      <c r="G1429" s="220"/>
      <c r="H1429" s="221"/>
      <c r="I1429" s="221"/>
      <c r="J1429" s="73"/>
    </row>
    <row r="1430" spans="1:10" x14ac:dyDescent="0.25">
      <c r="A1430" s="227">
        <v>125</v>
      </c>
      <c r="B1430" s="227"/>
      <c r="C1430" s="80">
        <v>60</v>
      </c>
      <c r="D1430" s="218"/>
      <c r="E1430" s="219"/>
      <c r="F1430" s="220">
        <v>2.3E-2</v>
      </c>
      <c r="G1430" s="220"/>
      <c r="H1430" s="221"/>
      <c r="I1430" s="221"/>
      <c r="J1430" s="73"/>
    </row>
    <row r="1431" spans="1:10" x14ac:dyDescent="0.25">
      <c r="A1431" s="227">
        <v>125</v>
      </c>
      <c r="B1431" s="227"/>
      <c r="C1431" s="80">
        <v>400</v>
      </c>
      <c r="D1431" s="226"/>
      <c r="E1431" s="227"/>
      <c r="F1431" s="220">
        <v>2.3E-2</v>
      </c>
      <c r="G1431" s="220"/>
      <c r="H1431" s="221"/>
      <c r="I1431" s="221"/>
    </row>
    <row r="1432" spans="1:10" x14ac:dyDescent="0.25">
      <c r="A1432" s="227"/>
      <c r="B1432" s="227"/>
      <c r="C1432" s="80"/>
      <c r="D1432" s="218"/>
      <c r="E1432" s="219"/>
      <c r="F1432" s="220"/>
      <c r="G1432" s="220"/>
      <c r="H1432" s="221"/>
      <c r="I1432" s="221"/>
      <c r="J1432" s="73"/>
    </row>
    <row r="1433" spans="1:10" x14ac:dyDescent="0.25">
      <c r="A1433" s="227">
        <v>150</v>
      </c>
      <c r="B1433" s="227"/>
      <c r="C1433" s="80">
        <v>60</v>
      </c>
      <c r="D1433" s="218"/>
      <c r="E1433" s="219"/>
      <c r="F1433" s="220">
        <v>2.419E-2</v>
      </c>
      <c r="G1433" s="220"/>
      <c r="H1433" s="221"/>
      <c r="I1433" s="221"/>
      <c r="J1433" s="73"/>
    </row>
    <row r="1434" spans="1:10" x14ac:dyDescent="0.25">
      <c r="A1434" s="227">
        <v>150</v>
      </c>
      <c r="B1434" s="227"/>
      <c r="C1434" s="80">
        <v>400</v>
      </c>
      <c r="D1434" s="218"/>
      <c r="E1434" s="219"/>
      <c r="F1434" s="220">
        <v>2.419E-2</v>
      </c>
      <c r="G1434" s="220"/>
      <c r="H1434" s="221"/>
      <c r="I1434" s="221"/>
    </row>
    <row r="1435" spans="1:10" x14ac:dyDescent="0.25">
      <c r="A1435" s="227"/>
      <c r="B1435" s="227"/>
      <c r="C1435" s="80"/>
      <c r="D1435" s="218"/>
      <c r="E1435" s="219"/>
      <c r="F1435" s="220"/>
      <c r="G1435" s="220"/>
      <c r="H1435" s="221"/>
      <c r="I1435" s="221"/>
    </row>
    <row r="1436" spans="1:10" x14ac:dyDescent="0.25">
      <c r="A1436" s="227">
        <v>175</v>
      </c>
      <c r="B1436" s="227"/>
      <c r="C1436" s="80">
        <v>60</v>
      </c>
      <c r="D1436" s="218"/>
      <c r="E1436" s="219"/>
      <c r="F1436" s="220">
        <v>3.2000000000000001E-2</v>
      </c>
      <c r="G1436" s="220"/>
      <c r="H1436" s="221"/>
      <c r="I1436" s="221"/>
    </row>
    <row r="1437" spans="1:10" x14ac:dyDescent="0.25">
      <c r="A1437" s="227">
        <v>175</v>
      </c>
      <c r="B1437" s="227"/>
      <c r="C1437" s="80">
        <v>400</v>
      </c>
      <c r="D1437" s="218"/>
      <c r="E1437" s="219"/>
      <c r="F1437" s="220">
        <v>3.2000000000000001E-2</v>
      </c>
      <c r="G1437" s="220"/>
      <c r="H1437" s="221"/>
      <c r="I1437" s="221"/>
    </row>
    <row r="1438" spans="1:10" x14ac:dyDescent="0.25">
      <c r="A1438" s="227"/>
      <c r="B1438" s="227"/>
      <c r="C1438" s="80"/>
      <c r="D1438" s="218"/>
      <c r="E1438" s="219"/>
      <c r="F1438" s="220"/>
      <c r="G1438" s="220"/>
      <c r="H1438" s="221"/>
      <c r="I1438" s="221"/>
    </row>
    <row r="1439" spans="1:10" x14ac:dyDescent="0.25">
      <c r="A1439" s="227">
        <v>200</v>
      </c>
      <c r="B1439" s="227"/>
      <c r="C1439" s="80">
        <v>60</v>
      </c>
      <c r="D1439" s="218"/>
      <c r="E1439" s="219"/>
      <c r="F1439" s="220">
        <v>3.5999999999999997E-2</v>
      </c>
      <c r="G1439" s="220"/>
      <c r="H1439" s="221"/>
      <c r="I1439" s="221"/>
    </row>
    <row r="1440" spans="1:10" x14ac:dyDescent="0.25">
      <c r="A1440" s="227">
        <v>200</v>
      </c>
      <c r="B1440" s="227"/>
      <c r="C1440" s="80">
        <v>400</v>
      </c>
      <c r="D1440" s="218"/>
      <c r="E1440" s="219"/>
      <c r="F1440" s="220">
        <v>3.5999999999999997E-2</v>
      </c>
      <c r="G1440" s="220"/>
      <c r="H1440" s="221"/>
      <c r="I1440" s="221"/>
    </row>
    <row r="1445" spans="1:10" x14ac:dyDescent="0.25">
      <c r="A1445" s="118" t="s">
        <v>0</v>
      </c>
      <c r="B1445" s="119"/>
      <c r="C1445" s="119"/>
      <c r="D1445" s="119"/>
      <c r="E1445" s="119"/>
      <c r="F1445" s="119"/>
      <c r="G1445" s="119"/>
      <c r="H1445" s="120"/>
      <c r="I1445" s="164" t="s">
        <v>135</v>
      </c>
      <c r="J1445" s="165"/>
    </row>
    <row r="1446" spans="1:10" x14ac:dyDescent="0.25">
      <c r="A1446" s="121"/>
      <c r="B1446" s="122"/>
      <c r="C1446" s="122"/>
      <c r="D1446" s="122"/>
      <c r="E1446" s="122"/>
      <c r="F1446" s="122"/>
      <c r="G1446" s="122"/>
      <c r="H1446" s="123"/>
      <c r="I1446" s="166"/>
      <c r="J1446" s="167"/>
    </row>
    <row r="1447" spans="1:10" x14ac:dyDescent="0.25">
      <c r="A1447" s="168" t="s">
        <v>95</v>
      </c>
      <c r="B1447" s="169"/>
      <c r="C1447" s="169"/>
      <c r="D1447" s="169"/>
      <c r="E1447" s="169"/>
      <c r="F1447" s="169"/>
      <c r="G1447" s="169"/>
      <c r="H1447" s="170"/>
      <c r="I1447" s="176" t="str">
        <f>D$3</f>
        <v>01253</v>
      </c>
      <c r="J1447" s="177"/>
    </row>
    <row r="1448" spans="1:10" x14ac:dyDescent="0.25">
      <c r="A1448" s="171"/>
      <c r="B1448" s="172"/>
      <c r="C1448" s="172"/>
      <c r="D1448" s="172"/>
      <c r="E1448" s="172"/>
      <c r="F1448" s="172"/>
      <c r="G1448" s="172"/>
      <c r="H1448" s="173"/>
      <c r="I1448" s="178"/>
      <c r="J1448" s="179"/>
    </row>
    <row r="1450" spans="1:10" x14ac:dyDescent="0.25">
      <c r="A1450" s="212" t="s">
        <v>220</v>
      </c>
      <c r="B1450" s="212"/>
      <c r="C1450" s="212"/>
      <c r="D1450" s="212"/>
      <c r="E1450" s="212"/>
      <c r="F1450" s="212"/>
      <c r="G1450" s="212"/>
      <c r="H1450" s="212"/>
      <c r="I1450" s="212"/>
      <c r="J1450" s="212"/>
    </row>
    <row r="1452" spans="1:10" x14ac:dyDescent="0.25">
      <c r="A1452" s="215" t="s">
        <v>144</v>
      </c>
      <c r="B1452" s="216"/>
      <c r="C1452" s="216"/>
      <c r="D1452" s="216"/>
      <c r="E1452" s="216"/>
      <c r="F1452" s="216"/>
      <c r="G1452" s="216"/>
      <c r="H1452" s="216"/>
      <c r="I1452" s="217"/>
    </row>
    <row r="1453" spans="1:10" x14ac:dyDescent="0.25">
      <c r="A1453" s="202" t="s">
        <v>148</v>
      </c>
      <c r="B1453" s="202"/>
      <c r="C1453" s="79" t="s">
        <v>151</v>
      </c>
      <c r="D1453" s="231" t="s">
        <v>82</v>
      </c>
      <c r="E1453" s="203"/>
      <c r="F1453" s="204" t="s">
        <v>140</v>
      </c>
      <c r="G1453" s="204"/>
      <c r="H1453" s="205" t="s">
        <v>141</v>
      </c>
      <c r="I1453" s="205"/>
    </row>
    <row r="1454" spans="1:10" x14ac:dyDescent="0.25">
      <c r="A1454" s="223" t="s">
        <v>83</v>
      </c>
      <c r="B1454" s="224"/>
      <c r="C1454" s="80" t="s">
        <v>72</v>
      </c>
      <c r="D1454" s="222" t="s">
        <v>83</v>
      </c>
      <c r="E1454" s="221"/>
      <c r="F1454" s="221" t="s">
        <v>83</v>
      </c>
      <c r="G1454" s="221"/>
      <c r="H1454" s="221" t="s">
        <v>83</v>
      </c>
      <c r="I1454" s="221"/>
    </row>
    <row r="1455" spans="1:10" x14ac:dyDescent="0.25">
      <c r="A1455" s="227">
        <v>1</v>
      </c>
      <c r="B1455" s="227"/>
      <c r="C1455" s="80">
        <v>60</v>
      </c>
      <c r="D1455" s="218"/>
      <c r="E1455" s="219"/>
      <c r="F1455" s="220">
        <v>1E-3</v>
      </c>
      <c r="G1455" s="220"/>
      <c r="H1455" s="221"/>
      <c r="I1455" s="221"/>
    </row>
    <row r="1456" spans="1:10" x14ac:dyDescent="0.25">
      <c r="A1456" s="227">
        <v>1</v>
      </c>
      <c r="B1456" s="227"/>
      <c r="C1456" s="80">
        <v>400</v>
      </c>
      <c r="D1456" s="218"/>
      <c r="E1456" s="219"/>
      <c r="F1456" s="220">
        <v>1E-3</v>
      </c>
      <c r="G1456" s="220"/>
      <c r="H1456" s="221"/>
      <c r="I1456" s="221"/>
    </row>
    <row r="1457" spans="1:9" x14ac:dyDescent="0.25">
      <c r="A1457" s="227"/>
      <c r="B1457" s="227"/>
      <c r="C1457" s="80"/>
      <c r="D1457" s="232"/>
      <c r="E1457" s="233"/>
      <c r="F1457" s="243"/>
      <c r="G1457" s="243"/>
      <c r="H1457" s="162"/>
      <c r="I1457" s="162"/>
    </row>
    <row r="1458" spans="1:9" x14ac:dyDescent="0.25">
      <c r="A1458" s="227">
        <v>10</v>
      </c>
      <c r="B1458" s="227"/>
      <c r="C1458" s="80">
        <v>60</v>
      </c>
      <c r="D1458" s="240"/>
      <c r="E1458" s="218"/>
      <c r="F1458" s="259">
        <v>2E-3</v>
      </c>
      <c r="G1458" s="225"/>
      <c r="H1458" s="229"/>
      <c r="I1458" s="222"/>
    </row>
    <row r="1459" spans="1:9" x14ac:dyDescent="0.25">
      <c r="A1459" s="227">
        <v>10</v>
      </c>
      <c r="B1459" s="227"/>
      <c r="C1459" s="80">
        <v>400</v>
      </c>
      <c r="D1459" s="222"/>
      <c r="E1459" s="221"/>
      <c r="F1459" s="220">
        <v>2E-3</v>
      </c>
      <c r="G1459" s="220"/>
      <c r="H1459" s="221"/>
      <c r="I1459" s="221"/>
    </row>
    <row r="1460" spans="1:9" x14ac:dyDescent="0.25">
      <c r="A1460" s="227"/>
      <c r="B1460" s="227"/>
      <c r="C1460" s="80"/>
      <c r="D1460" s="218"/>
      <c r="E1460" s="219"/>
      <c r="F1460" s="230"/>
      <c r="G1460" s="230"/>
      <c r="H1460" s="221"/>
      <c r="I1460" s="221"/>
    </row>
    <row r="1461" spans="1:9" x14ac:dyDescent="0.25">
      <c r="A1461" s="227">
        <v>25</v>
      </c>
      <c r="B1461" s="227"/>
      <c r="C1461" s="80">
        <v>60</v>
      </c>
      <c r="D1461" s="218"/>
      <c r="E1461" s="219"/>
      <c r="F1461" s="220">
        <v>5.0000000000000001E-3</v>
      </c>
      <c r="G1461" s="220"/>
      <c r="H1461" s="221"/>
      <c r="I1461" s="221"/>
    </row>
    <row r="1462" spans="1:9" x14ac:dyDescent="0.25">
      <c r="A1462" s="227">
        <v>25</v>
      </c>
      <c r="B1462" s="227"/>
      <c r="C1462" s="80">
        <v>400</v>
      </c>
      <c r="D1462" s="224"/>
      <c r="E1462" s="162"/>
      <c r="F1462" s="220">
        <v>5.0000000000000001E-3</v>
      </c>
      <c r="G1462" s="220"/>
      <c r="H1462" s="162"/>
      <c r="I1462" s="162"/>
    </row>
    <row r="1463" spans="1:9" x14ac:dyDescent="0.25">
      <c r="A1463" s="227"/>
      <c r="B1463" s="227"/>
      <c r="C1463" s="80"/>
      <c r="D1463" s="218"/>
      <c r="E1463" s="219"/>
      <c r="F1463" s="220"/>
      <c r="G1463" s="220"/>
      <c r="H1463" s="221"/>
      <c r="I1463" s="221"/>
    </row>
    <row r="1464" spans="1:9" x14ac:dyDescent="0.25">
      <c r="A1464" s="227">
        <v>50</v>
      </c>
      <c r="B1464" s="227"/>
      <c r="C1464" s="80">
        <v>60</v>
      </c>
      <c r="D1464" s="218"/>
      <c r="E1464" s="219"/>
      <c r="F1464" s="220">
        <v>8.9999999999999993E-3</v>
      </c>
      <c r="G1464" s="220"/>
      <c r="H1464" s="221"/>
      <c r="I1464" s="221"/>
    </row>
    <row r="1465" spans="1:9" x14ac:dyDescent="0.25">
      <c r="A1465" s="227">
        <v>50</v>
      </c>
      <c r="B1465" s="227"/>
      <c r="C1465" s="80">
        <v>400</v>
      </c>
      <c r="D1465" s="224"/>
      <c r="E1465" s="162"/>
      <c r="F1465" s="264">
        <v>8.9999999999999993E-3</v>
      </c>
      <c r="G1465" s="264"/>
      <c r="H1465" s="162"/>
      <c r="I1465" s="162"/>
    </row>
    <row r="1466" spans="1:9" x14ac:dyDescent="0.25">
      <c r="A1466" s="227"/>
      <c r="B1466" s="227"/>
      <c r="C1466" s="80"/>
      <c r="D1466" s="218"/>
      <c r="E1466" s="219"/>
      <c r="F1466" s="220"/>
      <c r="G1466" s="220"/>
      <c r="H1466" s="221"/>
      <c r="I1466" s="221"/>
    </row>
    <row r="1467" spans="1:9" x14ac:dyDescent="0.25">
      <c r="A1467" s="227">
        <v>75</v>
      </c>
      <c r="B1467" s="227"/>
      <c r="C1467" s="80">
        <v>60</v>
      </c>
      <c r="D1467" s="218"/>
      <c r="E1467" s="219"/>
      <c r="F1467" s="220">
        <v>1.4E-2</v>
      </c>
      <c r="G1467" s="220"/>
      <c r="H1467" s="221"/>
      <c r="I1467" s="221"/>
    </row>
    <row r="1468" spans="1:9" x14ac:dyDescent="0.25">
      <c r="A1468" s="227">
        <v>75</v>
      </c>
      <c r="B1468" s="227"/>
      <c r="C1468" s="80">
        <v>400</v>
      </c>
      <c r="D1468" s="226"/>
      <c r="E1468" s="227"/>
      <c r="F1468" s="220">
        <v>1.4E-2</v>
      </c>
      <c r="G1468" s="220"/>
      <c r="H1468" s="221"/>
      <c r="I1468" s="221"/>
    </row>
    <row r="1469" spans="1:9" x14ac:dyDescent="0.25">
      <c r="A1469" s="227"/>
      <c r="B1469" s="227"/>
      <c r="C1469" s="80"/>
      <c r="D1469" s="218"/>
      <c r="E1469" s="219"/>
      <c r="F1469" s="230"/>
      <c r="G1469" s="230"/>
      <c r="H1469" s="221"/>
      <c r="I1469" s="221"/>
    </row>
    <row r="1470" spans="1:9" x14ac:dyDescent="0.25">
      <c r="A1470" s="227">
        <v>100</v>
      </c>
      <c r="B1470" s="227"/>
      <c r="C1470" s="80">
        <v>60</v>
      </c>
      <c r="D1470" s="218"/>
      <c r="E1470" s="219"/>
      <c r="F1470" s="220">
        <v>1.7999999999999999E-2</v>
      </c>
      <c r="G1470" s="220"/>
      <c r="H1470" s="221"/>
      <c r="I1470" s="221"/>
    </row>
    <row r="1471" spans="1:9" x14ac:dyDescent="0.25">
      <c r="A1471" s="227">
        <v>100</v>
      </c>
      <c r="B1471" s="227"/>
      <c r="C1471" s="80">
        <v>400</v>
      </c>
      <c r="D1471" s="227"/>
      <c r="E1471" s="227"/>
      <c r="F1471" s="220">
        <v>1.7999999999999999E-2</v>
      </c>
      <c r="G1471" s="220"/>
      <c r="H1471" s="227"/>
      <c r="I1471" s="227"/>
    </row>
    <row r="1472" spans="1:9" x14ac:dyDescent="0.25">
      <c r="A1472" s="227"/>
      <c r="B1472" s="227"/>
      <c r="C1472" s="80"/>
      <c r="D1472" s="218"/>
      <c r="E1472" s="219"/>
      <c r="F1472" s="220"/>
      <c r="G1472" s="220"/>
      <c r="H1472" s="221"/>
      <c r="I1472" s="221"/>
    </row>
    <row r="1473" spans="1:10" x14ac:dyDescent="0.25">
      <c r="A1473" s="227">
        <v>125</v>
      </c>
      <c r="B1473" s="227"/>
      <c r="C1473" s="80">
        <v>60</v>
      </c>
      <c r="D1473" s="218"/>
      <c r="E1473" s="219"/>
      <c r="F1473" s="220">
        <v>2.3E-2</v>
      </c>
      <c r="G1473" s="220"/>
      <c r="H1473" s="221"/>
      <c r="I1473" s="221"/>
    </row>
    <row r="1474" spans="1:10" x14ac:dyDescent="0.25">
      <c r="A1474" s="227">
        <v>125</v>
      </c>
      <c r="B1474" s="227"/>
      <c r="C1474" s="80">
        <v>400</v>
      </c>
      <c r="D1474" s="226"/>
      <c r="E1474" s="227"/>
      <c r="F1474" s="220">
        <v>2.3E-2</v>
      </c>
      <c r="G1474" s="220"/>
      <c r="H1474" s="221"/>
      <c r="I1474" s="221"/>
    </row>
    <row r="1475" spans="1:10" x14ac:dyDescent="0.25">
      <c r="A1475" s="227"/>
      <c r="B1475" s="227"/>
      <c r="C1475" s="80"/>
      <c r="D1475" s="218"/>
      <c r="E1475" s="219"/>
      <c r="F1475" s="220"/>
      <c r="G1475" s="220"/>
      <c r="H1475" s="221"/>
      <c r="I1475" s="221"/>
    </row>
    <row r="1476" spans="1:10" x14ac:dyDescent="0.25">
      <c r="A1476" s="227">
        <v>150</v>
      </c>
      <c r="B1476" s="227"/>
      <c r="C1476" s="80">
        <v>60</v>
      </c>
      <c r="D1476" s="218"/>
      <c r="E1476" s="219"/>
      <c r="F1476" s="220">
        <v>2.419E-2</v>
      </c>
      <c r="G1476" s="220"/>
      <c r="H1476" s="221"/>
      <c r="I1476" s="221"/>
    </row>
    <row r="1477" spans="1:10" x14ac:dyDescent="0.25">
      <c r="A1477" s="227">
        <v>150</v>
      </c>
      <c r="B1477" s="227"/>
      <c r="C1477" s="80">
        <v>400</v>
      </c>
      <c r="D1477" s="218"/>
      <c r="E1477" s="219"/>
      <c r="F1477" s="220">
        <v>2.419E-2</v>
      </c>
      <c r="G1477" s="220"/>
      <c r="H1477" s="221"/>
      <c r="I1477" s="221"/>
    </row>
    <row r="1478" spans="1:10" x14ac:dyDescent="0.25">
      <c r="A1478" s="227"/>
      <c r="B1478" s="227"/>
      <c r="C1478" s="80"/>
      <c r="D1478" s="218"/>
      <c r="E1478" s="219"/>
      <c r="F1478" s="220"/>
      <c r="G1478" s="220"/>
      <c r="H1478" s="221"/>
      <c r="I1478" s="221"/>
    </row>
    <row r="1479" spans="1:10" x14ac:dyDescent="0.25">
      <c r="A1479" s="227">
        <v>175</v>
      </c>
      <c r="B1479" s="227"/>
      <c r="C1479" s="80">
        <v>60</v>
      </c>
      <c r="D1479" s="218"/>
      <c r="E1479" s="219"/>
      <c r="F1479" s="220">
        <v>3.2000000000000001E-2</v>
      </c>
      <c r="G1479" s="220"/>
      <c r="H1479" s="221"/>
      <c r="I1479" s="221"/>
    </row>
    <row r="1480" spans="1:10" x14ac:dyDescent="0.25">
      <c r="A1480" s="227">
        <v>175</v>
      </c>
      <c r="B1480" s="227"/>
      <c r="C1480" s="80">
        <v>400</v>
      </c>
      <c r="D1480" s="218"/>
      <c r="E1480" s="219"/>
      <c r="F1480" s="220">
        <v>3.2000000000000001E-2</v>
      </c>
      <c r="G1480" s="220"/>
      <c r="H1480" s="221"/>
      <c r="I1480" s="221"/>
    </row>
    <row r="1481" spans="1:10" x14ac:dyDescent="0.25">
      <c r="A1481" s="227"/>
      <c r="B1481" s="227"/>
      <c r="C1481" s="80"/>
      <c r="D1481" s="218"/>
      <c r="E1481" s="219"/>
      <c r="F1481" s="220"/>
      <c r="G1481" s="220"/>
      <c r="H1481" s="221"/>
      <c r="I1481" s="221"/>
    </row>
    <row r="1482" spans="1:10" x14ac:dyDescent="0.25">
      <c r="A1482" s="227">
        <v>200</v>
      </c>
      <c r="B1482" s="227"/>
      <c r="C1482" s="80">
        <v>60</v>
      </c>
      <c r="D1482" s="218"/>
      <c r="E1482" s="219"/>
      <c r="F1482" s="220">
        <v>3.5999999999999997E-2</v>
      </c>
      <c r="G1482" s="220"/>
      <c r="H1482" s="221"/>
      <c r="I1482" s="221"/>
    </row>
    <row r="1483" spans="1:10" x14ac:dyDescent="0.25">
      <c r="A1483" s="227">
        <v>200</v>
      </c>
      <c r="B1483" s="227"/>
      <c r="C1483" s="80">
        <v>400</v>
      </c>
      <c r="D1483" s="218"/>
      <c r="E1483" s="219"/>
      <c r="F1483" s="220">
        <v>3.5999999999999997E-2</v>
      </c>
      <c r="G1483" s="220"/>
      <c r="H1483" s="221"/>
      <c r="I1483" s="221"/>
    </row>
    <row r="1486" spans="1:10" x14ac:dyDescent="0.25">
      <c r="A1486" s="118" t="s">
        <v>0</v>
      </c>
      <c r="B1486" s="119"/>
      <c r="C1486" s="119"/>
      <c r="D1486" s="119"/>
      <c r="E1486" s="119"/>
      <c r="F1486" s="119"/>
      <c r="G1486" s="119"/>
      <c r="H1486" s="120"/>
      <c r="I1486" s="164" t="s">
        <v>135</v>
      </c>
      <c r="J1486" s="165"/>
    </row>
    <row r="1487" spans="1:10" x14ac:dyDescent="0.25">
      <c r="A1487" s="121"/>
      <c r="B1487" s="122"/>
      <c r="C1487" s="122"/>
      <c r="D1487" s="122"/>
      <c r="E1487" s="122"/>
      <c r="F1487" s="122"/>
      <c r="G1487" s="122"/>
      <c r="H1487" s="123"/>
      <c r="I1487" s="166"/>
      <c r="J1487" s="167"/>
    </row>
    <row r="1488" spans="1:10" x14ac:dyDescent="0.25">
      <c r="A1488" s="168" t="s">
        <v>95</v>
      </c>
      <c r="B1488" s="169"/>
      <c r="C1488" s="169"/>
      <c r="D1488" s="169"/>
      <c r="E1488" s="169"/>
      <c r="F1488" s="169"/>
      <c r="G1488" s="169"/>
      <c r="H1488" s="170"/>
      <c r="I1488" s="176" t="str">
        <f>D$3</f>
        <v>01253</v>
      </c>
      <c r="J1488" s="177"/>
    </row>
    <row r="1489" spans="1:10" x14ac:dyDescent="0.25">
      <c r="A1489" s="171"/>
      <c r="B1489" s="172"/>
      <c r="C1489" s="172"/>
      <c r="D1489" s="172"/>
      <c r="E1489" s="172"/>
      <c r="F1489" s="172"/>
      <c r="G1489" s="172"/>
      <c r="H1489" s="173"/>
      <c r="I1489" s="178"/>
      <c r="J1489" s="179"/>
    </row>
    <row r="1491" spans="1:10" x14ac:dyDescent="0.25">
      <c r="A1491" s="212" t="s">
        <v>220</v>
      </c>
      <c r="B1491" s="212"/>
      <c r="C1491" s="212"/>
      <c r="D1491" s="212"/>
      <c r="E1491" s="212"/>
      <c r="F1491" s="212"/>
      <c r="G1491" s="212"/>
      <c r="H1491" s="212"/>
      <c r="I1491" s="212"/>
      <c r="J1491" s="212"/>
    </row>
    <row r="1493" spans="1:10" x14ac:dyDescent="0.25">
      <c r="A1493" s="215" t="s">
        <v>145</v>
      </c>
      <c r="B1493" s="216"/>
      <c r="C1493" s="216"/>
      <c r="D1493" s="216"/>
      <c r="E1493" s="216"/>
      <c r="F1493" s="216"/>
      <c r="G1493" s="216"/>
      <c r="H1493" s="216"/>
      <c r="I1493" s="217"/>
    </row>
    <row r="1494" spans="1:10" x14ac:dyDescent="0.25">
      <c r="A1494" s="202" t="s">
        <v>148</v>
      </c>
      <c r="B1494" s="202"/>
      <c r="C1494" s="79" t="s">
        <v>151</v>
      </c>
      <c r="D1494" s="231" t="s">
        <v>82</v>
      </c>
      <c r="E1494" s="203"/>
      <c r="F1494" s="204" t="s">
        <v>140</v>
      </c>
      <c r="G1494" s="204"/>
      <c r="H1494" s="205" t="s">
        <v>141</v>
      </c>
      <c r="I1494" s="205"/>
    </row>
    <row r="1495" spans="1:10" x14ac:dyDescent="0.25">
      <c r="A1495" s="223" t="s">
        <v>83</v>
      </c>
      <c r="B1495" s="224"/>
      <c r="C1495" s="80" t="s">
        <v>72</v>
      </c>
      <c r="D1495" s="222" t="s">
        <v>83</v>
      </c>
      <c r="E1495" s="221"/>
      <c r="F1495" s="221" t="s">
        <v>83</v>
      </c>
      <c r="G1495" s="221"/>
      <c r="H1495" s="221" t="s">
        <v>83</v>
      </c>
      <c r="I1495" s="221"/>
    </row>
    <row r="1496" spans="1:10" x14ac:dyDescent="0.25">
      <c r="A1496" s="227">
        <v>1</v>
      </c>
      <c r="B1496" s="227"/>
      <c r="C1496" s="80">
        <v>60</v>
      </c>
      <c r="D1496" s="218"/>
      <c r="E1496" s="219"/>
      <c r="F1496" s="220">
        <v>1E-3</v>
      </c>
      <c r="G1496" s="220"/>
      <c r="H1496" s="221"/>
      <c r="I1496" s="221"/>
    </row>
    <row r="1497" spans="1:10" x14ac:dyDescent="0.25">
      <c r="A1497" s="227">
        <v>1</v>
      </c>
      <c r="B1497" s="227"/>
      <c r="C1497" s="80">
        <v>400</v>
      </c>
      <c r="D1497" s="218"/>
      <c r="E1497" s="219"/>
      <c r="F1497" s="220">
        <v>1E-3</v>
      </c>
      <c r="G1497" s="220"/>
      <c r="H1497" s="221"/>
      <c r="I1497" s="221"/>
    </row>
    <row r="1498" spans="1:10" x14ac:dyDescent="0.25">
      <c r="A1498" s="227"/>
      <c r="B1498" s="227"/>
      <c r="C1498" s="80"/>
      <c r="D1498" s="232"/>
      <c r="E1498" s="233"/>
      <c r="F1498" s="243"/>
      <c r="G1498" s="243"/>
      <c r="H1498" s="162"/>
      <c r="I1498" s="162"/>
    </row>
    <row r="1499" spans="1:10" x14ac:dyDescent="0.25">
      <c r="A1499" s="227">
        <v>10</v>
      </c>
      <c r="B1499" s="227"/>
      <c r="C1499" s="80">
        <v>60</v>
      </c>
      <c r="D1499" s="240"/>
      <c r="E1499" s="218"/>
      <c r="F1499" s="259">
        <v>2E-3</v>
      </c>
      <c r="G1499" s="225"/>
      <c r="H1499" s="229"/>
      <c r="I1499" s="222"/>
    </row>
    <row r="1500" spans="1:10" x14ac:dyDescent="0.25">
      <c r="A1500" s="227">
        <v>10</v>
      </c>
      <c r="B1500" s="227"/>
      <c r="C1500" s="80">
        <v>400</v>
      </c>
      <c r="D1500" s="222"/>
      <c r="E1500" s="221"/>
      <c r="F1500" s="220">
        <v>2E-3</v>
      </c>
      <c r="G1500" s="220"/>
      <c r="H1500" s="221"/>
      <c r="I1500" s="221"/>
    </row>
    <row r="1501" spans="1:10" x14ac:dyDescent="0.25">
      <c r="A1501" s="227"/>
      <c r="B1501" s="227"/>
      <c r="C1501" s="80"/>
      <c r="D1501" s="218"/>
      <c r="E1501" s="219"/>
      <c r="F1501" s="230"/>
      <c r="G1501" s="230"/>
      <c r="H1501" s="221"/>
      <c r="I1501" s="221"/>
    </row>
    <row r="1502" spans="1:10" x14ac:dyDescent="0.25">
      <c r="A1502" s="227">
        <v>25</v>
      </c>
      <c r="B1502" s="227"/>
      <c r="C1502" s="80">
        <v>60</v>
      </c>
      <c r="D1502" s="218"/>
      <c r="E1502" s="219"/>
      <c r="F1502" s="220">
        <v>5.0000000000000001E-3</v>
      </c>
      <c r="G1502" s="220"/>
      <c r="H1502" s="221"/>
      <c r="I1502" s="221"/>
    </row>
    <row r="1503" spans="1:10" x14ac:dyDescent="0.25">
      <c r="A1503" s="227">
        <v>25</v>
      </c>
      <c r="B1503" s="227"/>
      <c r="C1503" s="80">
        <v>400</v>
      </c>
      <c r="D1503" s="224"/>
      <c r="E1503" s="162"/>
      <c r="F1503" s="220">
        <v>5.0000000000000001E-3</v>
      </c>
      <c r="G1503" s="220"/>
      <c r="H1503" s="162"/>
      <c r="I1503" s="162"/>
    </row>
    <row r="1504" spans="1:10" x14ac:dyDescent="0.25">
      <c r="A1504" s="227"/>
      <c r="B1504" s="227"/>
      <c r="C1504" s="80"/>
      <c r="D1504" s="218"/>
      <c r="E1504" s="219"/>
      <c r="F1504" s="220"/>
      <c r="G1504" s="220"/>
      <c r="H1504" s="221"/>
      <c r="I1504" s="221"/>
    </row>
    <row r="1505" spans="1:9" x14ac:dyDescent="0.25">
      <c r="A1505" s="227">
        <v>50</v>
      </c>
      <c r="B1505" s="227"/>
      <c r="C1505" s="80">
        <v>60</v>
      </c>
      <c r="D1505" s="218"/>
      <c r="E1505" s="219"/>
      <c r="F1505" s="220">
        <v>8.9999999999999993E-3</v>
      </c>
      <c r="G1505" s="220"/>
      <c r="H1505" s="221"/>
      <c r="I1505" s="221"/>
    </row>
    <row r="1506" spans="1:9" x14ac:dyDescent="0.25">
      <c r="A1506" s="227">
        <v>50</v>
      </c>
      <c r="B1506" s="227"/>
      <c r="C1506" s="80">
        <v>400</v>
      </c>
      <c r="D1506" s="224"/>
      <c r="E1506" s="162"/>
      <c r="F1506" s="264">
        <v>8.9999999999999993E-3</v>
      </c>
      <c r="G1506" s="264"/>
      <c r="H1506" s="162"/>
      <c r="I1506" s="162"/>
    </row>
    <row r="1507" spans="1:9" x14ac:dyDescent="0.25">
      <c r="A1507" s="227"/>
      <c r="B1507" s="227"/>
      <c r="C1507" s="80"/>
      <c r="D1507" s="218"/>
      <c r="E1507" s="219"/>
      <c r="F1507" s="220"/>
      <c r="G1507" s="220"/>
      <c r="H1507" s="221"/>
      <c r="I1507" s="221"/>
    </row>
    <row r="1508" spans="1:9" x14ac:dyDescent="0.25">
      <c r="A1508" s="227">
        <v>75</v>
      </c>
      <c r="B1508" s="227"/>
      <c r="C1508" s="80">
        <v>60</v>
      </c>
      <c r="D1508" s="218"/>
      <c r="E1508" s="219"/>
      <c r="F1508" s="220">
        <v>1.4E-2</v>
      </c>
      <c r="G1508" s="220"/>
      <c r="H1508" s="221"/>
      <c r="I1508" s="221"/>
    </row>
    <row r="1509" spans="1:9" x14ac:dyDescent="0.25">
      <c r="A1509" s="227">
        <v>75</v>
      </c>
      <c r="B1509" s="227"/>
      <c r="C1509" s="80">
        <v>400</v>
      </c>
      <c r="D1509" s="226"/>
      <c r="E1509" s="227"/>
      <c r="F1509" s="220">
        <v>1.4E-2</v>
      </c>
      <c r="G1509" s="220"/>
      <c r="H1509" s="221"/>
      <c r="I1509" s="221"/>
    </row>
    <row r="1510" spans="1:9" x14ac:dyDescent="0.25">
      <c r="A1510" s="227"/>
      <c r="B1510" s="227"/>
      <c r="C1510" s="80"/>
      <c r="D1510" s="218"/>
      <c r="E1510" s="219"/>
      <c r="F1510" s="230"/>
      <c r="G1510" s="230"/>
      <c r="H1510" s="221"/>
      <c r="I1510" s="221"/>
    </row>
    <row r="1511" spans="1:9" x14ac:dyDescent="0.25">
      <c r="A1511" s="227">
        <v>100</v>
      </c>
      <c r="B1511" s="227"/>
      <c r="C1511" s="80">
        <v>60</v>
      </c>
      <c r="D1511" s="218"/>
      <c r="E1511" s="219"/>
      <c r="F1511" s="220">
        <v>1.7999999999999999E-2</v>
      </c>
      <c r="G1511" s="220"/>
      <c r="H1511" s="221"/>
      <c r="I1511" s="221"/>
    </row>
    <row r="1512" spans="1:9" x14ac:dyDescent="0.25">
      <c r="A1512" s="227">
        <v>100</v>
      </c>
      <c r="B1512" s="227"/>
      <c r="C1512" s="80">
        <v>400</v>
      </c>
      <c r="D1512" s="227"/>
      <c r="E1512" s="227"/>
      <c r="F1512" s="220">
        <v>1.7999999999999999E-2</v>
      </c>
      <c r="G1512" s="220"/>
      <c r="H1512" s="227"/>
      <c r="I1512" s="227"/>
    </row>
    <row r="1513" spans="1:9" x14ac:dyDescent="0.25">
      <c r="A1513" s="227"/>
      <c r="B1513" s="227"/>
      <c r="C1513" s="80"/>
      <c r="D1513" s="218"/>
      <c r="E1513" s="219"/>
      <c r="F1513" s="220"/>
      <c r="G1513" s="220"/>
      <c r="H1513" s="221"/>
      <c r="I1513" s="221"/>
    </row>
    <row r="1514" spans="1:9" x14ac:dyDescent="0.25">
      <c r="A1514" s="227">
        <v>125</v>
      </c>
      <c r="B1514" s="227"/>
      <c r="C1514" s="80">
        <v>60</v>
      </c>
      <c r="D1514" s="218"/>
      <c r="E1514" s="219"/>
      <c r="F1514" s="220">
        <v>2.3E-2</v>
      </c>
      <c r="G1514" s="220"/>
      <c r="H1514" s="221"/>
      <c r="I1514" s="221"/>
    </row>
    <row r="1515" spans="1:9" x14ac:dyDescent="0.25">
      <c r="A1515" s="227">
        <v>125</v>
      </c>
      <c r="B1515" s="227"/>
      <c r="C1515" s="80">
        <v>400</v>
      </c>
      <c r="D1515" s="226"/>
      <c r="E1515" s="227"/>
      <c r="F1515" s="220">
        <v>2.3E-2</v>
      </c>
      <c r="G1515" s="220"/>
      <c r="H1515" s="221"/>
      <c r="I1515" s="221"/>
    </row>
    <row r="1516" spans="1:9" x14ac:dyDescent="0.25">
      <c r="A1516" s="227"/>
      <c r="B1516" s="227"/>
      <c r="C1516" s="80"/>
      <c r="D1516" s="218"/>
      <c r="E1516" s="219"/>
      <c r="F1516" s="220"/>
      <c r="G1516" s="220"/>
      <c r="H1516" s="221"/>
      <c r="I1516" s="221"/>
    </row>
    <row r="1517" spans="1:9" x14ac:dyDescent="0.25">
      <c r="A1517" s="227">
        <v>150</v>
      </c>
      <c r="B1517" s="227"/>
      <c r="C1517" s="80">
        <v>60</v>
      </c>
      <c r="D1517" s="218"/>
      <c r="E1517" s="219"/>
      <c r="F1517" s="220">
        <v>2.419E-2</v>
      </c>
      <c r="G1517" s="220"/>
      <c r="H1517" s="221"/>
      <c r="I1517" s="221"/>
    </row>
    <row r="1518" spans="1:9" x14ac:dyDescent="0.25">
      <c r="A1518" s="227">
        <v>150</v>
      </c>
      <c r="B1518" s="227"/>
      <c r="C1518" s="80">
        <v>400</v>
      </c>
      <c r="D1518" s="218"/>
      <c r="E1518" s="219"/>
      <c r="F1518" s="220">
        <v>2.419E-2</v>
      </c>
      <c r="G1518" s="220"/>
      <c r="H1518" s="221"/>
      <c r="I1518" s="221"/>
    </row>
    <row r="1519" spans="1:9" x14ac:dyDescent="0.25">
      <c r="A1519" s="227"/>
      <c r="B1519" s="227"/>
      <c r="C1519" s="80"/>
      <c r="D1519" s="218"/>
      <c r="E1519" s="219"/>
      <c r="F1519" s="220"/>
      <c r="G1519" s="220"/>
      <c r="H1519" s="221"/>
      <c r="I1519" s="221"/>
    </row>
    <row r="1520" spans="1:9" x14ac:dyDescent="0.25">
      <c r="A1520" s="227">
        <v>175</v>
      </c>
      <c r="B1520" s="227"/>
      <c r="C1520" s="80">
        <v>60</v>
      </c>
      <c r="D1520" s="218"/>
      <c r="E1520" s="219"/>
      <c r="F1520" s="220">
        <v>3.2000000000000001E-2</v>
      </c>
      <c r="G1520" s="220"/>
      <c r="H1520" s="221"/>
      <c r="I1520" s="221"/>
    </row>
    <row r="1521" spans="1:10" x14ac:dyDescent="0.25">
      <c r="A1521" s="227">
        <v>175</v>
      </c>
      <c r="B1521" s="227"/>
      <c r="C1521" s="80">
        <v>400</v>
      </c>
      <c r="D1521" s="218"/>
      <c r="E1521" s="219"/>
      <c r="F1521" s="220">
        <v>3.2000000000000001E-2</v>
      </c>
      <c r="G1521" s="220"/>
      <c r="H1521" s="221"/>
      <c r="I1521" s="221"/>
    </row>
    <row r="1522" spans="1:10" x14ac:dyDescent="0.25">
      <c r="A1522" s="227"/>
      <c r="B1522" s="227"/>
      <c r="C1522" s="80"/>
      <c r="D1522" s="218"/>
      <c r="E1522" s="219"/>
      <c r="F1522" s="220"/>
      <c r="G1522" s="220"/>
      <c r="H1522" s="221"/>
      <c r="I1522" s="221"/>
    </row>
    <row r="1523" spans="1:10" x14ac:dyDescent="0.25">
      <c r="A1523" s="227">
        <v>200</v>
      </c>
      <c r="B1523" s="227"/>
      <c r="C1523" s="80">
        <v>60</v>
      </c>
      <c r="D1523" s="218"/>
      <c r="E1523" s="219"/>
      <c r="F1523" s="220">
        <v>3.5999999999999997E-2</v>
      </c>
      <c r="G1523" s="220"/>
      <c r="H1523" s="221"/>
      <c r="I1523" s="221"/>
    </row>
    <row r="1524" spans="1:10" x14ac:dyDescent="0.25">
      <c r="A1524" s="227">
        <v>200</v>
      </c>
      <c r="B1524" s="227"/>
      <c r="C1524" s="80">
        <v>400</v>
      </c>
      <c r="D1524" s="218"/>
      <c r="E1524" s="219"/>
      <c r="F1524" s="220">
        <v>3.5999999999999997E-2</v>
      </c>
      <c r="G1524" s="220"/>
      <c r="H1524" s="221"/>
      <c r="I1524" s="221"/>
    </row>
    <row r="1527" spans="1:10" x14ac:dyDescent="0.25">
      <c r="A1527" s="118" t="s">
        <v>0</v>
      </c>
      <c r="B1527" s="119"/>
      <c r="C1527" s="119"/>
      <c r="D1527" s="119"/>
      <c r="E1527" s="119"/>
      <c r="F1527" s="119"/>
      <c r="G1527" s="119"/>
      <c r="H1527" s="120"/>
      <c r="I1527" s="164" t="s">
        <v>135</v>
      </c>
      <c r="J1527" s="165"/>
    </row>
    <row r="1528" spans="1:10" x14ac:dyDescent="0.25">
      <c r="A1528" s="121"/>
      <c r="B1528" s="122"/>
      <c r="C1528" s="122"/>
      <c r="D1528" s="122"/>
      <c r="E1528" s="122"/>
      <c r="F1528" s="122"/>
      <c r="G1528" s="122"/>
      <c r="H1528" s="123"/>
      <c r="I1528" s="166"/>
      <c r="J1528" s="167"/>
    </row>
    <row r="1529" spans="1:10" x14ac:dyDescent="0.25">
      <c r="A1529" s="168" t="s">
        <v>95</v>
      </c>
      <c r="B1529" s="169"/>
      <c r="C1529" s="169"/>
      <c r="D1529" s="169"/>
      <c r="E1529" s="169"/>
      <c r="F1529" s="169"/>
      <c r="G1529" s="169"/>
      <c r="H1529" s="170"/>
      <c r="I1529" s="176" t="str">
        <f>D$3</f>
        <v>01253</v>
      </c>
      <c r="J1529" s="177"/>
    </row>
    <row r="1530" spans="1:10" x14ac:dyDescent="0.25">
      <c r="A1530" s="171"/>
      <c r="B1530" s="172"/>
      <c r="C1530" s="172"/>
      <c r="D1530" s="172"/>
      <c r="E1530" s="172"/>
      <c r="F1530" s="172"/>
      <c r="G1530" s="172"/>
      <c r="H1530" s="173"/>
      <c r="I1530" s="178"/>
      <c r="J1530" s="179"/>
    </row>
    <row r="1531" spans="1:10" x14ac:dyDescent="0.25">
      <c r="A1531" s="10"/>
      <c r="B1531" s="10"/>
      <c r="C1531" s="10"/>
      <c r="D1531" s="10"/>
      <c r="E1531" s="10"/>
      <c r="F1531" s="10"/>
      <c r="G1531" s="10"/>
      <c r="H1531" s="10"/>
      <c r="I1531" s="10"/>
    </row>
    <row r="1532" spans="1:10" x14ac:dyDescent="0.25">
      <c r="A1532" s="212" t="s">
        <v>221</v>
      </c>
      <c r="B1532" s="212"/>
      <c r="C1532" s="212"/>
      <c r="D1532" s="212"/>
      <c r="E1532" s="212"/>
      <c r="F1532" s="212"/>
      <c r="G1532" s="212"/>
      <c r="H1532" s="212"/>
      <c r="I1532" s="212"/>
      <c r="J1532" s="212"/>
    </row>
    <row r="1533" spans="1:10" x14ac:dyDescent="0.25">
      <c r="A1533" s="73"/>
      <c r="B1533" s="73"/>
      <c r="C1533" s="73"/>
      <c r="D1533" s="73"/>
      <c r="E1533" s="73"/>
      <c r="F1533" s="73"/>
      <c r="G1533" s="73"/>
      <c r="H1533" s="73"/>
      <c r="I1533" s="73"/>
      <c r="J1533" s="73"/>
    </row>
    <row r="1534" spans="1:10" x14ac:dyDescent="0.25">
      <c r="A1534" s="4" t="s">
        <v>49</v>
      </c>
      <c r="B1534" s="10"/>
      <c r="C1534" s="10"/>
      <c r="D1534" s="10"/>
      <c r="E1534" s="10"/>
      <c r="F1534" s="10"/>
      <c r="G1534" s="10"/>
      <c r="H1534" s="10"/>
      <c r="I1534" s="10"/>
      <c r="J1534" s="10"/>
    </row>
    <row r="1535" spans="1:10" x14ac:dyDescent="0.25">
      <c r="A1535" s="201" t="s">
        <v>174</v>
      </c>
      <c r="B1535" s="201"/>
      <c r="C1535" s="201"/>
      <c r="D1535" s="201"/>
      <c r="E1535" s="201"/>
      <c r="F1535" s="201"/>
      <c r="G1535" s="201"/>
      <c r="H1535" s="201"/>
      <c r="I1535" s="201"/>
      <c r="J1535" s="201"/>
    </row>
    <row r="1536" spans="1:10" x14ac:dyDescent="0.25">
      <c r="A1536" s="201"/>
      <c r="B1536" s="201"/>
      <c r="C1536" s="201"/>
      <c r="D1536" s="201"/>
      <c r="E1536" s="201"/>
      <c r="F1536" s="201"/>
      <c r="G1536" s="201"/>
      <c r="H1536" s="201"/>
      <c r="I1536" s="201"/>
      <c r="J1536" s="201"/>
    </row>
    <row r="1537" spans="1:10" x14ac:dyDescent="0.25">
      <c r="A1537" s="74"/>
      <c r="B1537" s="74"/>
      <c r="C1537" s="74"/>
      <c r="D1537" s="74"/>
      <c r="E1537" s="74"/>
      <c r="F1537" s="74"/>
      <c r="G1537" s="74"/>
      <c r="H1537" s="74"/>
      <c r="I1537" s="74"/>
      <c r="J1537" s="74"/>
    </row>
    <row r="1538" spans="1:10" x14ac:dyDescent="0.25">
      <c r="A1538" s="215" t="s">
        <v>139</v>
      </c>
      <c r="B1538" s="216"/>
      <c r="C1538" s="216"/>
      <c r="D1538" s="216"/>
      <c r="E1538" s="216"/>
      <c r="F1538" s="216"/>
      <c r="G1538" s="216"/>
      <c r="H1538" s="216"/>
      <c r="I1538" s="217"/>
    </row>
    <row r="1539" spans="1:10" x14ac:dyDescent="0.25">
      <c r="A1539" s="261" t="s">
        <v>160</v>
      </c>
      <c r="B1539" s="261"/>
      <c r="C1539" s="261"/>
      <c r="D1539" s="261"/>
      <c r="E1539" s="248" t="s">
        <v>161</v>
      </c>
      <c r="F1539" s="251" t="s">
        <v>162</v>
      </c>
      <c r="G1539" s="152"/>
      <c r="H1539" s="251" t="s">
        <v>140</v>
      </c>
      <c r="I1539" s="262" t="s">
        <v>163</v>
      </c>
    </row>
    <row r="1540" spans="1:10" x14ac:dyDescent="0.25">
      <c r="A1540" s="261"/>
      <c r="B1540" s="261"/>
      <c r="C1540" s="261"/>
      <c r="D1540" s="261"/>
      <c r="E1540" s="250"/>
      <c r="F1540" s="252"/>
      <c r="G1540" s="154"/>
      <c r="H1540" s="252"/>
      <c r="I1540" s="263"/>
    </row>
    <row r="1541" spans="1:10" x14ac:dyDescent="0.25">
      <c r="A1541" s="265" t="s">
        <v>164</v>
      </c>
      <c r="B1541" s="266" t="s">
        <v>165</v>
      </c>
      <c r="C1541" s="162" t="s">
        <v>72</v>
      </c>
      <c r="D1541" s="266" t="s">
        <v>166</v>
      </c>
      <c r="E1541" s="162" t="s">
        <v>167</v>
      </c>
      <c r="F1541" s="162" t="s">
        <v>167</v>
      </c>
      <c r="G1541" s="162"/>
      <c r="H1541" s="162" t="s">
        <v>167</v>
      </c>
      <c r="I1541" s="162" t="s">
        <v>167</v>
      </c>
    </row>
    <row r="1542" spans="1:10" x14ac:dyDescent="0.25">
      <c r="A1542" s="265"/>
      <c r="B1542" s="266"/>
      <c r="C1542" s="162"/>
      <c r="D1542" s="266"/>
      <c r="E1542" s="162"/>
      <c r="F1542" s="162"/>
      <c r="G1542" s="162"/>
      <c r="H1542" s="162"/>
      <c r="I1542" s="162"/>
    </row>
    <row r="1543" spans="1:10" x14ac:dyDescent="0.25">
      <c r="A1543" s="21">
        <v>100</v>
      </c>
      <c r="B1543" s="82">
        <v>10</v>
      </c>
      <c r="C1543" s="82">
        <v>60</v>
      </c>
      <c r="D1543" s="82">
        <v>1</v>
      </c>
      <c r="E1543" s="82">
        <v>1000</v>
      </c>
      <c r="F1543" s="258">
        <v>999.92</v>
      </c>
      <c r="G1543" s="258"/>
      <c r="H1543" s="83">
        <v>0.28000000000000003</v>
      </c>
      <c r="I1543" s="88">
        <f t="shared" ref="I1543:I1550" si="107">0.007%*E1543</f>
        <v>7.0000000000000007E-2</v>
      </c>
      <c r="J1543" s="73"/>
    </row>
    <row r="1544" spans="1:10" x14ac:dyDescent="0.25">
      <c r="A1544" s="21">
        <v>100</v>
      </c>
      <c r="B1544" s="82">
        <v>50</v>
      </c>
      <c r="C1544" s="82">
        <v>60</v>
      </c>
      <c r="D1544" s="82">
        <v>1</v>
      </c>
      <c r="E1544" s="87">
        <f t="shared" ref="E1544:E1550" si="108">A1544*B1544</f>
        <v>5000</v>
      </c>
      <c r="F1544" s="258">
        <v>4999.6400000000003</v>
      </c>
      <c r="G1544" s="258"/>
      <c r="H1544" s="83">
        <v>1.25</v>
      </c>
      <c r="I1544" s="88">
        <f t="shared" si="107"/>
        <v>0.35000000000000003</v>
      </c>
      <c r="J1544" s="73"/>
    </row>
    <row r="1545" spans="1:10" x14ac:dyDescent="0.25">
      <c r="A1545" s="21">
        <v>100</v>
      </c>
      <c r="B1545" s="82">
        <v>100</v>
      </c>
      <c r="C1545" s="82">
        <v>60</v>
      </c>
      <c r="D1545" s="82">
        <v>1</v>
      </c>
      <c r="E1545" s="87">
        <f t="shared" si="108"/>
        <v>10000</v>
      </c>
      <c r="F1545" s="258">
        <v>9999.58</v>
      </c>
      <c r="G1545" s="258"/>
      <c r="H1545" s="83">
        <v>2.5</v>
      </c>
      <c r="I1545" s="88">
        <f t="shared" si="107"/>
        <v>0.70000000000000007</v>
      </c>
      <c r="J1545" s="73"/>
    </row>
    <row r="1546" spans="1:10" x14ac:dyDescent="0.25">
      <c r="A1546" s="21">
        <v>200</v>
      </c>
      <c r="B1546" s="82">
        <v>75</v>
      </c>
      <c r="C1546" s="82">
        <v>60</v>
      </c>
      <c r="D1546" s="82">
        <v>1</v>
      </c>
      <c r="E1546" s="87">
        <f t="shared" si="108"/>
        <v>15000</v>
      </c>
      <c r="F1546" s="258">
        <v>14999.11</v>
      </c>
      <c r="G1546" s="258"/>
      <c r="H1546" s="83">
        <v>3.76</v>
      </c>
      <c r="I1546" s="88">
        <f t="shared" si="107"/>
        <v>1.05</v>
      </c>
      <c r="J1546" s="73"/>
    </row>
    <row r="1547" spans="1:10" x14ac:dyDescent="0.25">
      <c r="A1547" s="21">
        <v>200</v>
      </c>
      <c r="B1547" s="86">
        <v>100</v>
      </c>
      <c r="C1547" s="86">
        <v>60</v>
      </c>
      <c r="D1547" s="86">
        <v>1</v>
      </c>
      <c r="E1547" s="87">
        <f t="shared" si="108"/>
        <v>20000</v>
      </c>
      <c r="F1547" s="258">
        <v>19998.89</v>
      </c>
      <c r="G1547" s="258"/>
      <c r="H1547" s="84">
        <v>4.99</v>
      </c>
      <c r="I1547" s="88">
        <f t="shared" si="107"/>
        <v>1.4000000000000001</v>
      </c>
      <c r="J1547" s="73"/>
    </row>
    <row r="1548" spans="1:10" x14ac:dyDescent="0.25">
      <c r="A1548" s="21">
        <v>300</v>
      </c>
      <c r="B1548" s="82">
        <v>100</v>
      </c>
      <c r="C1548" s="82">
        <v>60</v>
      </c>
      <c r="D1548" s="82">
        <v>1</v>
      </c>
      <c r="E1548" s="87">
        <f t="shared" si="108"/>
        <v>30000</v>
      </c>
      <c r="F1548" s="258">
        <v>29998.09</v>
      </c>
      <c r="G1548" s="258"/>
      <c r="H1548" s="83">
        <v>7.57</v>
      </c>
      <c r="I1548" s="88">
        <f t="shared" si="107"/>
        <v>2.1</v>
      </c>
    </row>
    <row r="1549" spans="1:10" x14ac:dyDescent="0.25">
      <c r="A1549" s="80">
        <v>400</v>
      </c>
      <c r="B1549" s="87">
        <v>100</v>
      </c>
      <c r="C1549" s="87">
        <v>60</v>
      </c>
      <c r="D1549" s="82">
        <v>1</v>
      </c>
      <c r="E1549" s="87">
        <f t="shared" si="108"/>
        <v>40000</v>
      </c>
      <c r="F1549" s="258">
        <v>39996.53</v>
      </c>
      <c r="G1549" s="258"/>
      <c r="H1549" s="85">
        <v>10.28</v>
      </c>
      <c r="I1549" s="88">
        <f t="shared" si="107"/>
        <v>2.8000000000000003</v>
      </c>
      <c r="J1549" s="73"/>
    </row>
    <row r="1550" spans="1:10" x14ac:dyDescent="0.25">
      <c r="A1550" s="80">
        <v>480</v>
      </c>
      <c r="B1550" s="87">
        <v>100</v>
      </c>
      <c r="C1550" s="87">
        <v>60</v>
      </c>
      <c r="D1550" s="82">
        <v>1</v>
      </c>
      <c r="E1550" s="87">
        <f t="shared" si="108"/>
        <v>48000</v>
      </c>
      <c r="F1550" s="258">
        <v>47996.53</v>
      </c>
      <c r="G1550" s="258"/>
      <c r="H1550" s="85">
        <v>12.58</v>
      </c>
      <c r="I1550" s="88">
        <f t="shared" si="107"/>
        <v>3.3600000000000003</v>
      </c>
    </row>
    <row r="1551" spans="1:10" x14ac:dyDescent="0.25">
      <c r="A1551" s="215" t="s">
        <v>144</v>
      </c>
      <c r="B1551" s="216"/>
      <c r="C1551" s="216"/>
      <c r="D1551" s="216"/>
      <c r="E1551" s="216"/>
      <c r="F1551" s="216"/>
      <c r="G1551" s="216"/>
      <c r="H1551" s="216"/>
      <c r="I1551" s="217"/>
      <c r="J1551" s="73"/>
    </row>
    <row r="1552" spans="1:10" x14ac:dyDescent="0.25">
      <c r="A1552" s="261" t="s">
        <v>160</v>
      </c>
      <c r="B1552" s="261"/>
      <c r="C1552" s="261"/>
      <c r="D1552" s="261"/>
      <c r="E1552" s="248" t="s">
        <v>161</v>
      </c>
      <c r="F1552" s="251" t="s">
        <v>162</v>
      </c>
      <c r="G1552" s="152"/>
      <c r="H1552" s="251" t="s">
        <v>140</v>
      </c>
      <c r="I1552" s="262" t="s">
        <v>163</v>
      </c>
      <c r="J1552" s="73"/>
    </row>
    <row r="1553" spans="1:10" x14ac:dyDescent="0.25">
      <c r="A1553" s="261"/>
      <c r="B1553" s="261"/>
      <c r="C1553" s="261"/>
      <c r="D1553" s="261"/>
      <c r="E1553" s="250"/>
      <c r="F1553" s="252"/>
      <c r="G1553" s="154"/>
      <c r="H1553" s="252"/>
      <c r="I1553" s="263"/>
    </row>
    <row r="1554" spans="1:10" x14ac:dyDescent="0.25">
      <c r="A1554" s="265" t="s">
        <v>164</v>
      </c>
      <c r="B1554" s="266" t="s">
        <v>165</v>
      </c>
      <c r="C1554" s="162" t="s">
        <v>72</v>
      </c>
      <c r="D1554" s="266" t="s">
        <v>166</v>
      </c>
      <c r="E1554" s="162" t="s">
        <v>167</v>
      </c>
      <c r="F1554" s="162" t="s">
        <v>167</v>
      </c>
      <c r="G1554" s="162"/>
      <c r="H1554" s="162" t="s">
        <v>167</v>
      </c>
      <c r="I1554" s="162" t="s">
        <v>167</v>
      </c>
      <c r="J1554" s="73"/>
    </row>
    <row r="1555" spans="1:10" x14ac:dyDescent="0.25">
      <c r="A1555" s="265"/>
      <c r="B1555" s="266"/>
      <c r="C1555" s="162"/>
      <c r="D1555" s="266"/>
      <c r="E1555" s="162"/>
      <c r="F1555" s="162"/>
      <c r="G1555" s="162"/>
      <c r="H1555" s="162"/>
      <c r="I1555" s="162"/>
      <c r="J1555" s="73"/>
    </row>
    <row r="1556" spans="1:10" x14ac:dyDescent="0.25">
      <c r="A1556" s="21">
        <v>100</v>
      </c>
      <c r="B1556" s="82">
        <v>10</v>
      </c>
      <c r="C1556" s="82">
        <v>60</v>
      </c>
      <c r="D1556" s="82">
        <v>1</v>
      </c>
      <c r="E1556" s="82">
        <v>1000</v>
      </c>
      <c r="F1556" s="258">
        <v>999.91</v>
      </c>
      <c r="G1556" s="258"/>
      <c r="H1556" s="83">
        <v>0.28000000000000003</v>
      </c>
      <c r="I1556" s="88">
        <f t="shared" ref="I1556:I1563" si="109">0.007%*E1556</f>
        <v>7.0000000000000007E-2</v>
      </c>
      <c r="J1556" s="73"/>
    </row>
    <row r="1557" spans="1:10" x14ac:dyDescent="0.25">
      <c r="A1557" s="21">
        <v>100</v>
      </c>
      <c r="B1557" s="82">
        <v>50</v>
      </c>
      <c r="C1557" s="82">
        <v>60</v>
      </c>
      <c r="D1557" s="82">
        <v>1</v>
      </c>
      <c r="E1557" s="87">
        <f t="shared" ref="E1557:E1563" si="110">A1557*B1557</f>
        <v>5000</v>
      </c>
      <c r="F1557" s="258">
        <v>4999.59</v>
      </c>
      <c r="G1557" s="258"/>
      <c r="H1557" s="83">
        <v>1.25</v>
      </c>
      <c r="I1557" s="88">
        <f t="shared" si="109"/>
        <v>0.35000000000000003</v>
      </c>
    </row>
    <row r="1558" spans="1:10" x14ac:dyDescent="0.25">
      <c r="A1558" s="21">
        <v>100</v>
      </c>
      <c r="B1558" s="82">
        <v>100</v>
      </c>
      <c r="C1558" s="82">
        <v>60</v>
      </c>
      <c r="D1558" s="82">
        <v>1</v>
      </c>
      <c r="E1558" s="87">
        <f t="shared" si="110"/>
        <v>10000</v>
      </c>
      <c r="F1558" s="258">
        <v>9999.44</v>
      </c>
      <c r="G1558" s="258"/>
      <c r="H1558" s="83">
        <v>2.5</v>
      </c>
      <c r="I1558" s="88">
        <f t="shared" si="109"/>
        <v>0.70000000000000007</v>
      </c>
      <c r="J1558" s="73"/>
    </row>
    <row r="1559" spans="1:10" x14ac:dyDescent="0.25">
      <c r="A1559" s="21">
        <v>200</v>
      </c>
      <c r="B1559" s="82">
        <v>75</v>
      </c>
      <c r="C1559" s="82">
        <v>60</v>
      </c>
      <c r="D1559" s="82">
        <v>1</v>
      </c>
      <c r="E1559" s="87">
        <f t="shared" si="110"/>
        <v>15000</v>
      </c>
      <c r="F1559" s="258">
        <v>14998.94</v>
      </c>
      <c r="G1559" s="258"/>
      <c r="H1559" s="83">
        <v>3.76</v>
      </c>
      <c r="I1559" s="88">
        <f t="shared" si="109"/>
        <v>1.05</v>
      </c>
      <c r="J1559" s="73"/>
    </row>
    <row r="1560" spans="1:10" x14ac:dyDescent="0.25">
      <c r="A1560" s="21">
        <v>200</v>
      </c>
      <c r="B1560" s="86">
        <v>100</v>
      </c>
      <c r="C1560" s="86">
        <v>60</v>
      </c>
      <c r="D1560" s="86">
        <v>1</v>
      </c>
      <c r="E1560" s="87">
        <f t="shared" si="110"/>
        <v>20000</v>
      </c>
      <c r="F1560" s="258">
        <v>19998.77</v>
      </c>
      <c r="G1560" s="258"/>
      <c r="H1560" s="84">
        <v>4.99</v>
      </c>
      <c r="I1560" s="88">
        <f t="shared" si="109"/>
        <v>1.4000000000000001</v>
      </c>
      <c r="J1560" s="73"/>
    </row>
    <row r="1561" spans="1:10" x14ac:dyDescent="0.25">
      <c r="A1561" s="21">
        <v>300</v>
      </c>
      <c r="B1561" s="82">
        <v>100</v>
      </c>
      <c r="C1561" s="82">
        <v>60</v>
      </c>
      <c r="D1561" s="82">
        <v>1</v>
      </c>
      <c r="E1561" s="87">
        <f t="shared" si="110"/>
        <v>30000</v>
      </c>
      <c r="F1561" s="258">
        <v>29997.919999999998</v>
      </c>
      <c r="G1561" s="258"/>
      <c r="H1561" s="83">
        <v>7.57</v>
      </c>
      <c r="I1561" s="88">
        <f t="shared" si="109"/>
        <v>2.1</v>
      </c>
    </row>
    <row r="1562" spans="1:10" x14ac:dyDescent="0.25">
      <c r="A1562" s="80">
        <v>400</v>
      </c>
      <c r="B1562" s="87">
        <v>100</v>
      </c>
      <c r="C1562" s="87">
        <v>60</v>
      </c>
      <c r="D1562" s="82">
        <v>1</v>
      </c>
      <c r="E1562" s="87">
        <f t="shared" si="110"/>
        <v>40000</v>
      </c>
      <c r="F1562" s="258">
        <v>39996.959999999999</v>
      </c>
      <c r="G1562" s="258"/>
      <c r="H1562" s="85">
        <v>10.28</v>
      </c>
      <c r="I1562" s="88">
        <f t="shared" si="109"/>
        <v>2.8000000000000003</v>
      </c>
      <c r="J1562" s="73"/>
    </row>
    <row r="1563" spans="1:10" x14ac:dyDescent="0.25">
      <c r="A1563" s="80">
        <v>480</v>
      </c>
      <c r="B1563" s="87">
        <v>100</v>
      </c>
      <c r="C1563" s="87">
        <v>60</v>
      </c>
      <c r="D1563" s="82">
        <v>1</v>
      </c>
      <c r="E1563" s="87">
        <f t="shared" si="110"/>
        <v>48000</v>
      </c>
      <c r="F1563" s="258">
        <v>47996.77</v>
      </c>
      <c r="G1563" s="258"/>
      <c r="H1563" s="85">
        <v>12.28</v>
      </c>
      <c r="I1563" s="88">
        <f t="shared" si="109"/>
        <v>3.3600000000000003</v>
      </c>
      <c r="J1563" s="73"/>
    </row>
    <row r="1564" spans="1:10" x14ac:dyDescent="0.25">
      <c r="A1564" s="215" t="s">
        <v>145</v>
      </c>
      <c r="B1564" s="216"/>
      <c r="C1564" s="216"/>
      <c r="D1564" s="216"/>
      <c r="E1564" s="216"/>
      <c r="F1564" s="216"/>
      <c r="G1564" s="216"/>
      <c r="H1564" s="216"/>
      <c r="I1564" s="217"/>
    </row>
    <row r="1565" spans="1:10" x14ac:dyDescent="0.25">
      <c r="A1565" s="261" t="s">
        <v>160</v>
      </c>
      <c r="B1565" s="261"/>
      <c r="C1565" s="261"/>
      <c r="D1565" s="261"/>
      <c r="E1565" s="248" t="s">
        <v>161</v>
      </c>
      <c r="F1565" s="251" t="s">
        <v>162</v>
      </c>
      <c r="G1565" s="152"/>
      <c r="H1565" s="251" t="s">
        <v>140</v>
      </c>
      <c r="I1565" s="262" t="s">
        <v>163</v>
      </c>
      <c r="J1565" s="73"/>
    </row>
    <row r="1566" spans="1:10" x14ac:dyDescent="0.25">
      <c r="A1566" s="261"/>
      <c r="B1566" s="261"/>
      <c r="C1566" s="261"/>
      <c r="D1566" s="261"/>
      <c r="E1566" s="250"/>
      <c r="F1566" s="252"/>
      <c r="G1566" s="154"/>
      <c r="H1566" s="252"/>
      <c r="I1566" s="263"/>
      <c r="J1566" s="73"/>
    </row>
    <row r="1567" spans="1:10" x14ac:dyDescent="0.25">
      <c r="A1567" s="265" t="s">
        <v>164</v>
      </c>
      <c r="B1567" s="266" t="s">
        <v>165</v>
      </c>
      <c r="C1567" s="162" t="s">
        <v>72</v>
      </c>
      <c r="D1567" s="266" t="s">
        <v>166</v>
      </c>
      <c r="E1567" s="162" t="s">
        <v>167</v>
      </c>
      <c r="F1567" s="162" t="s">
        <v>167</v>
      </c>
      <c r="G1567" s="162"/>
      <c r="H1567" s="162" t="s">
        <v>167</v>
      </c>
      <c r="I1567" s="162" t="s">
        <v>167</v>
      </c>
      <c r="J1567" s="73"/>
    </row>
    <row r="1568" spans="1:10" x14ac:dyDescent="0.25">
      <c r="A1568" s="265"/>
      <c r="B1568" s="266"/>
      <c r="C1568" s="162"/>
      <c r="D1568" s="266"/>
      <c r="E1568" s="162"/>
      <c r="F1568" s="162"/>
      <c r="G1568" s="162"/>
      <c r="H1568" s="162"/>
      <c r="I1568" s="162"/>
    </row>
    <row r="1569" spans="1:10" x14ac:dyDescent="0.25">
      <c r="A1569" s="21">
        <v>100</v>
      </c>
      <c r="B1569" s="82">
        <v>10</v>
      </c>
      <c r="C1569" s="82">
        <v>60</v>
      </c>
      <c r="D1569" s="82">
        <v>1</v>
      </c>
      <c r="E1569" s="82">
        <v>1000</v>
      </c>
      <c r="F1569" s="258">
        <v>999.91</v>
      </c>
      <c r="G1569" s="258"/>
      <c r="H1569" s="83">
        <v>0.28000000000000003</v>
      </c>
      <c r="I1569" s="88">
        <f t="shared" ref="I1569:I1576" si="111">0.007%*E1569</f>
        <v>7.0000000000000007E-2</v>
      </c>
    </row>
    <row r="1570" spans="1:10" x14ac:dyDescent="0.25">
      <c r="A1570" s="21">
        <v>100</v>
      </c>
      <c r="B1570" s="82">
        <v>50</v>
      </c>
      <c r="C1570" s="82">
        <v>60</v>
      </c>
      <c r="D1570" s="82">
        <v>1</v>
      </c>
      <c r="E1570" s="87">
        <f t="shared" ref="E1570:E1576" si="112">A1570*B1570</f>
        <v>5000</v>
      </c>
      <c r="F1570" s="258">
        <v>4999.7</v>
      </c>
      <c r="G1570" s="258"/>
      <c r="H1570" s="83">
        <v>1.25</v>
      </c>
      <c r="I1570" s="88">
        <f t="shared" si="111"/>
        <v>0.35000000000000003</v>
      </c>
    </row>
    <row r="1571" spans="1:10" x14ac:dyDescent="0.25">
      <c r="A1571" s="21">
        <v>100</v>
      </c>
      <c r="B1571" s="82">
        <v>100</v>
      </c>
      <c r="C1571" s="82">
        <v>60</v>
      </c>
      <c r="D1571" s="82">
        <v>1</v>
      </c>
      <c r="E1571" s="87">
        <f t="shared" si="112"/>
        <v>10000</v>
      </c>
      <c r="F1571" s="258">
        <v>9999.4599999999991</v>
      </c>
      <c r="G1571" s="258"/>
      <c r="H1571" s="83">
        <v>2.5</v>
      </c>
      <c r="I1571" s="88">
        <f t="shared" si="111"/>
        <v>0.70000000000000007</v>
      </c>
    </row>
    <row r="1572" spans="1:10" x14ac:dyDescent="0.25">
      <c r="A1572" s="21">
        <v>200</v>
      </c>
      <c r="B1572" s="82">
        <v>75</v>
      </c>
      <c r="C1572" s="82">
        <v>60</v>
      </c>
      <c r="D1572" s="82">
        <v>1</v>
      </c>
      <c r="E1572" s="87">
        <f t="shared" si="112"/>
        <v>15000</v>
      </c>
      <c r="F1572" s="258">
        <v>14998.96</v>
      </c>
      <c r="G1572" s="258"/>
      <c r="H1572" s="83">
        <v>3.76</v>
      </c>
      <c r="I1572" s="88">
        <f t="shared" si="111"/>
        <v>1.05</v>
      </c>
    </row>
    <row r="1573" spans="1:10" x14ac:dyDescent="0.25">
      <c r="A1573" s="21">
        <v>200</v>
      </c>
      <c r="B1573" s="86">
        <v>100</v>
      </c>
      <c r="C1573" s="86">
        <v>60</v>
      </c>
      <c r="D1573" s="86">
        <v>1</v>
      </c>
      <c r="E1573" s="87">
        <f t="shared" si="112"/>
        <v>20000</v>
      </c>
      <c r="F1573" s="258">
        <v>19998.73</v>
      </c>
      <c r="G1573" s="258"/>
      <c r="H1573" s="84">
        <v>4.99</v>
      </c>
      <c r="I1573" s="88">
        <f t="shared" si="111"/>
        <v>1.4000000000000001</v>
      </c>
    </row>
    <row r="1574" spans="1:10" x14ac:dyDescent="0.25">
      <c r="A1574" s="21">
        <v>300</v>
      </c>
      <c r="B1574" s="82">
        <v>100</v>
      </c>
      <c r="C1574" s="82">
        <v>60</v>
      </c>
      <c r="D1574" s="82">
        <v>1</v>
      </c>
      <c r="E1574" s="87">
        <f t="shared" si="112"/>
        <v>30000</v>
      </c>
      <c r="F1574" s="258">
        <v>29997.79</v>
      </c>
      <c r="G1574" s="258"/>
      <c r="H1574" s="83">
        <v>7.57</v>
      </c>
      <c r="I1574" s="88">
        <f t="shared" si="111"/>
        <v>2.1</v>
      </c>
    </row>
    <row r="1575" spans="1:10" x14ac:dyDescent="0.25">
      <c r="A1575" s="80">
        <v>400</v>
      </c>
      <c r="B1575" s="87">
        <v>100</v>
      </c>
      <c r="C1575" s="87">
        <v>60</v>
      </c>
      <c r="D1575" s="82">
        <v>1</v>
      </c>
      <c r="E1575" s="87">
        <f t="shared" si="112"/>
        <v>40000</v>
      </c>
      <c r="F1575" s="258">
        <v>39996.870000000003</v>
      </c>
      <c r="G1575" s="258"/>
      <c r="H1575" s="85">
        <v>10.28</v>
      </c>
      <c r="I1575" s="88">
        <f t="shared" si="111"/>
        <v>2.8000000000000003</v>
      </c>
    </row>
    <row r="1576" spans="1:10" x14ac:dyDescent="0.25">
      <c r="A1576" s="80">
        <v>480</v>
      </c>
      <c r="B1576" s="87">
        <v>100</v>
      </c>
      <c r="C1576" s="87">
        <v>60</v>
      </c>
      <c r="D1576" s="82">
        <v>1</v>
      </c>
      <c r="E1576" s="87">
        <f t="shared" si="112"/>
        <v>48000</v>
      </c>
      <c r="F1576" s="258">
        <v>47996.99</v>
      </c>
      <c r="G1576" s="258"/>
      <c r="H1576" s="85">
        <v>12.58</v>
      </c>
      <c r="I1576" s="88">
        <f t="shared" si="111"/>
        <v>3.3600000000000003</v>
      </c>
    </row>
    <row r="1578" spans="1:10" x14ac:dyDescent="0.25">
      <c r="A1578" s="268" t="s">
        <v>171</v>
      </c>
      <c r="B1578" s="268"/>
      <c r="C1578" s="268"/>
      <c r="D1578" s="268"/>
      <c r="E1578" s="268"/>
      <c r="F1578" s="268"/>
      <c r="G1578" s="268"/>
      <c r="H1578" s="268"/>
      <c r="I1578" s="268"/>
      <c r="J1578" s="268"/>
    </row>
  </sheetData>
  <mergeCells count="2901">
    <mergeCell ref="I1567:I1568"/>
    <mergeCell ref="F1569:G1569"/>
    <mergeCell ref="F1570:G1570"/>
    <mergeCell ref="F1571:G1571"/>
    <mergeCell ref="F1572:G1572"/>
    <mergeCell ref="F1573:G1573"/>
    <mergeCell ref="F1574:G1574"/>
    <mergeCell ref="F1575:G1575"/>
    <mergeCell ref="F1576:G1576"/>
    <mergeCell ref="A1578:J1578"/>
    <mergeCell ref="C35:F35"/>
    <mergeCell ref="A1551:I1551"/>
    <mergeCell ref="A1552:D1553"/>
    <mergeCell ref="E1552:E1553"/>
    <mergeCell ref="F1552:G1553"/>
    <mergeCell ref="H1552:H1553"/>
    <mergeCell ref="I1552:I1553"/>
    <mergeCell ref="A1554:A1555"/>
    <mergeCell ref="B1554:B1555"/>
    <mergeCell ref="C1554:C1555"/>
    <mergeCell ref="D1554:D1555"/>
    <mergeCell ref="E1554:E1555"/>
    <mergeCell ref="F1554:G1555"/>
    <mergeCell ref="H1554:H1555"/>
    <mergeCell ref="I1554:I1555"/>
    <mergeCell ref="A1564:I1564"/>
    <mergeCell ref="A1565:D1566"/>
    <mergeCell ref="E1565:E1566"/>
    <mergeCell ref="F1565:G1566"/>
    <mergeCell ref="H1565:H1566"/>
    <mergeCell ref="I1565:I1566"/>
    <mergeCell ref="A1567:A1568"/>
    <mergeCell ref="B1567:B1568"/>
    <mergeCell ref="C1567:C1568"/>
    <mergeCell ref="D1567:D1568"/>
    <mergeCell ref="E1567:E1568"/>
    <mergeCell ref="F1567:G1568"/>
    <mergeCell ref="H1567:H1568"/>
    <mergeCell ref="F1549:G1549"/>
    <mergeCell ref="F1550:G1550"/>
    <mergeCell ref="F1556:G1556"/>
    <mergeCell ref="F1557:G1557"/>
    <mergeCell ref="F1558:G1558"/>
    <mergeCell ref="F1559:G1559"/>
    <mergeCell ref="F1560:G1560"/>
    <mergeCell ref="F1561:G1561"/>
    <mergeCell ref="F1562:G1562"/>
    <mergeCell ref="F1563:G1563"/>
    <mergeCell ref="A1541:A1542"/>
    <mergeCell ref="B1541:B1542"/>
    <mergeCell ref="C1541:C1542"/>
    <mergeCell ref="D1541:D1542"/>
    <mergeCell ref="E1541:E1542"/>
    <mergeCell ref="F1541:G1542"/>
    <mergeCell ref="H1541:H1542"/>
    <mergeCell ref="A1523:B1523"/>
    <mergeCell ref="D1523:E1523"/>
    <mergeCell ref="F1523:G1523"/>
    <mergeCell ref="H1523:I1523"/>
    <mergeCell ref="I1541:I1542"/>
    <mergeCell ref="F1543:G1543"/>
    <mergeCell ref="F1544:G1544"/>
    <mergeCell ref="F1545:G1545"/>
    <mergeCell ref="F1546:G1546"/>
    <mergeCell ref="F1547:G1547"/>
    <mergeCell ref="F1548:G1548"/>
    <mergeCell ref="A1524:B1524"/>
    <mergeCell ref="D1524:E1524"/>
    <mergeCell ref="F1524:G1524"/>
    <mergeCell ref="H1524:I1524"/>
    <mergeCell ref="A1527:H1528"/>
    <mergeCell ref="I1527:J1528"/>
    <mergeCell ref="A1529:H1530"/>
    <mergeCell ref="I1529:J1530"/>
    <mergeCell ref="A1532:J1532"/>
    <mergeCell ref="A1535:J1535"/>
    <mergeCell ref="A1536:J1536"/>
    <mergeCell ref="A1538:I1538"/>
    <mergeCell ref="A1539:D1540"/>
    <mergeCell ref="E1539:E1540"/>
    <mergeCell ref="F1539:G1540"/>
    <mergeCell ref="H1539:H1540"/>
    <mergeCell ref="I1539:I1540"/>
    <mergeCell ref="A1518:B1518"/>
    <mergeCell ref="D1518:E1518"/>
    <mergeCell ref="F1518:G1518"/>
    <mergeCell ref="H1518:I1518"/>
    <mergeCell ref="A1519:B1519"/>
    <mergeCell ref="D1519:E1519"/>
    <mergeCell ref="F1519:G1519"/>
    <mergeCell ref="H1519:I1519"/>
    <mergeCell ref="A1520:B1520"/>
    <mergeCell ref="D1520:E1520"/>
    <mergeCell ref="F1520:G1520"/>
    <mergeCell ref="H1520:I1520"/>
    <mergeCell ref="A1521:B1521"/>
    <mergeCell ref="D1521:E1521"/>
    <mergeCell ref="F1521:G1521"/>
    <mergeCell ref="H1521:I1521"/>
    <mergeCell ref="A1522:B1522"/>
    <mergeCell ref="D1522:E1522"/>
    <mergeCell ref="F1522:G1522"/>
    <mergeCell ref="H1522:I1522"/>
    <mergeCell ref="A1513:B1513"/>
    <mergeCell ref="D1513:E1513"/>
    <mergeCell ref="F1513:G1513"/>
    <mergeCell ref="H1513:I1513"/>
    <mergeCell ref="A1514:B1514"/>
    <mergeCell ref="D1514:E1514"/>
    <mergeCell ref="F1514:G1514"/>
    <mergeCell ref="H1514:I1514"/>
    <mergeCell ref="A1515:B1515"/>
    <mergeCell ref="D1515:E1515"/>
    <mergeCell ref="F1515:G1515"/>
    <mergeCell ref="H1515:I1515"/>
    <mergeCell ref="A1516:B1516"/>
    <mergeCell ref="D1516:E1516"/>
    <mergeCell ref="F1516:G1516"/>
    <mergeCell ref="H1516:I1516"/>
    <mergeCell ref="A1517:B1517"/>
    <mergeCell ref="D1517:E1517"/>
    <mergeCell ref="F1517:G1517"/>
    <mergeCell ref="H1517:I1517"/>
    <mergeCell ref="A1508:B1508"/>
    <mergeCell ref="D1508:E1508"/>
    <mergeCell ref="F1508:G1508"/>
    <mergeCell ref="H1508:I1508"/>
    <mergeCell ref="A1509:B1509"/>
    <mergeCell ref="D1509:E1509"/>
    <mergeCell ref="F1509:G1509"/>
    <mergeCell ref="H1509:I1509"/>
    <mergeCell ref="A1510:B1510"/>
    <mergeCell ref="D1510:E1510"/>
    <mergeCell ref="F1510:G1510"/>
    <mergeCell ref="H1510:I1510"/>
    <mergeCell ref="A1511:B1511"/>
    <mergeCell ref="D1511:E1511"/>
    <mergeCell ref="F1511:G1511"/>
    <mergeCell ref="H1511:I1511"/>
    <mergeCell ref="A1512:B1512"/>
    <mergeCell ref="D1512:E1512"/>
    <mergeCell ref="F1512:G1512"/>
    <mergeCell ref="H1512:I1512"/>
    <mergeCell ref="A1503:B1503"/>
    <mergeCell ref="D1503:E1503"/>
    <mergeCell ref="F1503:G1503"/>
    <mergeCell ref="H1503:I1503"/>
    <mergeCell ref="A1504:B1504"/>
    <mergeCell ref="D1504:E1504"/>
    <mergeCell ref="F1504:G1504"/>
    <mergeCell ref="H1504:I1504"/>
    <mergeCell ref="A1505:B1505"/>
    <mergeCell ref="D1505:E1505"/>
    <mergeCell ref="F1505:G1505"/>
    <mergeCell ref="H1505:I1505"/>
    <mergeCell ref="A1506:B1506"/>
    <mergeCell ref="D1506:E1506"/>
    <mergeCell ref="F1506:G1506"/>
    <mergeCell ref="H1506:I1506"/>
    <mergeCell ref="A1507:B1507"/>
    <mergeCell ref="D1507:E1507"/>
    <mergeCell ref="F1507:G1507"/>
    <mergeCell ref="H1507:I1507"/>
    <mergeCell ref="A1498:B1498"/>
    <mergeCell ref="D1498:E1498"/>
    <mergeCell ref="F1498:G1498"/>
    <mergeCell ref="H1498:I1498"/>
    <mergeCell ref="A1499:B1499"/>
    <mergeCell ref="D1499:E1499"/>
    <mergeCell ref="F1499:G1499"/>
    <mergeCell ref="H1499:I1499"/>
    <mergeCell ref="A1500:B1500"/>
    <mergeCell ref="D1500:E1500"/>
    <mergeCell ref="F1500:G1500"/>
    <mergeCell ref="H1500:I1500"/>
    <mergeCell ref="A1501:B1501"/>
    <mergeCell ref="D1501:E1501"/>
    <mergeCell ref="F1501:G1501"/>
    <mergeCell ref="H1501:I1501"/>
    <mergeCell ref="A1502:B1502"/>
    <mergeCell ref="D1502:E1502"/>
    <mergeCell ref="F1502:G1502"/>
    <mergeCell ref="H1502:I1502"/>
    <mergeCell ref="A1493:I1493"/>
    <mergeCell ref="A1494:B1494"/>
    <mergeCell ref="D1494:E1494"/>
    <mergeCell ref="F1494:G1494"/>
    <mergeCell ref="H1494:I1494"/>
    <mergeCell ref="A1495:B1495"/>
    <mergeCell ref="D1495:E1495"/>
    <mergeCell ref="F1495:G1495"/>
    <mergeCell ref="H1495:I1495"/>
    <mergeCell ref="A1496:B1496"/>
    <mergeCell ref="D1496:E1496"/>
    <mergeCell ref="F1496:G1496"/>
    <mergeCell ref="H1496:I1496"/>
    <mergeCell ref="A1497:B1497"/>
    <mergeCell ref="D1497:E1497"/>
    <mergeCell ref="F1497:G1497"/>
    <mergeCell ref="H1497:I1497"/>
    <mergeCell ref="A1481:B1481"/>
    <mergeCell ref="D1481:E1481"/>
    <mergeCell ref="F1481:G1481"/>
    <mergeCell ref="H1481:I1481"/>
    <mergeCell ref="A1482:B1482"/>
    <mergeCell ref="D1482:E1482"/>
    <mergeCell ref="F1482:G1482"/>
    <mergeCell ref="H1482:I1482"/>
    <mergeCell ref="A1483:B1483"/>
    <mergeCell ref="D1483:E1483"/>
    <mergeCell ref="F1483:G1483"/>
    <mergeCell ref="H1483:I1483"/>
    <mergeCell ref="A1486:H1487"/>
    <mergeCell ref="I1486:J1487"/>
    <mergeCell ref="A1488:H1489"/>
    <mergeCell ref="I1488:J1489"/>
    <mergeCell ref="A1491:J1491"/>
    <mergeCell ref="A1476:B1476"/>
    <mergeCell ref="D1476:E1476"/>
    <mergeCell ref="F1476:G1476"/>
    <mergeCell ref="H1476:I1476"/>
    <mergeCell ref="A1477:B1477"/>
    <mergeCell ref="D1477:E1477"/>
    <mergeCell ref="F1477:G1477"/>
    <mergeCell ref="H1477:I1477"/>
    <mergeCell ref="A1478:B1478"/>
    <mergeCell ref="D1478:E1478"/>
    <mergeCell ref="F1478:G1478"/>
    <mergeCell ref="H1478:I1478"/>
    <mergeCell ref="A1479:B1479"/>
    <mergeCell ref="D1479:E1479"/>
    <mergeCell ref="F1479:G1479"/>
    <mergeCell ref="H1479:I1479"/>
    <mergeCell ref="A1480:B1480"/>
    <mergeCell ref="D1480:E1480"/>
    <mergeCell ref="F1480:G1480"/>
    <mergeCell ref="H1480:I1480"/>
    <mergeCell ref="A1471:B1471"/>
    <mergeCell ref="D1471:E1471"/>
    <mergeCell ref="F1471:G1471"/>
    <mergeCell ref="H1471:I1471"/>
    <mergeCell ref="A1472:B1472"/>
    <mergeCell ref="D1472:E1472"/>
    <mergeCell ref="F1472:G1472"/>
    <mergeCell ref="H1472:I1472"/>
    <mergeCell ref="A1473:B1473"/>
    <mergeCell ref="D1473:E1473"/>
    <mergeCell ref="F1473:G1473"/>
    <mergeCell ref="H1473:I1473"/>
    <mergeCell ref="A1474:B1474"/>
    <mergeCell ref="D1474:E1474"/>
    <mergeCell ref="F1474:G1474"/>
    <mergeCell ref="H1474:I1474"/>
    <mergeCell ref="A1475:B1475"/>
    <mergeCell ref="D1475:E1475"/>
    <mergeCell ref="F1475:G1475"/>
    <mergeCell ref="H1475:I1475"/>
    <mergeCell ref="A1466:B1466"/>
    <mergeCell ref="D1466:E1466"/>
    <mergeCell ref="F1466:G1466"/>
    <mergeCell ref="H1466:I1466"/>
    <mergeCell ref="A1467:B1467"/>
    <mergeCell ref="D1467:E1467"/>
    <mergeCell ref="F1467:G1467"/>
    <mergeCell ref="H1467:I1467"/>
    <mergeCell ref="A1468:B1468"/>
    <mergeCell ref="D1468:E1468"/>
    <mergeCell ref="F1468:G1468"/>
    <mergeCell ref="H1468:I1468"/>
    <mergeCell ref="A1469:B1469"/>
    <mergeCell ref="D1469:E1469"/>
    <mergeCell ref="F1469:G1469"/>
    <mergeCell ref="H1469:I1469"/>
    <mergeCell ref="A1470:B1470"/>
    <mergeCell ref="D1470:E1470"/>
    <mergeCell ref="F1470:G1470"/>
    <mergeCell ref="H1470:I1470"/>
    <mergeCell ref="A1461:B1461"/>
    <mergeCell ref="D1461:E1461"/>
    <mergeCell ref="F1461:G1461"/>
    <mergeCell ref="H1461:I1461"/>
    <mergeCell ref="A1462:B1462"/>
    <mergeCell ref="D1462:E1462"/>
    <mergeCell ref="F1462:G1462"/>
    <mergeCell ref="H1462:I1462"/>
    <mergeCell ref="A1463:B1463"/>
    <mergeCell ref="D1463:E1463"/>
    <mergeCell ref="F1463:G1463"/>
    <mergeCell ref="H1463:I1463"/>
    <mergeCell ref="A1464:B1464"/>
    <mergeCell ref="D1464:E1464"/>
    <mergeCell ref="F1464:G1464"/>
    <mergeCell ref="H1464:I1464"/>
    <mergeCell ref="A1465:B1465"/>
    <mergeCell ref="D1465:E1465"/>
    <mergeCell ref="F1465:G1465"/>
    <mergeCell ref="H1465:I1465"/>
    <mergeCell ref="A1456:B1456"/>
    <mergeCell ref="D1456:E1456"/>
    <mergeCell ref="F1456:G1456"/>
    <mergeCell ref="H1456:I1456"/>
    <mergeCell ref="A1457:B1457"/>
    <mergeCell ref="D1457:E1457"/>
    <mergeCell ref="F1457:G1457"/>
    <mergeCell ref="H1457:I1457"/>
    <mergeCell ref="A1458:B1458"/>
    <mergeCell ref="D1458:E1458"/>
    <mergeCell ref="F1458:G1458"/>
    <mergeCell ref="H1458:I1458"/>
    <mergeCell ref="A1459:B1459"/>
    <mergeCell ref="D1459:E1459"/>
    <mergeCell ref="F1459:G1459"/>
    <mergeCell ref="H1459:I1459"/>
    <mergeCell ref="A1460:B1460"/>
    <mergeCell ref="D1460:E1460"/>
    <mergeCell ref="F1460:G1460"/>
    <mergeCell ref="H1460:I1460"/>
    <mergeCell ref="A1445:H1446"/>
    <mergeCell ref="I1445:J1446"/>
    <mergeCell ref="A1447:H1448"/>
    <mergeCell ref="I1447:J1448"/>
    <mergeCell ref="A1450:J1450"/>
    <mergeCell ref="A1452:I1452"/>
    <mergeCell ref="A1453:B1453"/>
    <mergeCell ref="D1453:E1453"/>
    <mergeCell ref="F1453:G1453"/>
    <mergeCell ref="H1453:I1453"/>
    <mergeCell ref="A1454:B1454"/>
    <mergeCell ref="D1454:E1454"/>
    <mergeCell ref="F1454:G1454"/>
    <mergeCell ref="H1454:I1454"/>
    <mergeCell ref="A1455:B1455"/>
    <mergeCell ref="D1455:E1455"/>
    <mergeCell ref="F1455:G1455"/>
    <mergeCell ref="H1455:I1455"/>
    <mergeCell ref="A1436:B1436"/>
    <mergeCell ref="D1436:E1436"/>
    <mergeCell ref="F1436:G1436"/>
    <mergeCell ref="H1436:I1436"/>
    <mergeCell ref="A1437:B1437"/>
    <mergeCell ref="D1437:E1437"/>
    <mergeCell ref="F1437:G1437"/>
    <mergeCell ref="H1437:I1437"/>
    <mergeCell ref="A1438:B1438"/>
    <mergeCell ref="D1438:E1438"/>
    <mergeCell ref="F1438:G1438"/>
    <mergeCell ref="H1438:I1438"/>
    <mergeCell ref="A1439:B1439"/>
    <mergeCell ref="D1439:E1439"/>
    <mergeCell ref="F1439:G1439"/>
    <mergeCell ref="H1439:I1439"/>
    <mergeCell ref="A1440:B1440"/>
    <mergeCell ref="D1440:E1440"/>
    <mergeCell ref="F1440:G1440"/>
    <mergeCell ref="H1440:I1440"/>
    <mergeCell ref="A1431:B1431"/>
    <mergeCell ref="D1431:E1431"/>
    <mergeCell ref="F1431:G1431"/>
    <mergeCell ref="H1431:I1431"/>
    <mergeCell ref="A1432:B1432"/>
    <mergeCell ref="D1432:E1432"/>
    <mergeCell ref="F1432:G1432"/>
    <mergeCell ref="H1432:I1432"/>
    <mergeCell ref="A1433:B1433"/>
    <mergeCell ref="D1433:E1433"/>
    <mergeCell ref="F1433:G1433"/>
    <mergeCell ref="H1433:I1433"/>
    <mergeCell ref="A1434:B1434"/>
    <mergeCell ref="D1434:E1434"/>
    <mergeCell ref="F1434:G1434"/>
    <mergeCell ref="H1434:I1434"/>
    <mergeCell ref="A1435:B1435"/>
    <mergeCell ref="D1435:E1435"/>
    <mergeCell ref="F1435:G1435"/>
    <mergeCell ref="H1435:I1435"/>
    <mergeCell ref="A1426:B1426"/>
    <mergeCell ref="D1426:E1426"/>
    <mergeCell ref="F1426:G1426"/>
    <mergeCell ref="H1426:I1426"/>
    <mergeCell ref="A1427:B1427"/>
    <mergeCell ref="D1427:E1427"/>
    <mergeCell ref="F1427:G1427"/>
    <mergeCell ref="H1427:I1427"/>
    <mergeCell ref="A1428:B1428"/>
    <mergeCell ref="D1428:E1428"/>
    <mergeCell ref="F1428:G1428"/>
    <mergeCell ref="H1428:I1428"/>
    <mergeCell ref="A1429:B1429"/>
    <mergeCell ref="D1429:E1429"/>
    <mergeCell ref="F1429:G1429"/>
    <mergeCell ref="H1429:I1429"/>
    <mergeCell ref="A1430:B1430"/>
    <mergeCell ref="D1430:E1430"/>
    <mergeCell ref="F1430:G1430"/>
    <mergeCell ref="H1430:I1430"/>
    <mergeCell ref="A1421:B1421"/>
    <mergeCell ref="D1421:E1421"/>
    <mergeCell ref="F1421:G1421"/>
    <mergeCell ref="H1421:I1421"/>
    <mergeCell ref="A1422:B1422"/>
    <mergeCell ref="D1422:E1422"/>
    <mergeCell ref="F1422:G1422"/>
    <mergeCell ref="H1422:I1422"/>
    <mergeCell ref="A1423:B1423"/>
    <mergeCell ref="D1423:E1423"/>
    <mergeCell ref="F1423:G1423"/>
    <mergeCell ref="H1423:I1423"/>
    <mergeCell ref="A1424:B1424"/>
    <mergeCell ref="D1424:E1424"/>
    <mergeCell ref="F1424:G1424"/>
    <mergeCell ref="H1424:I1424"/>
    <mergeCell ref="A1425:B1425"/>
    <mergeCell ref="D1425:E1425"/>
    <mergeCell ref="F1425:G1425"/>
    <mergeCell ref="H1425:I1425"/>
    <mergeCell ref="A1416:B1416"/>
    <mergeCell ref="D1416:E1416"/>
    <mergeCell ref="F1416:G1416"/>
    <mergeCell ref="H1416:I1416"/>
    <mergeCell ref="A1417:B1417"/>
    <mergeCell ref="D1417:E1417"/>
    <mergeCell ref="F1417:G1417"/>
    <mergeCell ref="H1417:I1417"/>
    <mergeCell ref="A1418:B1418"/>
    <mergeCell ref="D1418:E1418"/>
    <mergeCell ref="F1418:G1418"/>
    <mergeCell ref="H1418:I1418"/>
    <mergeCell ref="A1419:B1419"/>
    <mergeCell ref="D1419:E1419"/>
    <mergeCell ref="F1419:G1419"/>
    <mergeCell ref="H1419:I1419"/>
    <mergeCell ref="A1420:B1420"/>
    <mergeCell ref="D1420:E1420"/>
    <mergeCell ref="F1420:G1420"/>
    <mergeCell ref="H1420:I1420"/>
    <mergeCell ref="A1411:B1411"/>
    <mergeCell ref="D1411:E1411"/>
    <mergeCell ref="F1411:G1411"/>
    <mergeCell ref="H1411:I1411"/>
    <mergeCell ref="A1412:B1412"/>
    <mergeCell ref="D1412:E1412"/>
    <mergeCell ref="F1412:G1412"/>
    <mergeCell ref="H1412:I1412"/>
    <mergeCell ref="A1413:B1413"/>
    <mergeCell ref="D1413:E1413"/>
    <mergeCell ref="F1413:G1413"/>
    <mergeCell ref="H1413:I1413"/>
    <mergeCell ref="A1414:B1414"/>
    <mergeCell ref="D1414:E1414"/>
    <mergeCell ref="F1414:G1414"/>
    <mergeCell ref="H1414:I1414"/>
    <mergeCell ref="A1415:B1415"/>
    <mergeCell ref="D1415:E1415"/>
    <mergeCell ref="F1415:G1415"/>
    <mergeCell ref="H1415:I1415"/>
    <mergeCell ref="F1383:G1383"/>
    <mergeCell ref="F1384:G1384"/>
    <mergeCell ref="F1385:G1385"/>
    <mergeCell ref="F1386:G1386"/>
    <mergeCell ref="F1387:G1387"/>
    <mergeCell ref="F1388:G1388"/>
    <mergeCell ref="F1389:G1389"/>
    <mergeCell ref="F1390:G1390"/>
    <mergeCell ref="F1391:G1391"/>
    <mergeCell ref="A1400:H1401"/>
    <mergeCell ref="I1400:J1401"/>
    <mergeCell ref="A1402:H1403"/>
    <mergeCell ref="I1402:J1403"/>
    <mergeCell ref="A1405:J1405"/>
    <mergeCell ref="A1407:J1407"/>
    <mergeCell ref="A1409:I1409"/>
    <mergeCell ref="A1410:B1410"/>
    <mergeCell ref="D1410:E1410"/>
    <mergeCell ref="F1410:G1410"/>
    <mergeCell ref="H1410:I1410"/>
    <mergeCell ref="F1366:G1366"/>
    <mergeCell ref="F1367:G1367"/>
    <mergeCell ref="F1368:G1368"/>
    <mergeCell ref="F1369:G1369"/>
    <mergeCell ref="F1370:G1370"/>
    <mergeCell ref="F1371:G1371"/>
    <mergeCell ref="F1372:G1372"/>
    <mergeCell ref="F1373:G1373"/>
    <mergeCell ref="F1374:G1374"/>
    <mergeCell ref="F1375:G1375"/>
    <mergeCell ref="F1376:G1376"/>
    <mergeCell ref="F1377:G1377"/>
    <mergeCell ref="F1378:G1378"/>
    <mergeCell ref="F1379:G1379"/>
    <mergeCell ref="F1380:G1380"/>
    <mergeCell ref="F1381:G1381"/>
    <mergeCell ref="F1382:G1382"/>
    <mergeCell ref="A1358:I1358"/>
    <mergeCell ref="A1359:D1360"/>
    <mergeCell ref="E1359:E1360"/>
    <mergeCell ref="F1359:G1360"/>
    <mergeCell ref="H1359:H1360"/>
    <mergeCell ref="I1359:I1360"/>
    <mergeCell ref="A1361:A1362"/>
    <mergeCell ref="B1361:B1362"/>
    <mergeCell ref="C1361:C1362"/>
    <mergeCell ref="D1361:D1362"/>
    <mergeCell ref="E1361:E1362"/>
    <mergeCell ref="F1361:G1362"/>
    <mergeCell ref="H1361:H1362"/>
    <mergeCell ref="I1361:I1362"/>
    <mergeCell ref="F1363:G1363"/>
    <mergeCell ref="F1364:G1364"/>
    <mergeCell ref="F1365:G1365"/>
    <mergeCell ref="F1330:G1330"/>
    <mergeCell ref="F1331:G1331"/>
    <mergeCell ref="F1332:G1332"/>
    <mergeCell ref="F1333:G1333"/>
    <mergeCell ref="F1334:G1334"/>
    <mergeCell ref="F1335:G1335"/>
    <mergeCell ref="F1336:G1336"/>
    <mergeCell ref="F1337:G1337"/>
    <mergeCell ref="F1338:G1338"/>
    <mergeCell ref="F1339:G1339"/>
    <mergeCell ref="F1340:G1340"/>
    <mergeCell ref="F1341:G1341"/>
    <mergeCell ref="A1351:H1352"/>
    <mergeCell ref="I1351:J1352"/>
    <mergeCell ref="A1353:H1354"/>
    <mergeCell ref="I1353:J1354"/>
    <mergeCell ref="A1356:J1356"/>
    <mergeCell ref="F1313:G1313"/>
    <mergeCell ref="F1314:G1314"/>
    <mergeCell ref="F1315:G1315"/>
    <mergeCell ref="F1316:G1316"/>
    <mergeCell ref="F1317:G1317"/>
    <mergeCell ref="F1318:G1318"/>
    <mergeCell ref="F1319:G1319"/>
    <mergeCell ref="F1320:G1320"/>
    <mergeCell ref="F1321:G1321"/>
    <mergeCell ref="F1322:G1322"/>
    <mergeCell ref="F1323:G1323"/>
    <mergeCell ref="F1324:G1324"/>
    <mergeCell ref="F1325:G1325"/>
    <mergeCell ref="F1326:G1326"/>
    <mergeCell ref="F1327:G1327"/>
    <mergeCell ref="F1328:G1328"/>
    <mergeCell ref="F1329:G1329"/>
    <mergeCell ref="F1286:G1286"/>
    <mergeCell ref="F1287:G1287"/>
    <mergeCell ref="F1288:G1288"/>
    <mergeCell ref="A1301:H1302"/>
    <mergeCell ref="I1301:J1302"/>
    <mergeCell ref="A1303:H1304"/>
    <mergeCell ref="I1303:J1304"/>
    <mergeCell ref="A1306:J1306"/>
    <mergeCell ref="A1308:I1308"/>
    <mergeCell ref="A1309:D1310"/>
    <mergeCell ref="E1309:E1310"/>
    <mergeCell ref="F1309:G1310"/>
    <mergeCell ref="H1309:H1310"/>
    <mergeCell ref="I1309:I1310"/>
    <mergeCell ref="A1311:A1312"/>
    <mergeCell ref="B1311:B1312"/>
    <mergeCell ref="C1311:C1312"/>
    <mergeCell ref="D1311:D1312"/>
    <mergeCell ref="E1311:E1312"/>
    <mergeCell ref="F1311:G1312"/>
    <mergeCell ref="H1311:H1312"/>
    <mergeCell ref="I1311:I1312"/>
    <mergeCell ref="F1269:G1269"/>
    <mergeCell ref="F1270:G1270"/>
    <mergeCell ref="F1271:G1271"/>
    <mergeCell ref="F1272:G1272"/>
    <mergeCell ref="F1273:G1273"/>
    <mergeCell ref="F1274:G1274"/>
    <mergeCell ref="F1275:G1275"/>
    <mergeCell ref="F1276:G1276"/>
    <mergeCell ref="F1277:G1277"/>
    <mergeCell ref="F1278:G1278"/>
    <mergeCell ref="F1279:G1279"/>
    <mergeCell ref="F1280:G1280"/>
    <mergeCell ref="F1281:G1281"/>
    <mergeCell ref="F1282:G1282"/>
    <mergeCell ref="F1283:G1283"/>
    <mergeCell ref="F1284:G1284"/>
    <mergeCell ref="F1285:G1285"/>
    <mergeCell ref="A1258:A1259"/>
    <mergeCell ref="B1258:B1259"/>
    <mergeCell ref="C1258:C1259"/>
    <mergeCell ref="D1258:D1259"/>
    <mergeCell ref="E1258:E1259"/>
    <mergeCell ref="F1258:G1259"/>
    <mergeCell ref="H1258:H1259"/>
    <mergeCell ref="I1258:I1259"/>
    <mergeCell ref="F1260:G1260"/>
    <mergeCell ref="F1261:G1261"/>
    <mergeCell ref="F1262:G1262"/>
    <mergeCell ref="F1263:G1263"/>
    <mergeCell ref="F1264:G1264"/>
    <mergeCell ref="F1265:G1265"/>
    <mergeCell ref="F1266:G1266"/>
    <mergeCell ref="F1267:G1267"/>
    <mergeCell ref="F1268:G1268"/>
    <mergeCell ref="C1244:D1244"/>
    <mergeCell ref="E1244:F1244"/>
    <mergeCell ref="G1244:H1244"/>
    <mergeCell ref="C1245:D1245"/>
    <mergeCell ref="E1245:F1245"/>
    <mergeCell ref="G1245:H1245"/>
    <mergeCell ref="A1246:H1247"/>
    <mergeCell ref="I1246:J1247"/>
    <mergeCell ref="A1248:H1249"/>
    <mergeCell ref="I1248:J1249"/>
    <mergeCell ref="A1251:J1251"/>
    <mergeCell ref="A1253:J1253"/>
    <mergeCell ref="A1255:I1255"/>
    <mergeCell ref="A1256:D1257"/>
    <mergeCell ref="E1256:E1257"/>
    <mergeCell ref="F1256:G1257"/>
    <mergeCell ref="H1256:H1257"/>
    <mergeCell ref="I1256:I1257"/>
    <mergeCell ref="C1238:D1238"/>
    <mergeCell ref="E1238:F1238"/>
    <mergeCell ref="G1238:H1238"/>
    <mergeCell ref="C1239:D1239"/>
    <mergeCell ref="E1239:F1239"/>
    <mergeCell ref="G1239:H1239"/>
    <mergeCell ref="C1240:D1240"/>
    <mergeCell ref="E1240:F1240"/>
    <mergeCell ref="G1240:H1240"/>
    <mergeCell ref="C1241:D1241"/>
    <mergeCell ref="E1241:F1241"/>
    <mergeCell ref="G1241:H1241"/>
    <mergeCell ref="C1242:D1242"/>
    <mergeCell ref="E1242:F1242"/>
    <mergeCell ref="G1242:H1242"/>
    <mergeCell ref="C1243:D1243"/>
    <mergeCell ref="E1243:F1243"/>
    <mergeCell ref="G1243:H1243"/>
    <mergeCell ref="C1232:D1232"/>
    <mergeCell ref="E1232:F1232"/>
    <mergeCell ref="G1232:H1232"/>
    <mergeCell ref="C1233:D1233"/>
    <mergeCell ref="E1233:F1233"/>
    <mergeCell ref="G1233:H1233"/>
    <mergeCell ref="C1234:D1234"/>
    <mergeCell ref="E1234:F1234"/>
    <mergeCell ref="G1234:H1234"/>
    <mergeCell ref="C1235:D1235"/>
    <mergeCell ref="E1235:F1235"/>
    <mergeCell ref="G1235:H1235"/>
    <mergeCell ref="C1236:D1236"/>
    <mergeCell ref="E1236:F1236"/>
    <mergeCell ref="G1236:H1236"/>
    <mergeCell ref="C1237:D1237"/>
    <mergeCell ref="E1237:F1237"/>
    <mergeCell ref="G1237:H1237"/>
    <mergeCell ref="A1226:B1226"/>
    <mergeCell ref="C1226:D1226"/>
    <mergeCell ref="E1226:F1226"/>
    <mergeCell ref="G1226:H1226"/>
    <mergeCell ref="C1227:D1227"/>
    <mergeCell ref="E1227:F1227"/>
    <mergeCell ref="G1227:H1227"/>
    <mergeCell ref="C1228:D1228"/>
    <mergeCell ref="E1228:F1228"/>
    <mergeCell ref="G1228:H1228"/>
    <mergeCell ref="C1229:D1229"/>
    <mergeCell ref="E1229:F1229"/>
    <mergeCell ref="G1229:H1229"/>
    <mergeCell ref="C1230:D1230"/>
    <mergeCell ref="E1230:F1230"/>
    <mergeCell ref="G1230:H1230"/>
    <mergeCell ref="C1231:D1231"/>
    <mergeCell ref="E1231:F1231"/>
    <mergeCell ref="G1231:H1231"/>
    <mergeCell ref="C1218:D1218"/>
    <mergeCell ref="E1218:F1218"/>
    <mergeCell ref="G1218:H1218"/>
    <mergeCell ref="C1219:D1219"/>
    <mergeCell ref="E1219:F1219"/>
    <mergeCell ref="G1219:H1219"/>
    <mergeCell ref="C1220:D1220"/>
    <mergeCell ref="E1220:F1220"/>
    <mergeCell ref="G1220:H1220"/>
    <mergeCell ref="C1221:D1221"/>
    <mergeCell ref="E1221:F1221"/>
    <mergeCell ref="G1221:H1221"/>
    <mergeCell ref="C1222:D1222"/>
    <mergeCell ref="E1222:F1222"/>
    <mergeCell ref="G1222:H1222"/>
    <mergeCell ref="A1224:H1224"/>
    <mergeCell ref="A1225:B1225"/>
    <mergeCell ref="C1225:D1225"/>
    <mergeCell ref="E1225:F1225"/>
    <mergeCell ref="G1225:H1225"/>
    <mergeCell ref="C1212:D1212"/>
    <mergeCell ref="E1212:F1212"/>
    <mergeCell ref="G1212:H1212"/>
    <mergeCell ref="C1213:D1213"/>
    <mergeCell ref="E1213:F1213"/>
    <mergeCell ref="G1213:H1213"/>
    <mergeCell ref="C1214:D1214"/>
    <mergeCell ref="E1214:F1214"/>
    <mergeCell ref="G1214:H1214"/>
    <mergeCell ref="C1215:D1215"/>
    <mergeCell ref="E1215:F1215"/>
    <mergeCell ref="G1215:H1215"/>
    <mergeCell ref="C1216:D1216"/>
    <mergeCell ref="E1216:F1216"/>
    <mergeCell ref="G1216:H1216"/>
    <mergeCell ref="C1217:D1217"/>
    <mergeCell ref="E1217:F1217"/>
    <mergeCell ref="G1217:H1217"/>
    <mergeCell ref="C1206:D1206"/>
    <mergeCell ref="E1206:F1206"/>
    <mergeCell ref="G1206:H1206"/>
    <mergeCell ref="C1207:D1207"/>
    <mergeCell ref="E1207:F1207"/>
    <mergeCell ref="G1207:H1207"/>
    <mergeCell ref="C1208:D1208"/>
    <mergeCell ref="E1208:F1208"/>
    <mergeCell ref="G1208:H1208"/>
    <mergeCell ref="C1209:D1209"/>
    <mergeCell ref="E1209:F1209"/>
    <mergeCell ref="G1209:H1209"/>
    <mergeCell ref="C1210:D1210"/>
    <mergeCell ref="E1210:F1210"/>
    <mergeCell ref="G1210:H1210"/>
    <mergeCell ref="C1211:D1211"/>
    <mergeCell ref="E1211:F1211"/>
    <mergeCell ref="G1211:H1211"/>
    <mergeCell ref="A1201:H1201"/>
    <mergeCell ref="A1202:B1202"/>
    <mergeCell ref="C1202:D1202"/>
    <mergeCell ref="E1202:F1202"/>
    <mergeCell ref="G1202:H1202"/>
    <mergeCell ref="I1202:J1202"/>
    <mergeCell ref="A1203:B1203"/>
    <mergeCell ref="C1203:D1203"/>
    <mergeCell ref="E1203:F1203"/>
    <mergeCell ref="G1203:H1203"/>
    <mergeCell ref="C1204:D1204"/>
    <mergeCell ref="E1204:F1204"/>
    <mergeCell ref="G1204:H1204"/>
    <mergeCell ref="C1205:D1205"/>
    <mergeCell ref="E1205:F1205"/>
    <mergeCell ref="G1205:H1205"/>
    <mergeCell ref="A1194:H1195"/>
    <mergeCell ref="I1194:J1195"/>
    <mergeCell ref="A1196:H1197"/>
    <mergeCell ref="I1196:J1197"/>
    <mergeCell ref="A1199:J1199"/>
    <mergeCell ref="C1172:D1172"/>
    <mergeCell ref="E1172:F1172"/>
    <mergeCell ref="G1172:H1172"/>
    <mergeCell ref="C1173:D1173"/>
    <mergeCell ref="E1173:F1173"/>
    <mergeCell ref="G1173:H1173"/>
    <mergeCell ref="C1174:D1174"/>
    <mergeCell ref="E1174:F1174"/>
    <mergeCell ref="G1174:H1174"/>
    <mergeCell ref="C1175:D1175"/>
    <mergeCell ref="E1175:F1175"/>
    <mergeCell ref="G1175:H1175"/>
    <mergeCell ref="C1176:D1176"/>
    <mergeCell ref="E1176:F1176"/>
    <mergeCell ref="G1176:H1176"/>
    <mergeCell ref="C1177:D1177"/>
    <mergeCell ref="E1177:F1177"/>
    <mergeCell ref="G1177:H1177"/>
    <mergeCell ref="C1167:D1167"/>
    <mergeCell ref="E1167:F1167"/>
    <mergeCell ref="G1167:H1167"/>
    <mergeCell ref="C1168:D1168"/>
    <mergeCell ref="E1168:F1168"/>
    <mergeCell ref="G1168:H1168"/>
    <mergeCell ref="C1169:D1169"/>
    <mergeCell ref="E1169:F1169"/>
    <mergeCell ref="G1169:H1169"/>
    <mergeCell ref="C1170:D1170"/>
    <mergeCell ref="E1170:F1170"/>
    <mergeCell ref="G1170:H1170"/>
    <mergeCell ref="C1171:D1171"/>
    <mergeCell ref="E1171:F1171"/>
    <mergeCell ref="G1171:H1171"/>
    <mergeCell ref="C1161:D1161"/>
    <mergeCell ref="E1161:F1161"/>
    <mergeCell ref="G1161:H1161"/>
    <mergeCell ref="C1162:D1162"/>
    <mergeCell ref="E1162:F1162"/>
    <mergeCell ref="G1162:H1162"/>
    <mergeCell ref="C1163:D1163"/>
    <mergeCell ref="E1163:F1163"/>
    <mergeCell ref="G1163:H1163"/>
    <mergeCell ref="C1164:D1164"/>
    <mergeCell ref="E1164:F1164"/>
    <mergeCell ref="G1164:H1164"/>
    <mergeCell ref="C1165:D1165"/>
    <mergeCell ref="E1165:F1165"/>
    <mergeCell ref="G1165:H1165"/>
    <mergeCell ref="C1166:D1166"/>
    <mergeCell ref="E1166:F1166"/>
    <mergeCell ref="G1166:H1166"/>
    <mergeCell ref="A1154:J1154"/>
    <mergeCell ref="A1156:H1156"/>
    <mergeCell ref="A1157:B1157"/>
    <mergeCell ref="C1157:D1157"/>
    <mergeCell ref="E1157:F1157"/>
    <mergeCell ref="G1157:H1157"/>
    <mergeCell ref="I1157:J1157"/>
    <mergeCell ref="A1158:B1158"/>
    <mergeCell ref="C1158:D1158"/>
    <mergeCell ref="E1158:F1158"/>
    <mergeCell ref="G1158:H1158"/>
    <mergeCell ref="C1159:D1159"/>
    <mergeCell ref="E1159:F1159"/>
    <mergeCell ref="G1159:H1159"/>
    <mergeCell ref="C1160:D1160"/>
    <mergeCell ref="E1160:F1160"/>
    <mergeCell ref="G1160:H1160"/>
    <mergeCell ref="F1119:G1119"/>
    <mergeCell ref="F1120:G1120"/>
    <mergeCell ref="F1121:G1121"/>
    <mergeCell ref="F1122:G1122"/>
    <mergeCell ref="F1123:G1123"/>
    <mergeCell ref="F1124:G1124"/>
    <mergeCell ref="F1125:G1125"/>
    <mergeCell ref="F1126:G1126"/>
    <mergeCell ref="F1127:G1127"/>
    <mergeCell ref="F1128:G1128"/>
    <mergeCell ref="F1129:G1129"/>
    <mergeCell ref="F1130:G1130"/>
    <mergeCell ref="A1145:H1146"/>
    <mergeCell ref="I1145:J1146"/>
    <mergeCell ref="A1147:H1148"/>
    <mergeCell ref="I1147:J1148"/>
    <mergeCell ref="A1150:J1150"/>
    <mergeCell ref="F1102:G1102"/>
    <mergeCell ref="F1103:G1103"/>
    <mergeCell ref="F1104:G1104"/>
    <mergeCell ref="F1105:G1105"/>
    <mergeCell ref="F1106:G1106"/>
    <mergeCell ref="F1107:G1107"/>
    <mergeCell ref="F1108:G1108"/>
    <mergeCell ref="F1109:G1109"/>
    <mergeCell ref="F1110:G1110"/>
    <mergeCell ref="F1111:G1111"/>
    <mergeCell ref="F1112:G1112"/>
    <mergeCell ref="F1113:G1113"/>
    <mergeCell ref="F1114:G1114"/>
    <mergeCell ref="F1115:G1115"/>
    <mergeCell ref="F1116:G1116"/>
    <mergeCell ref="F1117:G1117"/>
    <mergeCell ref="F1118:G1118"/>
    <mergeCell ref="F1078:G1078"/>
    <mergeCell ref="F1079:G1079"/>
    <mergeCell ref="F1080:G1080"/>
    <mergeCell ref="A1090:H1091"/>
    <mergeCell ref="I1090:J1091"/>
    <mergeCell ref="A1092:H1093"/>
    <mergeCell ref="I1092:J1093"/>
    <mergeCell ref="A1095:J1095"/>
    <mergeCell ref="A1097:I1097"/>
    <mergeCell ref="A1098:D1099"/>
    <mergeCell ref="E1098:E1099"/>
    <mergeCell ref="F1098:G1099"/>
    <mergeCell ref="H1098:H1099"/>
    <mergeCell ref="I1098:I1099"/>
    <mergeCell ref="A1100:A1101"/>
    <mergeCell ref="B1100:B1101"/>
    <mergeCell ref="C1100:C1101"/>
    <mergeCell ref="D1100:D1101"/>
    <mergeCell ref="E1100:E1101"/>
    <mergeCell ref="F1100:G1101"/>
    <mergeCell ref="H1100:H1101"/>
    <mergeCell ref="I1100:I1101"/>
    <mergeCell ref="F1061:G1061"/>
    <mergeCell ref="F1062:G1062"/>
    <mergeCell ref="F1063:G1063"/>
    <mergeCell ref="F1064:G1064"/>
    <mergeCell ref="F1065:G1065"/>
    <mergeCell ref="F1066:G1066"/>
    <mergeCell ref="F1067:G1067"/>
    <mergeCell ref="F1068:G1068"/>
    <mergeCell ref="F1069:G1069"/>
    <mergeCell ref="F1070:G1070"/>
    <mergeCell ref="F1071:G1071"/>
    <mergeCell ref="F1072:G1072"/>
    <mergeCell ref="F1073:G1073"/>
    <mergeCell ref="F1074:G1074"/>
    <mergeCell ref="F1075:G1075"/>
    <mergeCell ref="F1076:G1076"/>
    <mergeCell ref="F1077:G1077"/>
    <mergeCell ref="A1050:A1051"/>
    <mergeCell ref="B1050:B1051"/>
    <mergeCell ref="C1050:C1051"/>
    <mergeCell ref="D1050:D1051"/>
    <mergeCell ref="E1050:E1051"/>
    <mergeCell ref="F1050:G1051"/>
    <mergeCell ref="H1050:H1051"/>
    <mergeCell ref="I1050:I1051"/>
    <mergeCell ref="F1052:G1052"/>
    <mergeCell ref="F1053:G1053"/>
    <mergeCell ref="F1054:G1054"/>
    <mergeCell ref="F1055:G1055"/>
    <mergeCell ref="F1056:G1056"/>
    <mergeCell ref="F1057:G1057"/>
    <mergeCell ref="F1058:G1058"/>
    <mergeCell ref="F1059:G1059"/>
    <mergeCell ref="F1060:G1060"/>
    <mergeCell ref="F1030:G1030"/>
    <mergeCell ref="F1031:G1031"/>
    <mergeCell ref="F1032:G1032"/>
    <mergeCell ref="A997:J997"/>
    <mergeCell ref="A1040:H1041"/>
    <mergeCell ref="I1040:J1041"/>
    <mergeCell ref="A1042:H1043"/>
    <mergeCell ref="I1042:J1043"/>
    <mergeCell ref="A1045:J1045"/>
    <mergeCell ref="A1047:I1047"/>
    <mergeCell ref="A1048:D1049"/>
    <mergeCell ref="E1048:E1049"/>
    <mergeCell ref="F1048:G1049"/>
    <mergeCell ref="H1048:H1049"/>
    <mergeCell ref="I1048:I1049"/>
    <mergeCell ref="F1013:G1013"/>
    <mergeCell ref="F1014:G1014"/>
    <mergeCell ref="F1015:G1015"/>
    <mergeCell ref="F1016:G1016"/>
    <mergeCell ref="F1017:G1017"/>
    <mergeCell ref="F1018:G1018"/>
    <mergeCell ref="F1019:G1019"/>
    <mergeCell ref="F1020:G1020"/>
    <mergeCell ref="F1021:G1021"/>
    <mergeCell ref="F1022:G1022"/>
    <mergeCell ref="F1023:G1023"/>
    <mergeCell ref="F1024:G1024"/>
    <mergeCell ref="F1025:G1025"/>
    <mergeCell ref="F1026:G1026"/>
    <mergeCell ref="F1027:G1027"/>
    <mergeCell ref="F1028:G1028"/>
    <mergeCell ref="F1029:G1029"/>
    <mergeCell ref="A1002:A1003"/>
    <mergeCell ref="B1002:B1003"/>
    <mergeCell ref="C1002:C1003"/>
    <mergeCell ref="D1002:D1003"/>
    <mergeCell ref="E1002:E1003"/>
    <mergeCell ref="F1002:G1003"/>
    <mergeCell ref="H1002:H1003"/>
    <mergeCell ref="I1002:I1003"/>
    <mergeCell ref="F1004:G1004"/>
    <mergeCell ref="F1005:G1005"/>
    <mergeCell ref="F1006:G1006"/>
    <mergeCell ref="F1007:G1007"/>
    <mergeCell ref="F1008:G1008"/>
    <mergeCell ref="F1009:G1009"/>
    <mergeCell ref="F1010:G1010"/>
    <mergeCell ref="F1011:G1011"/>
    <mergeCell ref="F1012:G1012"/>
    <mergeCell ref="E981:F981"/>
    <mergeCell ref="E982:F982"/>
    <mergeCell ref="E983:F983"/>
    <mergeCell ref="E984:F984"/>
    <mergeCell ref="E986:F986"/>
    <mergeCell ref="E959:F959"/>
    <mergeCell ref="E972:F972"/>
    <mergeCell ref="E985:F985"/>
    <mergeCell ref="A990:H991"/>
    <mergeCell ref="I990:J991"/>
    <mergeCell ref="A992:H993"/>
    <mergeCell ref="I992:J993"/>
    <mergeCell ref="A995:J995"/>
    <mergeCell ref="A999:I999"/>
    <mergeCell ref="A1000:D1001"/>
    <mergeCell ref="E1000:E1001"/>
    <mergeCell ref="F1000:G1001"/>
    <mergeCell ref="H1000:H1001"/>
    <mergeCell ref="I1000:I1001"/>
    <mergeCell ref="E969:F969"/>
    <mergeCell ref="E970:F970"/>
    <mergeCell ref="E971:F971"/>
    <mergeCell ref="E973:F973"/>
    <mergeCell ref="A975:H975"/>
    <mergeCell ref="A976:D977"/>
    <mergeCell ref="E976:F977"/>
    <mergeCell ref="G976:G977"/>
    <mergeCell ref="H976:H977"/>
    <mergeCell ref="A978:A979"/>
    <mergeCell ref="B978:B979"/>
    <mergeCell ref="C978:C979"/>
    <mergeCell ref="D978:D979"/>
    <mergeCell ref="E978:F979"/>
    <mergeCell ref="G978:G979"/>
    <mergeCell ref="H978:H979"/>
    <mergeCell ref="E980:F980"/>
    <mergeCell ref="E957:F957"/>
    <mergeCell ref="E958:F958"/>
    <mergeCell ref="E960:F960"/>
    <mergeCell ref="A962:H962"/>
    <mergeCell ref="A963:D964"/>
    <mergeCell ref="E963:F964"/>
    <mergeCell ref="G963:G964"/>
    <mergeCell ref="H963:H964"/>
    <mergeCell ref="A965:A966"/>
    <mergeCell ref="B965:B966"/>
    <mergeCell ref="C965:C966"/>
    <mergeCell ref="D965:D966"/>
    <mergeCell ref="E965:F966"/>
    <mergeCell ref="G965:G966"/>
    <mergeCell ref="H965:H966"/>
    <mergeCell ref="E967:F967"/>
    <mergeCell ref="E968:F968"/>
    <mergeCell ref="A946:J946"/>
    <mergeCell ref="A947:J947"/>
    <mergeCell ref="A949:H949"/>
    <mergeCell ref="A950:D951"/>
    <mergeCell ref="E950:F951"/>
    <mergeCell ref="G950:G951"/>
    <mergeCell ref="H950:H951"/>
    <mergeCell ref="A952:A953"/>
    <mergeCell ref="B952:B953"/>
    <mergeCell ref="C952:C953"/>
    <mergeCell ref="D952:D953"/>
    <mergeCell ref="E952:F953"/>
    <mergeCell ref="G952:G953"/>
    <mergeCell ref="H952:H953"/>
    <mergeCell ref="E954:F954"/>
    <mergeCell ref="E955:F955"/>
    <mergeCell ref="E956:F956"/>
    <mergeCell ref="A661:J661"/>
    <mergeCell ref="A663:I663"/>
    <mergeCell ref="A693:B693"/>
    <mergeCell ref="D693:E693"/>
    <mergeCell ref="F693:G693"/>
    <mergeCell ref="H693:I693"/>
    <mergeCell ref="A694:B694"/>
    <mergeCell ref="D694:E694"/>
    <mergeCell ref="F694:G694"/>
    <mergeCell ref="H694:I694"/>
    <mergeCell ref="A797:J797"/>
    <mergeCell ref="A842:J842"/>
    <mergeCell ref="A938:H939"/>
    <mergeCell ref="I938:J939"/>
    <mergeCell ref="A940:H941"/>
    <mergeCell ref="I940:J941"/>
    <mergeCell ref="A943:J943"/>
    <mergeCell ref="A889:J889"/>
    <mergeCell ref="A893:J893"/>
    <mergeCell ref="A895:H895"/>
    <mergeCell ref="A907:H907"/>
    <mergeCell ref="A908:D909"/>
    <mergeCell ref="E908:F909"/>
    <mergeCell ref="G908:G909"/>
    <mergeCell ref="H908:H909"/>
    <mergeCell ref="A910:A911"/>
    <mergeCell ref="B910:B911"/>
    <mergeCell ref="C910:C911"/>
    <mergeCell ref="D910:D911"/>
    <mergeCell ref="E910:F911"/>
    <mergeCell ref="G910:G911"/>
    <mergeCell ref="H910:H911"/>
    <mergeCell ref="A572:B572"/>
    <mergeCell ref="D572:E572"/>
    <mergeCell ref="F572:G572"/>
    <mergeCell ref="H572:I572"/>
    <mergeCell ref="A573:B573"/>
    <mergeCell ref="D573:E573"/>
    <mergeCell ref="F573:G573"/>
    <mergeCell ref="H573:I573"/>
    <mergeCell ref="A620:J620"/>
    <mergeCell ref="A485:J485"/>
    <mergeCell ref="A523:B523"/>
    <mergeCell ref="D523:E523"/>
    <mergeCell ref="F523:G523"/>
    <mergeCell ref="H523:I523"/>
    <mergeCell ref="A524:B524"/>
    <mergeCell ref="D524:E524"/>
    <mergeCell ref="F524:G524"/>
    <mergeCell ref="H524:I524"/>
    <mergeCell ref="A525:B525"/>
    <mergeCell ref="D525:E525"/>
    <mergeCell ref="F525:G525"/>
    <mergeCell ref="H525:I525"/>
    <mergeCell ref="A526:B526"/>
    <mergeCell ref="D526:E526"/>
    <mergeCell ref="F526:G526"/>
    <mergeCell ref="H526:I526"/>
    <mergeCell ref="D611:E611"/>
    <mergeCell ref="F611:G611"/>
    <mergeCell ref="H611:I611"/>
    <mergeCell ref="D607:E607"/>
    <mergeCell ref="A614:B614"/>
    <mergeCell ref="D614:E614"/>
    <mergeCell ref="C423:D423"/>
    <mergeCell ref="E423:F423"/>
    <mergeCell ref="G423:H423"/>
    <mergeCell ref="C424:D424"/>
    <mergeCell ref="E424:F424"/>
    <mergeCell ref="G424:H424"/>
    <mergeCell ref="C385:D385"/>
    <mergeCell ref="E385:F385"/>
    <mergeCell ref="G385:H385"/>
    <mergeCell ref="C386:D386"/>
    <mergeCell ref="E386:F386"/>
    <mergeCell ref="G386:H386"/>
    <mergeCell ref="A396:J396"/>
    <mergeCell ref="A398:H398"/>
    <mergeCell ref="A399:B399"/>
    <mergeCell ref="I399:J399"/>
    <mergeCell ref="A400:B400"/>
    <mergeCell ref="A410:B410"/>
    <mergeCell ref="C413:D413"/>
    <mergeCell ref="E413:F413"/>
    <mergeCell ref="G413:H413"/>
    <mergeCell ref="C414:D414"/>
    <mergeCell ref="E414:F414"/>
    <mergeCell ref="C410:D410"/>
    <mergeCell ref="E410:F410"/>
    <mergeCell ref="G410:H410"/>
    <mergeCell ref="C411:D411"/>
    <mergeCell ref="E411:F411"/>
    <mergeCell ref="G411:H411"/>
    <mergeCell ref="C406:D406"/>
    <mergeCell ref="E406:F406"/>
    <mergeCell ref="G406:H406"/>
    <mergeCell ref="C420:D420"/>
    <mergeCell ref="E420:F420"/>
    <mergeCell ref="G420:H420"/>
    <mergeCell ref="C421:D421"/>
    <mergeCell ref="E421:F421"/>
    <mergeCell ref="G421:H421"/>
    <mergeCell ref="C422:D422"/>
    <mergeCell ref="E422:F422"/>
    <mergeCell ref="G422:H422"/>
    <mergeCell ref="A316:H316"/>
    <mergeCell ref="A318:B318"/>
    <mergeCell ref="C318:D318"/>
    <mergeCell ref="E318:F318"/>
    <mergeCell ref="G318:H318"/>
    <mergeCell ref="C319:D319"/>
    <mergeCell ref="E319:F319"/>
    <mergeCell ref="G319:H319"/>
    <mergeCell ref="C403:D403"/>
    <mergeCell ref="E403:F403"/>
    <mergeCell ref="G403:H403"/>
    <mergeCell ref="C404:D404"/>
    <mergeCell ref="E404:F404"/>
    <mergeCell ref="G404:H404"/>
    <mergeCell ref="C405:D405"/>
    <mergeCell ref="E405:F405"/>
    <mergeCell ref="G405:H405"/>
    <mergeCell ref="C400:D400"/>
    <mergeCell ref="E400:F400"/>
    <mergeCell ref="G400:H400"/>
    <mergeCell ref="C401:D401"/>
    <mergeCell ref="E401:F401"/>
    <mergeCell ref="G414:H414"/>
    <mergeCell ref="A358:J358"/>
    <mergeCell ref="A360:H360"/>
    <mergeCell ref="A361:B361"/>
    <mergeCell ref="I361:J361"/>
    <mergeCell ref="A362:B362"/>
    <mergeCell ref="A372:B372"/>
    <mergeCell ref="C375:D375"/>
    <mergeCell ref="E375:F375"/>
    <mergeCell ref="G375:H375"/>
    <mergeCell ref="C376:D376"/>
    <mergeCell ref="E376:F376"/>
    <mergeCell ref="G376:H376"/>
    <mergeCell ref="C377:D377"/>
    <mergeCell ref="E377:F377"/>
    <mergeCell ref="G377:H377"/>
    <mergeCell ref="C378:D378"/>
    <mergeCell ref="E378:F378"/>
    <mergeCell ref="G378:H378"/>
    <mergeCell ref="C370:D370"/>
    <mergeCell ref="E370:F370"/>
    <mergeCell ref="G370:H370"/>
    <mergeCell ref="C371:D371"/>
    <mergeCell ref="E371:F371"/>
    <mergeCell ref="G371:H371"/>
    <mergeCell ref="C409:D409"/>
    <mergeCell ref="E409:F409"/>
    <mergeCell ref="G409:H409"/>
    <mergeCell ref="E407:F407"/>
    <mergeCell ref="G407:H407"/>
    <mergeCell ref="C408:D408"/>
    <mergeCell ref="E408:F408"/>
    <mergeCell ref="G408:H408"/>
    <mergeCell ref="C399:D399"/>
    <mergeCell ref="E399:F399"/>
    <mergeCell ref="G399:H399"/>
    <mergeCell ref="C407:D407"/>
    <mergeCell ref="A440:I440"/>
    <mergeCell ref="A487:I487"/>
    <mergeCell ref="A583:I583"/>
    <mergeCell ref="A622:I622"/>
    <mergeCell ref="A892:J892"/>
    <mergeCell ref="A752:J752"/>
    <mergeCell ref="F867:G867"/>
    <mergeCell ref="F868:G868"/>
    <mergeCell ref="F869:G869"/>
    <mergeCell ref="F870:G870"/>
    <mergeCell ref="F871:G871"/>
    <mergeCell ref="F872:G872"/>
    <mergeCell ref="F873:G873"/>
    <mergeCell ref="F874:G874"/>
    <mergeCell ref="F875:G875"/>
    <mergeCell ref="F858:G858"/>
    <mergeCell ref="F859:G859"/>
    <mergeCell ref="F860:G860"/>
    <mergeCell ref="F861:G861"/>
    <mergeCell ref="F862:G862"/>
    <mergeCell ref="E924:F924"/>
    <mergeCell ref="E928:F928"/>
    <mergeCell ref="E929:F929"/>
    <mergeCell ref="E901:F901"/>
    <mergeCell ref="E902:F902"/>
    <mergeCell ref="E903:F903"/>
    <mergeCell ref="E914:F914"/>
    <mergeCell ref="E915:F915"/>
    <mergeCell ref="E925:F925"/>
    <mergeCell ref="E926:F926"/>
    <mergeCell ref="E927:F927"/>
    <mergeCell ref="E916:F916"/>
    <mergeCell ref="E917:F917"/>
    <mergeCell ref="A919:H919"/>
    <mergeCell ref="A920:D921"/>
    <mergeCell ref="E920:F921"/>
    <mergeCell ref="G920:G921"/>
    <mergeCell ref="H920:H921"/>
    <mergeCell ref="A922:A923"/>
    <mergeCell ref="B922:B923"/>
    <mergeCell ref="C922:C923"/>
    <mergeCell ref="D922:D923"/>
    <mergeCell ref="E922:F923"/>
    <mergeCell ref="G922:G923"/>
    <mergeCell ref="H922:H923"/>
    <mergeCell ref="E913:F913"/>
    <mergeCell ref="E912:F912"/>
    <mergeCell ref="E904:F904"/>
    <mergeCell ref="E905:F905"/>
    <mergeCell ref="A898:A899"/>
    <mergeCell ref="B898:B899"/>
    <mergeCell ref="C898:C899"/>
    <mergeCell ref="D898:D899"/>
    <mergeCell ref="E898:F899"/>
    <mergeCell ref="G898:G899"/>
    <mergeCell ref="H898:H899"/>
    <mergeCell ref="E900:F900"/>
    <mergeCell ref="I884:J885"/>
    <mergeCell ref="A886:H887"/>
    <mergeCell ref="I886:J887"/>
    <mergeCell ref="A896:D897"/>
    <mergeCell ref="E896:F897"/>
    <mergeCell ref="G896:G897"/>
    <mergeCell ref="H896:H897"/>
    <mergeCell ref="F876:G876"/>
    <mergeCell ref="F877:G877"/>
    <mergeCell ref="F878:G878"/>
    <mergeCell ref="F879:G879"/>
    <mergeCell ref="A884:H885"/>
    <mergeCell ref="F863:G863"/>
    <mergeCell ref="F864:G864"/>
    <mergeCell ref="F865:G865"/>
    <mergeCell ref="F866:G866"/>
    <mergeCell ref="F849:G849"/>
    <mergeCell ref="F850:G850"/>
    <mergeCell ref="F851:G851"/>
    <mergeCell ref="F852:G852"/>
    <mergeCell ref="F853:G853"/>
    <mergeCell ref="F854:G854"/>
    <mergeCell ref="F855:G855"/>
    <mergeCell ref="F856:G856"/>
    <mergeCell ref="F857:G857"/>
    <mergeCell ref="A839:H840"/>
    <mergeCell ref="I839:J840"/>
    <mergeCell ref="A844:I844"/>
    <mergeCell ref="A845:D846"/>
    <mergeCell ref="E845:E846"/>
    <mergeCell ref="F845:G846"/>
    <mergeCell ref="H845:H846"/>
    <mergeCell ref="I845:I846"/>
    <mergeCell ref="A847:A848"/>
    <mergeCell ref="B847:B848"/>
    <mergeCell ref="C847:C848"/>
    <mergeCell ref="D847:D848"/>
    <mergeCell ref="E847:E848"/>
    <mergeCell ref="F847:G848"/>
    <mergeCell ref="H847:H848"/>
    <mergeCell ref="I847:I848"/>
    <mergeCell ref="F832:G832"/>
    <mergeCell ref="F833:G833"/>
    <mergeCell ref="F834:G834"/>
    <mergeCell ref="A837:H838"/>
    <mergeCell ref="I837:J838"/>
    <mergeCell ref="F823:G823"/>
    <mergeCell ref="F824:G824"/>
    <mergeCell ref="F825:G825"/>
    <mergeCell ref="F826:G826"/>
    <mergeCell ref="F827:G827"/>
    <mergeCell ref="F828:G828"/>
    <mergeCell ref="F829:G829"/>
    <mergeCell ref="F830:G830"/>
    <mergeCell ref="F831:G831"/>
    <mergeCell ref="F814:G814"/>
    <mergeCell ref="F815:G815"/>
    <mergeCell ref="F816:G816"/>
    <mergeCell ref="F817:G817"/>
    <mergeCell ref="F818:G818"/>
    <mergeCell ref="F819:G819"/>
    <mergeCell ref="F820:G820"/>
    <mergeCell ref="F821:G821"/>
    <mergeCell ref="F822:G822"/>
    <mergeCell ref="F805:G805"/>
    <mergeCell ref="F806:G806"/>
    <mergeCell ref="F807:G807"/>
    <mergeCell ref="F808:G808"/>
    <mergeCell ref="F809:G809"/>
    <mergeCell ref="F810:G810"/>
    <mergeCell ref="F811:G811"/>
    <mergeCell ref="F812:G812"/>
    <mergeCell ref="F813:G813"/>
    <mergeCell ref="A802:A803"/>
    <mergeCell ref="B802:B803"/>
    <mergeCell ref="C802:C803"/>
    <mergeCell ref="D802:D803"/>
    <mergeCell ref="E802:E803"/>
    <mergeCell ref="F802:G803"/>
    <mergeCell ref="H802:H803"/>
    <mergeCell ref="I802:I803"/>
    <mergeCell ref="F804:G804"/>
    <mergeCell ref="A792:H793"/>
    <mergeCell ref="I792:J793"/>
    <mergeCell ref="A794:H795"/>
    <mergeCell ref="I794:J795"/>
    <mergeCell ref="A799:I799"/>
    <mergeCell ref="A800:D801"/>
    <mergeCell ref="E800:E801"/>
    <mergeCell ref="F800:G801"/>
    <mergeCell ref="H800:H801"/>
    <mergeCell ref="I800:I801"/>
    <mergeCell ref="F789:G789"/>
    <mergeCell ref="F790:G790"/>
    <mergeCell ref="F787:G787"/>
    <mergeCell ref="F783:G783"/>
    <mergeCell ref="F779:G779"/>
    <mergeCell ref="F775:G775"/>
    <mergeCell ref="F771:G771"/>
    <mergeCell ref="F781:G781"/>
    <mergeCell ref="F782:G782"/>
    <mergeCell ref="F784:G784"/>
    <mergeCell ref="F785:G785"/>
    <mergeCell ref="F786:G786"/>
    <mergeCell ref="F788:G788"/>
    <mergeCell ref="F769:G769"/>
    <mergeCell ref="F770:G770"/>
    <mergeCell ref="F772:G772"/>
    <mergeCell ref="F773:G773"/>
    <mergeCell ref="F774:G774"/>
    <mergeCell ref="F776:G776"/>
    <mergeCell ref="F777:G777"/>
    <mergeCell ref="F778:G778"/>
    <mergeCell ref="F780:G780"/>
    <mergeCell ref="A758:A759"/>
    <mergeCell ref="B758:B759"/>
    <mergeCell ref="C758:C759"/>
    <mergeCell ref="E758:E759"/>
    <mergeCell ref="F758:G759"/>
    <mergeCell ref="H758:H759"/>
    <mergeCell ref="I758:I759"/>
    <mergeCell ref="F765:G765"/>
    <mergeCell ref="F766:G766"/>
    <mergeCell ref="F768:G768"/>
    <mergeCell ref="F761:G761"/>
    <mergeCell ref="F762:G762"/>
    <mergeCell ref="F764:G764"/>
    <mergeCell ref="F763:G763"/>
    <mergeCell ref="F760:G760"/>
    <mergeCell ref="D758:D759"/>
    <mergeCell ref="A746:H747"/>
    <mergeCell ref="I746:J747"/>
    <mergeCell ref="A749:J749"/>
    <mergeCell ref="A753:J753"/>
    <mergeCell ref="A755:I755"/>
    <mergeCell ref="F756:G757"/>
    <mergeCell ref="A756:D757"/>
    <mergeCell ref="E756:E757"/>
    <mergeCell ref="H756:H757"/>
    <mergeCell ref="I756:I757"/>
    <mergeCell ref="F767:G767"/>
    <mergeCell ref="B740:C740"/>
    <mergeCell ref="D740:E740"/>
    <mergeCell ref="F740:G740"/>
    <mergeCell ref="H740:I740"/>
    <mergeCell ref="A744:H745"/>
    <mergeCell ref="I744:J745"/>
    <mergeCell ref="B737:C737"/>
    <mergeCell ref="D737:E737"/>
    <mergeCell ref="F737:G737"/>
    <mergeCell ref="H737:I737"/>
    <mergeCell ref="B738:C738"/>
    <mergeCell ref="D738:E738"/>
    <mergeCell ref="F738:G738"/>
    <mergeCell ref="H738:I738"/>
    <mergeCell ref="B739:C739"/>
    <mergeCell ref="D739:E739"/>
    <mergeCell ref="F739:G739"/>
    <mergeCell ref="H739:I739"/>
    <mergeCell ref="B734:C734"/>
    <mergeCell ref="D734:E734"/>
    <mergeCell ref="F734:G734"/>
    <mergeCell ref="H734:I734"/>
    <mergeCell ref="B735:C735"/>
    <mergeCell ref="D735:E735"/>
    <mergeCell ref="F735:G735"/>
    <mergeCell ref="H735:I735"/>
    <mergeCell ref="B736:C736"/>
    <mergeCell ref="D736:E736"/>
    <mergeCell ref="F736:G736"/>
    <mergeCell ref="H736:I736"/>
    <mergeCell ref="A731:A732"/>
    <mergeCell ref="B731:C732"/>
    <mergeCell ref="D731:E732"/>
    <mergeCell ref="F731:G732"/>
    <mergeCell ref="H731:I732"/>
    <mergeCell ref="B733:C733"/>
    <mergeCell ref="D733:E733"/>
    <mergeCell ref="F733:G733"/>
    <mergeCell ref="H733:I733"/>
    <mergeCell ref="B728:C728"/>
    <mergeCell ref="D728:E728"/>
    <mergeCell ref="F728:G728"/>
    <mergeCell ref="H728:I728"/>
    <mergeCell ref="A730:I730"/>
    <mergeCell ref="B725:C725"/>
    <mergeCell ref="D725:E725"/>
    <mergeCell ref="F725:G725"/>
    <mergeCell ref="H725:I725"/>
    <mergeCell ref="B726:C726"/>
    <mergeCell ref="D726:E726"/>
    <mergeCell ref="F726:G726"/>
    <mergeCell ref="H726:I726"/>
    <mergeCell ref="B727:C727"/>
    <mergeCell ref="D727:E727"/>
    <mergeCell ref="F727:G727"/>
    <mergeCell ref="H727:I727"/>
    <mergeCell ref="B722:C722"/>
    <mergeCell ref="D722:E722"/>
    <mergeCell ref="F722:G722"/>
    <mergeCell ref="H722:I722"/>
    <mergeCell ref="B723:C723"/>
    <mergeCell ref="D723:E723"/>
    <mergeCell ref="F723:G723"/>
    <mergeCell ref="H723:I723"/>
    <mergeCell ref="B724:C724"/>
    <mergeCell ref="D724:E724"/>
    <mergeCell ref="F724:G724"/>
    <mergeCell ref="H724:I724"/>
    <mergeCell ref="A718:I718"/>
    <mergeCell ref="A719:A720"/>
    <mergeCell ref="B719:C720"/>
    <mergeCell ref="D719:E720"/>
    <mergeCell ref="F719:G720"/>
    <mergeCell ref="H719:I720"/>
    <mergeCell ref="B721:C721"/>
    <mergeCell ref="D721:E721"/>
    <mergeCell ref="F721:G721"/>
    <mergeCell ref="H721:I721"/>
    <mergeCell ref="B716:C716"/>
    <mergeCell ref="D716:E716"/>
    <mergeCell ref="F716:G716"/>
    <mergeCell ref="H716:I716"/>
    <mergeCell ref="A706:I706"/>
    <mergeCell ref="B715:C715"/>
    <mergeCell ref="D715:E715"/>
    <mergeCell ref="F715:G715"/>
    <mergeCell ref="H715:I715"/>
    <mergeCell ref="A707:A708"/>
    <mergeCell ref="B707:C708"/>
    <mergeCell ref="D707:E708"/>
    <mergeCell ref="F707:G708"/>
    <mergeCell ref="H707:I708"/>
    <mergeCell ref="B712:C712"/>
    <mergeCell ref="D712:E712"/>
    <mergeCell ref="F712:G712"/>
    <mergeCell ref="H712:I712"/>
    <mergeCell ref="B713:C713"/>
    <mergeCell ref="D713:E713"/>
    <mergeCell ref="F713:G713"/>
    <mergeCell ref="H713:I713"/>
    <mergeCell ref="B714:C714"/>
    <mergeCell ref="D714:E714"/>
    <mergeCell ref="F714:G714"/>
    <mergeCell ref="H714:I714"/>
    <mergeCell ref="B709:C709"/>
    <mergeCell ref="D709:E709"/>
    <mergeCell ref="F709:G709"/>
    <mergeCell ref="H709:I709"/>
    <mergeCell ref="B710:C710"/>
    <mergeCell ref="D710:E710"/>
    <mergeCell ref="F710:G710"/>
    <mergeCell ref="H710:I710"/>
    <mergeCell ref="B711:C711"/>
    <mergeCell ref="D711:E711"/>
    <mergeCell ref="F711:G711"/>
    <mergeCell ref="H711:I711"/>
    <mergeCell ref="A695:H696"/>
    <mergeCell ref="I695:J696"/>
    <mergeCell ref="A697:H698"/>
    <mergeCell ref="I697:J698"/>
    <mergeCell ref="A700:J700"/>
    <mergeCell ref="A704:J704"/>
    <mergeCell ref="A691:B691"/>
    <mergeCell ref="D691:E691"/>
    <mergeCell ref="F691:G691"/>
    <mergeCell ref="H691:I691"/>
    <mergeCell ref="A692:B692"/>
    <mergeCell ref="D692:E692"/>
    <mergeCell ref="F692:G692"/>
    <mergeCell ref="H692:I692"/>
    <mergeCell ref="A688:B688"/>
    <mergeCell ref="F688:G688"/>
    <mergeCell ref="H688:I688"/>
    <mergeCell ref="A689:B689"/>
    <mergeCell ref="D689:E689"/>
    <mergeCell ref="F689:G689"/>
    <mergeCell ref="H689:I689"/>
    <mergeCell ref="A690:B690"/>
    <mergeCell ref="D690:E690"/>
    <mergeCell ref="F690:G690"/>
    <mergeCell ref="H690:I690"/>
    <mergeCell ref="A685:B685"/>
    <mergeCell ref="D685:E685"/>
    <mergeCell ref="F685:G685"/>
    <mergeCell ref="H685:I685"/>
    <mergeCell ref="A686:B686"/>
    <mergeCell ref="F686:G686"/>
    <mergeCell ref="H686:I686"/>
    <mergeCell ref="A687:B687"/>
    <mergeCell ref="F687:G687"/>
    <mergeCell ref="H687:I687"/>
    <mergeCell ref="D688:E688"/>
    <mergeCell ref="D686:E686"/>
    <mergeCell ref="D687:E687"/>
    <mergeCell ref="A682:B682"/>
    <mergeCell ref="D682:E682"/>
    <mergeCell ref="F682:G682"/>
    <mergeCell ref="H682:I682"/>
    <mergeCell ref="A683:B683"/>
    <mergeCell ref="D683:E683"/>
    <mergeCell ref="F683:G683"/>
    <mergeCell ref="H683:I683"/>
    <mergeCell ref="A684:B684"/>
    <mergeCell ref="D684:E684"/>
    <mergeCell ref="F684:G684"/>
    <mergeCell ref="H684:I684"/>
    <mergeCell ref="A680:B680"/>
    <mergeCell ref="D680:E680"/>
    <mergeCell ref="F680:G680"/>
    <mergeCell ref="H680:I680"/>
    <mergeCell ref="A681:B681"/>
    <mergeCell ref="D681:E681"/>
    <mergeCell ref="F681:G681"/>
    <mergeCell ref="H681:I681"/>
    <mergeCell ref="A677:B677"/>
    <mergeCell ref="D677:E677"/>
    <mergeCell ref="F677:G677"/>
    <mergeCell ref="H677:I677"/>
    <mergeCell ref="A678:B678"/>
    <mergeCell ref="D678:E678"/>
    <mergeCell ref="F678:G678"/>
    <mergeCell ref="H678:I678"/>
    <mergeCell ref="A679:B679"/>
    <mergeCell ref="D679:E679"/>
    <mergeCell ref="F679:G679"/>
    <mergeCell ref="H679:I679"/>
    <mergeCell ref="A675:B675"/>
    <mergeCell ref="D675:E675"/>
    <mergeCell ref="F675:G675"/>
    <mergeCell ref="H675:I675"/>
    <mergeCell ref="A676:B676"/>
    <mergeCell ref="D676:E676"/>
    <mergeCell ref="F676:G676"/>
    <mergeCell ref="H676:I676"/>
    <mergeCell ref="F673:G673"/>
    <mergeCell ref="H673:I673"/>
    <mergeCell ref="A674:B674"/>
    <mergeCell ref="D674:E674"/>
    <mergeCell ref="F674:G674"/>
    <mergeCell ref="H674:I674"/>
    <mergeCell ref="A670:B670"/>
    <mergeCell ref="D670:E670"/>
    <mergeCell ref="F670:G670"/>
    <mergeCell ref="H670:I670"/>
    <mergeCell ref="A671:B671"/>
    <mergeCell ref="D671:E671"/>
    <mergeCell ref="F671:G671"/>
    <mergeCell ref="H671:I671"/>
    <mergeCell ref="A672:B672"/>
    <mergeCell ref="D672:E672"/>
    <mergeCell ref="F672:G672"/>
    <mergeCell ref="H672:I672"/>
    <mergeCell ref="A673:B673"/>
    <mergeCell ref="D673:E673"/>
    <mergeCell ref="A667:B667"/>
    <mergeCell ref="D667:E667"/>
    <mergeCell ref="F667:G667"/>
    <mergeCell ref="H667:I667"/>
    <mergeCell ref="A668:B668"/>
    <mergeCell ref="D668:E668"/>
    <mergeCell ref="F668:G668"/>
    <mergeCell ref="H668:I668"/>
    <mergeCell ref="A669:B669"/>
    <mergeCell ref="D669:E669"/>
    <mergeCell ref="F669:G669"/>
    <mergeCell ref="H669:I669"/>
    <mergeCell ref="A664:B664"/>
    <mergeCell ref="D664:E664"/>
    <mergeCell ref="F664:G664"/>
    <mergeCell ref="H664:I664"/>
    <mergeCell ref="A665:B665"/>
    <mergeCell ref="D665:E665"/>
    <mergeCell ref="F665:G665"/>
    <mergeCell ref="H665:I665"/>
    <mergeCell ref="A666:B666"/>
    <mergeCell ref="D666:E666"/>
    <mergeCell ref="F666:G666"/>
    <mergeCell ref="H666:I666"/>
    <mergeCell ref="A656:H657"/>
    <mergeCell ref="I656:J657"/>
    <mergeCell ref="A658:H659"/>
    <mergeCell ref="I658:J659"/>
    <mergeCell ref="A652:B652"/>
    <mergeCell ref="D652:E652"/>
    <mergeCell ref="F652:G652"/>
    <mergeCell ref="H652:I652"/>
    <mergeCell ref="A653:B653"/>
    <mergeCell ref="D653:E653"/>
    <mergeCell ref="F653:G653"/>
    <mergeCell ref="H653:I653"/>
    <mergeCell ref="A649:B649"/>
    <mergeCell ref="D649:E649"/>
    <mergeCell ref="F649:G649"/>
    <mergeCell ref="H649:I649"/>
    <mergeCell ref="A650:B650"/>
    <mergeCell ref="A651:B651"/>
    <mergeCell ref="D651:E651"/>
    <mergeCell ref="F651:G651"/>
    <mergeCell ref="H651:I651"/>
    <mergeCell ref="A641:B641"/>
    <mergeCell ref="D641:E641"/>
    <mergeCell ref="F641:G641"/>
    <mergeCell ref="H641:I641"/>
    <mergeCell ref="A609:B609"/>
    <mergeCell ref="D609:E609"/>
    <mergeCell ref="F609:G609"/>
    <mergeCell ref="H609:I609"/>
    <mergeCell ref="A610:B610"/>
    <mergeCell ref="D610:E610"/>
    <mergeCell ref="F610:G610"/>
    <mergeCell ref="H610:I610"/>
    <mergeCell ref="A595:B595"/>
    <mergeCell ref="D595:E595"/>
    <mergeCell ref="F595:G595"/>
    <mergeCell ref="H595:I595"/>
    <mergeCell ref="A597:B597"/>
    <mergeCell ref="A603:B603"/>
    <mergeCell ref="D603:E603"/>
    <mergeCell ref="F603:G603"/>
    <mergeCell ref="H603:I603"/>
    <mergeCell ref="A600:B600"/>
    <mergeCell ref="F600:G600"/>
    <mergeCell ref="H600:I600"/>
    <mergeCell ref="A601:B601"/>
    <mergeCell ref="F606:G606"/>
    <mergeCell ref="H606:I606"/>
    <mergeCell ref="A607:B607"/>
    <mergeCell ref="A638:B638"/>
    <mergeCell ref="D638:E638"/>
    <mergeCell ref="F638:G638"/>
    <mergeCell ref="H638:I638"/>
    <mergeCell ref="A643:B643"/>
    <mergeCell ref="D643:E643"/>
    <mergeCell ref="F643:G643"/>
    <mergeCell ref="H643:I643"/>
    <mergeCell ref="A644:B644"/>
    <mergeCell ref="D644:E644"/>
    <mergeCell ref="F644:G644"/>
    <mergeCell ref="H644:I644"/>
    <mergeCell ref="A642:B642"/>
    <mergeCell ref="D642:E642"/>
    <mergeCell ref="F642:G642"/>
    <mergeCell ref="H642:I642"/>
    <mergeCell ref="D650:E650"/>
    <mergeCell ref="F650:G650"/>
    <mergeCell ref="H650:I650"/>
    <mergeCell ref="A646:B646"/>
    <mergeCell ref="D646:E646"/>
    <mergeCell ref="F646:G646"/>
    <mergeCell ref="H646:I646"/>
    <mergeCell ref="A647:B647"/>
    <mergeCell ref="D647:E647"/>
    <mergeCell ref="F647:G647"/>
    <mergeCell ref="H647:I647"/>
    <mergeCell ref="A648:B648"/>
    <mergeCell ref="D648:E648"/>
    <mergeCell ref="F648:G648"/>
    <mergeCell ref="H648:I648"/>
    <mergeCell ref="A645:B645"/>
    <mergeCell ref="D645:E645"/>
    <mergeCell ref="F645:G645"/>
    <mergeCell ref="H645:I645"/>
    <mergeCell ref="F607:G607"/>
    <mergeCell ref="H607:I607"/>
    <mergeCell ref="D636:E636"/>
    <mergeCell ref="F633:G633"/>
    <mergeCell ref="A625:B625"/>
    <mergeCell ref="D625:E625"/>
    <mergeCell ref="F625:G625"/>
    <mergeCell ref="H625:I625"/>
    <mergeCell ref="A626:B626"/>
    <mergeCell ref="D626:E626"/>
    <mergeCell ref="F626:G626"/>
    <mergeCell ref="H626:I626"/>
    <mergeCell ref="A627:B627"/>
    <mergeCell ref="D627:E627"/>
    <mergeCell ref="F627:G627"/>
    <mergeCell ref="H627:I627"/>
    <mergeCell ref="A634:B634"/>
    <mergeCell ref="D634:E634"/>
    <mergeCell ref="F634:G634"/>
    <mergeCell ref="H634:I634"/>
    <mergeCell ref="F631:G631"/>
    <mergeCell ref="H631:I631"/>
    <mergeCell ref="A632:B632"/>
    <mergeCell ref="D632:E632"/>
    <mergeCell ref="F632:G632"/>
    <mergeCell ref="H632:I632"/>
    <mergeCell ref="A633:B633"/>
    <mergeCell ref="H633:I633"/>
    <mergeCell ref="A623:B623"/>
    <mergeCell ref="D623:E623"/>
    <mergeCell ref="F623:G623"/>
    <mergeCell ref="H623:I623"/>
    <mergeCell ref="A639:B639"/>
    <mergeCell ref="F639:G639"/>
    <mergeCell ref="H639:I639"/>
    <mergeCell ref="A640:B640"/>
    <mergeCell ref="F640:G640"/>
    <mergeCell ref="H640:I640"/>
    <mergeCell ref="A636:B636"/>
    <mergeCell ref="F636:G636"/>
    <mergeCell ref="H636:I636"/>
    <mergeCell ref="A637:B637"/>
    <mergeCell ref="F637:G637"/>
    <mergeCell ref="H637:I637"/>
    <mergeCell ref="F614:G614"/>
    <mergeCell ref="H614:I614"/>
    <mergeCell ref="A615:H616"/>
    <mergeCell ref="I615:J616"/>
    <mergeCell ref="A617:H618"/>
    <mergeCell ref="I617:J618"/>
    <mergeCell ref="D639:E639"/>
    <mergeCell ref="D640:E640"/>
    <mergeCell ref="A624:B624"/>
    <mergeCell ref="D624:E624"/>
    <mergeCell ref="F624:G624"/>
    <mergeCell ref="H624:I624"/>
    <mergeCell ref="D633:E633"/>
    <mergeCell ref="D637:E637"/>
    <mergeCell ref="A628:B628"/>
    <mergeCell ref="D628:E628"/>
    <mergeCell ref="F628:G628"/>
    <mergeCell ref="H628:I628"/>
    <mergeCell ref="A629:B629"/>
    <mergeCell ref="D629:E629"/>
    <mergeCell ref="F629:G629"/>
    <mergeCell ref="H629:I629"/>
    <mergeCell ref="A630:B630"/>
    <mergeCell ref="D630:E630"/>
    <mergeCell ref="F630:G630"/>
    <mergeCell ref="H630:I630"/>
    <mergeCell ref="A635:B635"/>
    <mergeCell ref="D635:E635"/>
    <mergeCell ref="F635:G635"/>
    <mergeCell ref="H635:I635"/>
    <mergeCell ref="A631:B631"/>
    <mergeCell ref="D631:E631"/>
    <mergeCell ref="A611:B611"/>
    <mergeCell ref="D600:E600"/>
    <mergeCell ref="A599:B599"/>
    <mergeCell ref="D599:E599"/>
    <mergeCell ref="F599:G599"/>
    <mergeCell ref="H599:I599"/>
    <mergeCell ref="A602:B602"/>
    <mergeCell ref="D602:E602"/>
    <mergeCell ref="F602:G602"/>
    <mergeCell ref="H602:I602"/>
    <mergeCell ref="A612:B612"/>
    <mergeCell ref="A613:B613"/>
    <mergeCell ref="D612:E612"/>
    <mergeCell ref="F612:G612"/>
    <mergeCell ref="H612:I612"/>
    <mergeCell ref="D613:E613"/>
    <mergeCell ref="F613:G613"/>
    <mergeCell ref="H613:I613"/>
    <mergeCell ref="A604:B604"/>
    <mergeCell ref="D604:E604"/>
    <mergeCell ref="F604:G604"/>
    <mergeCell ref="H604:I604"/>
    <mergeCell ref="A605:B605"/>
    <mergeCell ref="D605:E605"/>
    <mergeCell ref="F605:G605"/>
    <mergeCell ref="H605:I605"/>
    <mergeCell ref="A606:B606"/>
    <mergeCell ref="D606:E606"/>
    <mergeCell ref="A608:B608"/>
    <mergeCell ref="D608:E608"/>
    <mergeCell ref="F608:G608"/>
    <mergeCell ref="H608:I608"/>
    <mergeCell ref="D596:E596"/>
    <mergeCell ref="F596:G596"/>
    <mergeCell ref="H596:I596"/>
    <mergeCell ref="A592:B592"/>
    <mergeCell ref="D592:E592"/>
    <mergeCell ref="F592:G592"/>
    <mergeCell ref="H592:I592"/>
    <mergeCell ref="A593:B593"/>
    <mergeCell ref="D593:E593"/>
    <mergeCell ref="F593:G593"/>
    <mergeCell ref="H593:I593"/>
    <mergeCell ref="A594:B594"/>
    <mergeCell ref="D594:E594"/>
    <mergeCell ref="F594:G594"/>
    <mergeCell ref="H594:I594"/>
    <mergeCell ref="D601:E601"/>
    <mergeCell ref="F601:G601"/>
    <mergeCell ref="H601:I601"/>
    <mergeCell ref="A598:B598"/>
    <mergeCell ref="D597:E597"/>
    <mergeCell ref="F597:G597"/>
    <mergeCell ref="H597:I597"/>
    <mergeCell ref="D598:E598"/>
    <mergeCell ref="F598:G598"/>
    <mergeCell ref="H598:I598"/>
    <mergeCell ref="A596:B596"/>
    <mergeCell ref="A585:B585"/>
    <mergeCell ref="D585:E585"/>
    <mergeCell ref="F585:G585"/>
    <mergeCell ref="H585:I585"/>
    <mergeCell ref="A590:B590"/>
    <mergeCell ref="D590:E590"/>
    <mergeCell ref="F590:G590"/>
    <mergeCell ref="H590:I590"/>
    <mergeCell ref="A589:B589"/>
    <mergeCell ref="D589:E589"/>
    <mergeCell ref="F589:G589"/>
    <mergeCell ref="H589:I589"/>
    <mergeCell ref="A591:B591"/>
    <mergeCell ref="D591:E591"/>
    <mergeCell ref="F591:G591"/>
    <mergeCell ref="H591:I591"/>
    <mergeCell ref="A586:B586"/>
    <mergeCell ref="D586:E586"/>
    <mergeCell ref="F586:G586"/>
    <mergeCell ref="H586:I586"/>
    <mergeCell ref="A587:B587"/>
    <mergeCell ref="D587:E587"/>
    <mergeCell ref="F587:G587"/>
    <mergeCell ref="H587:I587"/>
    <mergeCell ref="A588:B588"/>
    <mergeCell ref="D588:E588"/>
    <mergeCell ref="F588:G588"/>
    <mergeCell ref="H588:I588"/>
    <mergeCell ref="A574:H575"/>
    <mergeCell ref="I574:J575"/>
    <mergeCell ref="A576:H577"/>
    <mergeCell ref="I576:J577"/>
    <mergeCell ref="A584:B584"/>
    <mergeCell ref="D584:E584"/>
    <mergeCell ref="F584:G584"/>
    <mergeCell ref="H584:I584"/>
    <mergeCell ref="A479:B479"/>
    <mergeCell ref="D479:E479"/>
    <mergeCell ref="F479:G479"/>
    <mergeCell ref="H479:I479"/>
    <mergeCell ref="A568:B568"/>
    <mergeCell ref="D568:E568"/>
    <mergeCell ref="F568:G568"/>
    <mergeCell ref="H568:I568"/>
    <mergeCell ref="A569:B569"/>
    <mergeCell ref="D569:E569"/>
    <mergeCell ref="F569:G569"/>
    <mergeCell ref="H569:I569"/>
    <mergeCell ref="A570:B570"/>
    <mergeCell ref="D570:E570"/>
    <mergeCell ref="F570:G570"/>
    <mergeCell ref="H570:I570"/>
    <mergeCell ref="A579:J579"/>
    <mergeCell ref="A581:J581"/>
    <mergeCell ref="A571:B571"/>
    <mergeCell ref="D571:E571"/>
    <mergeCell ref="F571:G571"/>
    <mergeCell ref="H571:I571"/>
    <mergeCell ref="A565:B565"/>
    <mergeCell ref="D565:E565"/>
    <mergeCell ref="F565:G565"/>
    <mergeCell ref="H565:I565"/>
    <mergeCell ref="A566:B566"/>
    <mergeCell ref="D566:E566"/>
    <mergeCell ref="F566:G566"/>
    <mergeCell ref="H566:I566"/>
    <mergeCell ref="A567:B567"/>
    <mergeCell ref="D567:E567"/>
    <mergeCell ref="F567:G567"/>
    <mergeCell ref="H567:I567"/>
    <mergeCell ref="A562:B562"/>
    <mergeCell ref="D562:E562"/>
    <mergeCell ref="F562:G562"/>
    <mergeCell ref="H562:I562"/>
    <mergeCell ref="A563:B563"/>
    <mergeCell ref="D563:E563"/>
    <mergeCell ref="F563:G563"/>
    <mergeCell ref="H563:I563"/>
    <mergeCell ref="A564:B564"/>
    <mergeCell ref="D564:E564"/>
    <mergeCell ref="F564:G564"/>
    <mergeCell ref="H564:I564"/>
    <mergeCell ref="A559:B559"/>
    <mergeCell ref="D559:E559"/>
    <mergeCell ref="F559:G559"/>
    <mergeCell ref="H559:I559"/>
    <mergeCell ref="A560:B560"/>
    <mergeCell ref="D560:E560"/>
    <mergeCell ref="F560:G560"/>
    <mergeCell ref="H560:I560"/>
    <mergeCell ref="A561:B561"/>
    <mergeCell ref="D561:E561"/>
    <mergeCell ref="F561:G561"/>
    <mergeCell ref="H561:I561"/>
    <mergeCell ref="A556:B556"/>
    <mergeCell ref="D556:E556"/>
    <mergeCell ref="F556:G556"/>
    <mergeCell ref="H556:I556"/>
    <mergeCell ref="A557:B557"/>
    <mergeCell ref="D557:E557"/>
    <mergeCell ref="F557:G557"/>
    <mergeCell ref="H557:I557"/>
    <mergeCell ref="A558:B558"/>
    <mergeCell ref="D558:E558"/>
    <mergeCell ref="F558:G558"/>
    <mergeCell ref="H558:I558"/>
    <mergeCell ref="A554:B554"/>
    <mergeCell ref="D554:E554"/>
    <mergeCell ref="F554:G554"/>
    <mergeCell ref="H554:I554"/>
    <mergeCell ref="A555:B555"/>
    <mergeCell ref="D555:E555"/>
    <mergeCell ref="F555:G555"/>
    <mergeCell ref="H555:I555"/>
    <mergeCell ref="A552:B552"/>
    <mergeCell ref="D552:E552"/>
    <mergeCell ref="F552:G552"/>
    <mergeCell ref="H552:I552"/>
    <mergeCell ref="A553:B553"/>
    <mergeCell ref="D553:E553"/>
    <mergeCell ref="F553:G553"/>
    <mergeCell ref="H553:I553"/>
    <mergeCell ref="A549:B549"/>
    <mergeCell ref="D549:E549"/>
    <mergeCell ref="F549:G549"/>
    <mergeCell ref="H549:I549"/>
    <mergeCell ref="A550:B550"/>
    <mergeCell ref="D550:E550"/>
    <mergeCell ref="F550:G550"/>
    <mergeCell ref="H550:I550"/>
    <mergeCell ref="A551:B551"/>
    <mergeCell ref="D551:E551"/>
    <mergeCell ref="F551:G551"/>
    <mergeCell ref="H551:I551"/>
    <mergeCell ref="A546:B546"/>
    <mergeCell ref="D546:E546"/>
    <mergeCell ref="F546:G546"/>
    <mergeCell ref="H546:I546"/>
    <mergeCell ref="A547:B547"/>
    <mergeCell ref="D547:E547"/>
    <mergeCell ref="F547:G547"/>
    <mergeCell ref="H547:I547"/>
    <mergeCell ref="A548:B548"/>
    <mergeCell ref="D548:E548"/>
    <mergeCell ref="F548:G548"/>
    <mergeCell ref="H548:I548"/>
    <mergeCell ref="A544:B544"/>
    <mergeCell ref="D544:E544"/>
    <mergeCell ref="F544:G544"/>
    <mergeCell ref="H544:I544"/>
    <mergeCell ref="A545:B545"/>
    <mergeCell ref="D545:E545"/>
    <mergeCell ref="F545:G545"/>
    <mergeCell ref="H545:I545"/>
    <mergeCell ref="A541:B541"/>
    <mergeCell ref="D541:E541"/>
    <mergeCell ref="F541:G541"/>
    <mergeCell ref="H541:I541"/>
    <mergeCell ref="A542:B542"/>
    <mergeCell ref="D542:E542"/>
    <mergeCell ref="F542:G542"/>
    <mergeCell ref="H542:I542"/>
    <mergeCell ref="A543:B543"/>
    <mergeCell ref="D543:E543"/>
    <mergeCell ref="F543:G543"/>
    <mergeCell ref="H543:I543"/>
    <mergeCell ref="A539:B539"/>
    <mergeCell ref="D539:E539"/>
    <mergeCell ref="F539:G539"/>
    <mergeCell ref="H539:I539"/>
    <mergeCell ref="A540:B540"/>
    <mergeCell ref="D540:E540"/>
    <mergeCell ref="F540:G540"/>
    <mergeCell ref="H540:I540"/>
    <mergeCell ref="A536:B536"/>
    <mergeCell ref="D536:E536"/>
    <mergeCell ref="F536:G536"/>
    <mergeCell ref="H536:I536"/>
    <mergeCell ref="A537:B537"/>
    <mergeCell ref="D537:E537"/>
    <mergeCell ref="F537:G537"/>
    <mergeCell ref="H537:I537"/>
    <mergeCell ref="A538:B538"/>
    <mergeCell ref="D538:E538"/>
    <mergeCell ref="F538:G538"/>
    <mergeCell ref="H538:I538"/>
    <mergeCell ref="A535:B535"/>
    <mergeCell ref="D535:E535"/>
    <mergeCell ref="F535:G535"/>
    <mergeCell ref="H535:I535"/>
    <mergeCell ref="A527:H528"/>
    <mergeCell ref="A529:H530"/>
    <mergeCell ref="I527:J528"/>
    <mergeCell ref="I529:J530"/>
    <mergeCell ref="A532:J532"/>
    <mergeCell ref="A534:I534"/>
    <mergeCell ref="A520:B520"/>
    <mergeCell ref="D520:E520"/>
    <mergeCell ref="F520:G520"/>
    <mergeCell ref="H520:I520"/>
    <mergeCell ref="A521:B521"/>
    <mergeCell ref="D521:E521"/>
    <mergeCell ref="F521:G521"/>
    <mergeCell ref="H521:I521"/>
    <mergeCell ref="A522:B522"/>
    <mergeCell ref="D522:E522"/>
    <mergeCell ref="F522:G522"/>
    <mergeCell ref="H522:I522"/>
    <mergeCell ref="A517:B517"/>
    <mergeCell ref="D517:E517"/>
    <mergeCell ref="F517:G517"/>
    <mergeCell ref="H517:I517"/>
    <mergeCell ref="A518:B518"/>
    <mergeCell ref="D518:E518"/>
    <mergeCell ref="F518:G518"/>
    <mergeCell ref="H518:I518"/>
    <mergeCell ref="A519:B519"/>
    <mergeCell ref="D519:E519"/>
    <mergeCell ref="F519:G519"/>
    <mergeCell ref="H519:I519"/>
    <mergeCell ref="A514:B514"/>
    <mergeCell ref="D514:E514"/>
    <mergeCell ref="F514:G514"/>
    <mergeCell ref="H514:I514"/>
    <mergeCell ref="A515:B515"/>
    <mergeCell ref="D515:E515"/>
    <mergeCell ref="F515:G515"/>
    <mergeCell ref="H515:I515"/>
    <mergeCell ref="A516:B516"/>
    <mergeCell ref="D516:E516"/>
    <mergeCell ref="F516:G516"/>
    <mergeCell ref="H516:I516"/>
    <mergeCell ref="A511:B511"/>
    <mergeCell ref="D511:E511"/>
    <mergeCell ref="F511:G511"/>
    <mergeCell ref="H511:I511"/>
    <mergeCell ref="A512:B512"/>
    <mergeCell ref="D512:E512"/>
    <mergeCell ref="F512:G512"/>
    <mergeCell ref="H512:I512"/>
    <mergeCell ref="A513:B513"/>
    <mergeCell ref="D513:E513"/>
    <mergeCell ref="F513:G513"/>
    <mergeCell ref="H513:I513"/>
    <mergeCell ref="A508:B508"/>
    <mergeCell ref="D508:E508"/>
    <mergeCell ref="F508:G508"/>
    <mergeCell ref="H508:I508"/>
    <mergeCell ref="A509:B509"/>
    <mergeCell ref="D509:E509"/>
    <mergeCell ref="F509:G509"/>
    <mergeCell ref="H509:I509"/>
    <mergeCell ref="A510:B510"/>
    <mergeCell ref="D510:E510"/>
    <mergeCell ref="F510:G510"/>
    <mergeCell ref="H510:I510"/>
    <mergeCell ref="A505:B505"/>
    <mergeCell ref="D505:E505"/>
    <mergeCell ref="F505:G505"/>
    <mergeCell ref="H505:I505"/>
    <mergeCell ref="A506:B506"/>
    <mergeCell ref="D506:E506"/>
    <mergeCell ref="F506:G506"/>
    <mergeCell ref="H506:I506"/>
    <mergeCell ref="A507:B507"/>
    <mergeCell ref="D507:E507"/>
    <mergeCell ref="F507:G507"/>
    <mergeCell ref="H507:I507"/>
    <mergeCell ref="A502:B502"/>
    <mergeCell ref="D502:E502"/>
    <mergeCell ref="F502:G502"/>
    <mergeCell ref="H502:I502"/>
    <mergeCell ref="A503:B503"/>
    <mergeCell ref="D503:E503"/>
    <mergeCell ref="F503:G503"/>
    <mergeCell ref="H503:I503"/>
    <mergeCell ref="A504:B504"/>
    <mergeCell ref="D504:E504"/>
    <mergeCell ref="F504:G504"/>
    <mergeCell ref="H504:I504"/>
    <mergeCell ref="A499:B499"/>
    <mergeCell ref="D499:E499"/>
    <mergeCell ref="F499:G499"/>
    <mergeCell ref="H499:I499"/>
    <mergeCell ref="A500:B500"/>
    <mergeCell ref="D500:E500"/>
    <mergeCell ref="F500:G500"/>
    <mergeCell ref="H500:I500"/>
    <mergeCell ref="A501:B501"/>
    <mergeCell ref="D501:E501"/>
    <mergeCell ref="F501:G501"/>
    <mergeCell ref="H501:I501"/>
    <mergeCell ref="A496:B496"/>
    <mergeCell ref="D496:E496"/>
    <mergeCell ref="F496:G496"/>
    <mergeCell ref="H496:I496"/>
    <mergeCell ref="A497:B497"/>
    <mergeCell ref="D497:E497"/>
    <mergeCell ref="F497:G497"/>
    <mergeCell ref="H497:I497"/>
    <mergeCell ref="A498:B498"/>
    <mergeCell ref="D498:E498"/>
    <mergeCell ref="F498:G498"/>
    <mergeCell ref="H498:I498"/>
    <mergeCell ref="A493:B493"/>
    <mergeCell ref="D493:E493"/>
    <mergeCell ref="F493:G493"/>
    <mergeCell ref="H493:I493"/>
    <mergeCell ref="A494:B494"/>
    <mergeCell ref="D494:E494"/>
    <mergeCell ref="F494:G494"/>
    <mergeCell ref="H494:I494"/>
    <mergeCell ref="A495:B495"/>
    <mergeCell ref="D495:E495"/>
    <mergeCell ref="F495:G495"/>
    <mergeCell ref="H495:I495"/>
    <mergeCell ref="A490:B490"/>
    <mergeCell ref="D490:E490"/>
    <mergeCell ref="F490:G490"/>
    <mergeCell ref="H490:I490"/>
    <mergeCell ref="A491:B491"/>
    <mergeCell ref="D491:E491"/>
    <mergeCell ref="F491:G491"/>
    <mergeCell ref="H491:I491"/>
    <mergeCell ref="A492:B492"/>
    <mergeCell ref="D492:E492"/>
    <mergeCell ref="F492:G492"/>
    <mergeCell ref="H492:I492"/>
    <mergeCell ref="A488:B488"/>
    <mergeCell ref="D488:E488"/>
    <mergeCell ref="F488:G488"/>
    <mergeCell ref="H488:I488"/>
    <mergeCell ref="A489:B489"/>
    <mergeCell ref="D489:E489"/>
    <mergeCell ref="F489:G489"/>
    <mergeCell ref="H489:I489"/>
    <mergeCell ref="A482:H483"/>
    <mergeCell ref="I482:J483"/>
    <mergeCell ref="A476:B476"/>
    <mergeCell ref="D476:E476"/>
    <mergeCell ref="F476:G476"/>
    <mergeCell ref="H476:I476"/>
    <mergeCell ref="A477:B477"/>
    <mergeCell ref="D477:E477"/>
    <mergeCell ref="F477:G477"/>
    <mergeCell ref="H477:I477"/>
    <mergeCell ref="A478:B478"/>
    <mergeCell ref="D478:E478"/>
    <mergeCell ref="F478:G478"/>
    <mergeCell ref="H478:I478"/>
    <mergeCell ref="A473:B473"/>
    <mergeCell ref="D473:E473"/>
    <mergeCell ref="F473:G473"/>
    <mergeCell ref="H473:I473"/>
    <mergeCell ref="A474:B474"/>
    <mergeCell ref="D474:E474"/>
    <mergeCell ref="F474:G474"/>
    <mergeCell ref="H474:I474"/>
    <mergeCell ref="A475:B475"/>
    <mergeCell ref="D475:E475"/>
    <mergeCell ref="F475:G475"/>
    <mergeCell ref="H475:I475"/>
    <mergeCell ref="A470:B470"/>
    <mergeCell ref="A471:B471"/>
    <mergeCell ref="A472:B472"/>
    <mergeCell ref="D472:E472"/>
    <mergeCell ref="F472:G472"/>
    <mergeCell ref="H472:I472"/>
    <mergeCell ref="A462:B462"/>
    <mergeCell ref="A463:B463"/>
    <mergeCell ref="A464:B464"/>
    <mergeCell ref="A465:B465"/>
    <mergeCell ref="A466:B466"/>
    <mergeCell ref="A467:B467"/>
    <mergeCell ref="A468:B468"/>
    <mergeCell ref="D471:E471"/>
    <mergeCell ref="F471:G471"/>
    <mergeCell ref="H471:I471"/>
    <mergeCell ref="A480:H481"/>
    <mergeCell ref="I480:J481"/>
    <mergeCell ref="A443:B443"/>
    <mergeCell ref="A444:B444"/>
    <mergeCell ref="A445:B445"/>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46:B446"/>
    <mergeCell ref="A461:B461"/>
    <mergeCell ref="D468:E468"/>
    <mergeCell ref="F468:G468"/>
    <mergeCell ref="H468:I468"/>
    <mergeCell ref="D469:E469"/>
    <mergeCell ref="F469:G469"/>
    <mergeCell ref="H469:I469"/>
    <mergeCell ref="D470:E470"/>
    <mergeCell ref="F470:G470"/>
    <mergeCell ref="H470:I470"/>
    <mergeCell ref="D467:E467"/>
    <mergeCell ref="F467:G467"/>
    <mergeCell ref="H467:I467"/>
    <mergeCell ref="D464:E464"/>
    <mergeCell ref="F464:G464"/>
    <mergeCell ref="H464:I464"/>
    <mergeCell ref="D465:E465"/>
    <mergeCell ref="F465:G465"/>
    <mergeCell ref="H465:I465"/>
    <mergeCell ref="D466:E466"/>
    <mergeCell ref="F466:G466"/>
    <mergeCell ref="H466:I466"/>
    <mergeCell ref="D461:E461"/>
    <mergeCell ref="F461:G461"/>
    <mergeCell ref="H461:I461"/>
    <mergeCell ref="D462:E462"/>
    <mergeCell ref="F462:G462"/>
    <mergeCell ref="H462:I462"/>
    <mergeCell ref="D463:E463"/>
    <mergeCell ref="F463:G463"/>
    <mergeCell ref="H463:I463"/>
    <mergeCell ref="A469:B469"/>
    <mergeCell ref="D458:E458"/>
    <mergeCell ref="F458:G458"/>
    <mergeCell ref="H458:I458"/>
    <mergeCell ref="D459:E459"/>
    <mergeCell ref="F459:G459"/>
    <mergeCell ref="H459:I459"/>
    <mergeCell ref="D460:E460"/>
    <mergeCell ref="F460:G460"/>
    <mergeCell ref="H460:I460"/>
    <mergeCell ref="D455:E455"/>
    <mergeCell ref="F455:G455"/>
    <mergeCell ref="H455:I455"/>
    <mergeCell ref="D456:E456"/>
    <mergeCell ref="F456:G456"/>
    <mergeCell ref="H456:I456"/>
    <mergeCell ref="D457:E457"/>
    <mergeCell ref="F457:G457"/>
    <mergeCell ref="H457:I457"/>
    <mergeCell ref="D452:E452"/>
    <mergeCell ref="F452:G452"/>
    <mergeCell ref="H452:I452"/>
    <mergeCell ref="D453:E453"/>
    <mergeCell ref="F453:G453"/>
    <mergeCell ref="H453:I453"/>
    <mergeCell ref="D454:E454"/>
    <mergeCell ref="F454:G454"/>
    <mergeCell ref="H454:I454"/>
    <mergeCell ref="D449:E449"/>
    <mergeCell ref="F449:G449"/>
    <mergeCell ref="H449:I449"/>
    <mergeCell ref="D450:E450"/>
    <mergeCell ref="F450:G450"/>
    <mergeCell ref="H450:I450"/>
    <mergeCell ref="D451:E451"/>
    <mergeCell ref="F451:G451"/>
    <mergeCell ref="H451:I451"/>
    <mergeCell ref="D446:E446"/>
    <mergeCell ref="F446:G446"/>
    <mergeCell ref="H446:I446"/>
    <mergeCell ref="D447:E447"/>
    <mergeCell ref="F447:G447"/>
    <mergeCell ref="H447:I447"/>
    <mergeCell ref="D448:E448"/>
    <mergeCell ref="F448:G448"/>
    <mergeCell ref="H448:I448"/>
    <mergeCell ref="D443:E443"/>
    <mergeCell ref="F443:G443"/>
    <mergeCell ref="H443:I443"/>
    <mergeCell ref="D444:E444"/>
    <mergeCell ref="F444:G444"/>
    <mergeCell ref="H444:I444"/>
    <mergeCell ref="D445:E445"/>
    <mergeCell ref="F445:G445"/>
    <mergeCell ref="H445:I445"/>
    <mergeCell ref="A441:B441"/>
    <mergeCell ref="D441:E441"/>
    <mergeCell ref="F441:G441"/>
    <mergeCell ref="H441:I441"/>
    <mergeCell ref="A442:B442"/>
    <mergeCell ref="D442:E442"/>
    <mergeCell ref="F442:G442"/>
    <mergeCell ref="H442:I442"/>
    <mergeCell ref="C412:D412"/>
    <mergeCell ref="E412:F412"/>
    <mergeCell ref="G412:H412"/>
    <mergeCell ref="A429:H430"/>
    <mergeCell ref="I429:J430"/>
    <mergeCell ref="A431:H432"/>
    <mergeCell ref="I431:J432"/>
    <mergeCell ref="A434:J434"/>
    <mergeCell ref="A438:J438"/>
    <mergeCell ref="C415:D415"/>
    <mergeCell ref="E415:F415"/>
    <mergeCell ref="G415:H415"/>
    <mergeCell ref="C416:D416"/>
    <mergeCell ref="E416:F416"/>
    <mergeCell ref="G416:H416"/>
    <mergeCell ref="C417:D417"/>
    <mergeCell ref="E417:F417"/>
    <mergeCell ref="G417:H417"/>
    <mergeCell ref="C418:D418"/>
    <mergeCell ref="E418:F418"/>
    <mergeCell ref="G418:H418"/>
    <mergeCell ref="C419:D419"/>
    <mergeCell ref="E419:F419"/>
    <mergeCell ref="G419:H419"/>
    <mergeCell ref="G401:H401"/>
    <mergeCell ref="C402:D402"/>
    <mergeCell ref="E402:F402"/>
    <mergeCell ref="G402:H402"/>
    <mergeCell ref="A393:H394"/>
    <mergeCell ref="I393:J394"/>
    <mergeCell ref="C372:D372"/>
    <mergeCell ref="E372:F372"/>
    <mergeCell ref="G372:H372"/>
    <mergeCell ref="C373:D373"/>
    <mergeCell ref="E373:F373"/>
    <mergeCell ref="G373:H373"/>
    <mergeCell ref="C374:D374"/>
    <mergeCell ref="E374:F374"/>
    <mergeCell ref="G374:H374"/>
    <mergeCell ref="C379:D379"/>
    <mergeCell ref="E379:F379"/>
    <mergeCell ref="G379:H379"/>
    <mergeCell ref="A391:H392"/>
    <mergeCell ref="I391:J392"/>
    <mergeCell ref="C380:D380"/>
    <mergeCell ref="E380:F380"/>
    <mergeCell ref="G380:H380"/>
    <mergeCell ref="C381:D381"/>
    <mergeCell ref="E381:F381"/>
    <mergeCell ref="G381:H381"/>
    <mergeCell ref="C382:D382"/>
    <mergeCell ref="E382:F382"/>
    <mergeCell ref="G382:H382"/>
    <mergeCell ref="C383:D383"/>
    <mergeCell ref="E383:F383"/>
    <mergeCell ref="G383:H383"/>
    <mergeCell ref="C384:D384"/>
    <mergeCell ref="E384:F384"/>
    <mergeCell ref="G384:H384"/>
    <mergeCell ref="C363:D363"/>
    <mergeCell ref="E363:F363"/>
    <mergeCell ref="G363:H363"/>
    <mergeCell ref="C364:D364"/>
    <mergeCell ref="E364:F364"/>
    <mergeCell ref="G364:H364"/>
    <mergeCell ref="C365:D365"/>
    <mergeCell ref="E365:F365"/>
    <mergeCell ref="G365:H365"/>
    <mergeCell ref="C361:D361"/>
    <mergeCell ref="E361:F361"/>
    <mergeCell ref="G361:H361"/>
    <mergeCell ref="C362:D362"/>
    <mergeCell ref="E362:F362"/>
    <mergeCell ref="G362:H362"/>
    <mergeCell ref="C369:D369"/>
    <mergeCell ref="E369:F369"/>
    <mergeCell ref="G369:H369"/>
    <mergeCell ref="C366:D366"/>
    <mergeCell ref="E366:F366"/>
    <mergeCell ref="G366:H366"/>
    <mergeCell ref="C367:D367"/>
    <mergeCell ref="E367:F367"/>
    <mergeCell ref="G367:H367"/>
    <mergeCell ref="C368:D368"/>
    <mergeCell ref="E368:F368"/>
    <mergeCell ref="G368:H368"/>
    <mergeCell ref="C327:D327"/>
    <mergeCell ref="E327:F327"/>
    <mergeCell ref="G327:H327"/>
    <mergeCell ref="C333:D333"/>
    <mergeCell ref="E333:F333"/>
    <mergeCell ref="G333:H333"/>
    <mergeCell ref="A353:H354"/>
    <mergeCell ref="I353:J354"/>
    <mergeCell ref="A355:H356"/>
    <mergeCell ref="I355:J356"/>
    <mergeCell ref="C342:D342"/>
    <mergeCell ref="E342:F342"/>
    <mergeCell ref="G342:H342"/>
    <mergeCell ref="C339:D339"/>
    <mergeCell ref="E339:F339"/>
    <mergeCell ref="G339:H339"/>
    <mergeCell ref="C340:D340"/>
    <mergeCell ref="E340:F340"/>
    <mergeCell ref="G340:H340"/>
    <mergeCell ref="C341:D341"/>
    <mergeCell ref="E341:F341"/>
    <mergeCell ref="G341:H341"/>
    <mergeCell ref="C336:D336"/>
    <mergeCell ref="E336:F336"/>
    <mergeCell ref="G336:H336"/>
    <mergeCell ref="C337:D337"/>
    <mergeCell ref="E337:F337"/>
    <mergeCell ref="G337:H337"/>
    <mergeCell ref="C338:D338"/>
    <mergeCell ref="E338:F338"/>
    <mergeCell ref="G338:H338"/>
    <mergeCell ref="A328:B328"/>
    <mergeCell ref="C328:D328"/>
    <mergeCell ref="E328:F328"/>
    <mergeCell ref="G328:H328"/>
    <mergeCell ref="C329:D329"/>
    <mergeCell ref="E329:F329"/>
    <mergeCell ref="G329:H329"/>
    <mergeCell ref="C334:D334"/>
    <mergeCell ref="E334:F334"/>
    <mergeCell ref="G334:H334"/>
    <mergeCell ref="C335:D335"/>
    <mergeCell ref="E335:F335"/>
    <mergeCell ref="G335:H335"/>
    <mergeCell ref="C330:D330"/>
    <mergeCell ref="E330:F330"/>
    <mergeCell ref="G330:H330"/>
    <mergeCell ref="C331:D331"/>
    <mergeCell ref="E331:F331"/>
    <mergeCell ref="G331:H331"/>
    <mergeCell ref="C332:D332"/>
    <mergeCell ref="E332:F332"/>
    <mergeCell ref="G332:H332"/>
    <mergeCell ref="C326:D326"/>
    <mergeCell ref="E326:F326"/>
    <mergeCell ref="G326:H326"/>
    <mergeCell ref="A305:H306"/>
    <mergeCell ref="I305:J306"/>
    <mergeCell ref="A307:H308"/>
    <mergeCell ref="I307:J308"/>
    <mergeCell ref="A314:J314"/>
    <mergeCell ref="A317:B317"/>
    <mergeCell ref="C317:D317"/>
    <mergeCell ref="E317:F317"/>
    <mergeCell ref="G317:H317"/>
    <mergeCell ref="I317:J317"/>
    <mergeCell ref="A310:J310"/>
    <mergeCell ref="C323:D323"/>
    <mergeCell ref="E323:F323"/>
    <mergeCell ref="G323:H323"/>
    <mergeCell ref="C324:D324"/>
    <mergeCell ref="E324:F324"/>
    <mergeCell ref="G324:H324"/>
    <mergeCell ref="C325:D325"/>
    <mergeCell ref="E325:F325"/>
    <mergeCell ref="G325:H325"/>
    <mergeCell ref="C320:D320"/>
    <mergeCell ref="E320:F320"/>
    <mergeCell ref="G320:H320"/>
    <mergeCell ref="C321:D321"/>
    <mergeCell ref="E321:F321"/>
    <mergeCell ref="G321:H321"/>
    <mergeCell ref="C322:D322"/>
    <mergeCell ref="E322:F322"/>
    <mergeCell ref="G322:H322"/>
    <mergeCell ref="C292:D292"/>
    <mergeCell ref="E292:F292"/>
    <mergeCell ref="G292:H292"/>
    <mergeCell ref="C293:D293"/>
    <mergeCell ref="C290:D290"/>
    <mergeCell ref="E290:F290"/>
    <mergeCell ref="G290:H290"/>
    <mergeCell ref="C291:D291"/>
    <mergeCell ref="E291:F291"/>
    <mergeCell ref="G291:H291"/>
    <mergeCell ref="C287:D287"/>
    <mergeCell ref="E287:F287"/>
    <mergeCell ref="G287:H287"/>
    <mergeCell ref="C288:D288"/>
    <mergeCell ref="E288:F288"/>
    <mergeCell ref="G288:H288"/>
    <mergeCell ref="C289:D289"/>
    <mergeCell ref="E289:F289"/>
    <mergeCell ref="G289:H289"/>
    <mergeCell ref="E293:F293"/>
    <mergeCell ref="G293:H293"/>
    <mergeCell ref="C284:D284"/>
    <mergeCell ref="E284:F284"/>
    <mergeCell ref="G284:H284"/>
    <mergeCell ref="C285:D285"/>
    <mergeCell ref="E285:F285"/>
    <mergeCell ref="G285:H285"/>
    <mergeCell ref="C286:D286"/>
    <mergeCell ref="E286:F286"/>
    <mergeCell ref="G286:H286"/>
    <mergeCell ref="C281:D281"/>
    <mergeCell ref="E281:F281"/>
    <mergeCell ref="G281:H281"/>
    <mergeCell ref="C282:D282"/>
    <mergeCell ref="E282:F282"/>
    <mergeCell ref="G282:H282"/>
    <mergeCell ref="C283:D283"/>
    <mergeCell ref="E283:F283"/>
    <mergeCell ref="G283:H283"/>
    <mergeCell ref="C278:D278"/>
    <mergeCell ref="E278:F278"/>
    <mergeCell ref="G278:H278"/>
    <mergeCell ref="C279:D279"/>
    <mergeCell ref="E279:F279"/>
    <mergeCell ref="G279:H279"/>
    <mergeCell ref="C280:D280"/>
    <mergeCell ref="E280:F280"/>
    <mergeCell ref="G280:H280"/>
    <mergeCell ref="C275:D275"/>
    <mergeCell ref="E275:F275"/>
    <mergeCell ref="G275:H275"/>
    <mergeCell ref="C276:D276"/>
    <mergeCell ref="E276:F276"/>
    <mergeCell ref="G276:H276"/>
    <mergeCell ref="C277:D277"/>
    <mergeCell ref="E277:F277"/>
    <mergeCell ref="G277:H277"/>
    <mergeCell ref="C272:D272"/>
    <mergeCell ref="E272:F272"/>
    <mergeCell ref="G272:H272"/>
    <mergeCell ref="C273:D273"/>
    <mergeCell ref="E273:F273"/>
    <mergeCell ref="G273:H273"/>
    <mergeCell ref="C274:D274"/>
    <mergeCell ref="E274:F274"/>
    <mergeCell ref="G274:H274"/>
    <mergeCell ref="A258:H259"/>
    <mergeCell ref="I258:J259"/>
    <mergeCell ref="A260:H261"/>
    <mergeCell ref="I260:J261"/>
    <mergeCell ref="A266:B266"/>
    <mergeCell ref="C266:D266"/>
    <mergeCell ref="E266:F266"/>
    <mergeCell ref="G266:H266"/>
    <mergeCell ref="I266:J266"/>
    <mergeCell ref="C269:D269"/>
    <mergeCell ref="E269:F269"/>
    <mergeCell ref="G269:H269"/>
    <mergeCell ref="C270:D270"/>
    <mergeCell ref="E270:F270"/>
    <mergeCell ref="G270:H270"/>
    <mergeCell ref="C271:D271"/>
    <mergeCell ref="E271:F271"/>
    <mergeCell ref="G271:H271"/>
    <mergeCell ref="A267:B267"/>
    <mergeCell ref="C267:D267"/>
    <mergeCell ref="E267:F267"/>
    <mergeCell ref="G267:H267"/>
    <mergeCell ref="C268:D268"/>
    <mergeCell ref="E268:F268"/>
    <mergeCell ref="G268:H268"/>
    <mergeCell ref="E246:F246"/>
    <mergeCell ref="G246:H246"/>
    <mergeCell ref="C245:D245"/>
    <mergeCell ref="E245:F245"/>
    <mergeCell ref="G245:H245"/>
    <mergeCell ref="C246:D246"/>
    <mergeCell ref="C243:D243"/>
    <mergeCell ref="E243:F243"/>
    <mergeCell ref="G243:H243"/>
    <mergeCell ref="C244:D244"/>
    <mergeCell ref="E244:F244"/>
    <mergeCell ref="G244:H244"/>
    <mergeCell ref="C240:D240"/>
    <mergeCell ref="E240:F240"/>
    <mergeCell ref="G240:H240"/>
    <mergeCell ref="C241:D241"/>
    <mergeCell ref="E241:F241"/>
    <mergeCell ref="G241:H241"/>
    <mergeCell ref="C242:D242"/>
    <mergeCell ref="E242:F242"/>
    <mergeCell ref="G242:H242"/>
    <mergeCell ref="A263:J263"/>
    <mergeCell ref="A265:H265"/>
    <mergeCell ref="C237:D237"/>
    <mergeCell ref="E237:F237"/>
    <mergeCell ref="G237:H237"/>
    <mergeCell ref="C238:D238"/>
    <mergeCell ref="E238:F238"/>
    <mergeCell ref="G238:H238"/>
    <mergeCell ref="C239:D239"/>
    <mergeCell ref="E239:F239"/>
    <mergeCell ref="G239:H239"/>
    <mergeCell ref="C234:D234"/>
    <mergeCell ref="E234:F234"/>
    <mergeCell ref="G234:H234"/>
    <mergeCell ref="C235:D235"/>
    <mergeCell ref="E235:F235"/>
    <mergeCell ref="G235:H235"/>
    <mergeCell ref="C236:D236"/>
    <mergeCell ref="E236:F236"/>
    <mergeCell ref="G236:H236"/>
    <mergeCell ref="C231:D231"/>
    <mergeCell ref="E231:F231"/>
    <mergeCell ref="G231:H231"/>
    <mergeCell ref="C232:D232"/>
    <mergeCell ref="E232:F232"/>
    <mergeCell ref="G232:H232"/>
    <mergeCell ref="C233:D233"/>
    <mergeCell ref="E233:F233"/>
    <mergeCell ref="G233:H233"/>
    <mergeCell ref="C224:D224"/>
    <mergeCell ref="E224:F224"/>
    <mergeCell ref="G224:H224"/>
    <mergeCell ref="A220:B220"/>
    <mergeCell ref="C220:D220"/>
    <mergeCell ref="E220:F220"/>
    <mergeCell ref="G220:H220"/>
    <mergeCell ref="C221:D221"/>
    <mergeCell ref="E221:F221"/>
    <mergeCell ref="G221:H221"/>
    <mergeCell ref="C228:D228"/>
    <mergeCell ref="E228:F228"/>
    <mergeCell ref="G228:H228"/>
    <mergeCell ref="C229:D229"/>
    <mergeCell ref="E229:F229"/>
    <mergeCell ref="G229:H229"/>
    <mergeCell ref="C230:D230"/>
    <mergeCell ref="E230:F230"/>
    <mergeCell ref="G230:H230"/>
    <mergeCell ref="C225:D225"/>
    <mergeCell ref="E225:F225"/>
    <mergeCell ref="G225:H225"/>
    <mergeCell ref="C226:D226"/>
    <mergeCell ref="E226:F226"/>
    <mergeCell ref="G226:H226"/>
    <mergeCell ref="C227:D227"/>
    <mergeCell ref="E227:F227"/>
    <mergeCell ref="G227:H227"/>
    <mergeCell ref="C204:D204"/>
    <mergeCell ref="E204:F204"/>
    <mergeCell ref="G204:H204"/>
    <mergeCell ref="A211:H212"/>
    <mergeCell ref="I211:J212"/>
    <mergeCell ref="A213:H214"/>
    <mergeCell ref="I213:J214"/>
    <mergeCell ref="A219:B219"/>
    <mergeCell ref="C219:D219"/>
    <mergeCell ref="E219:F219"/>
    <mergeCell ref="G219:H219"/>
    <mergeCell ref="I219:J219"/>
    <mergeCell ref="C222:D222"/>
    <mergeCell ref="E222:F222"/>
    <mergeCell ref="G222:H222"/>
    <mergeCell ref="C223:D223"/>
    <mergeCell ref="E223:F223"/>
    <mergeCell ref="G223:H223"/>
    <mergeCell ref="A216:J216"/>
    <mergeCell ref="A218:H218"/>
    <mergeCell ref="C203:D203"/>
    <mergeCell ref="E203:F203"/>
    <mergeCell ref="G203:H203"/>
    <mergeCell ref="C200:D200"/>
    <mergeCell ref="E200:F200"/>
    <mergeCell ref="G200:H200"/>
    <mergeCell ref="C201:D201"/>
    <mergeCell ref="E201:F201"/>
    <mergeCell ref="G201:H201"/>
    <mergeCell ref="C202:D202"/>
    <mergeCell ref="E202:F202"/>
    <mergeCell ref="G202:H202"/>
    <mergeCell ref="C197:D197"/>
    <mergeCell ref="E197:F197"/>
    <mergeCell ref="G197:H197"/>
    <mergeCell ref="C198:D198"/>
    <mergeCell ref="E198:F198"/>
    <mergeCell ref="G198:H198"/>
    <mergeCell ref="C199:D199"/>
    <mergeCell ref="E199:F199"/>
    <mergeCell ref="G199:H199"/>
    <mergeCell ref="C194:D194"/>
    <mergeCell ref="E194:F194"/>
    <mergeCell ref="G194:H194"/>
    <mergeCell ref="C195:D195"/>
    <mergeCell ref="E195:F195"/>
    <mergeCell ref="G195:H195"/>
    <mergeCell ref="C196:D196"/>
    <mergeCell ref="E196:F196"/>
    <mergeCell ref="G196:H196"/>
    <mergeCell ref="C191:D191"/>
    <mergeCell ref="E191:F191"/>
    <mergeCell ref="G191:H191"/>
    <mergeCell ref="C192:D192"/>
    <mergeCell ref="E192:F192"/>
    <mergeCell ref="G192:H192"/>
    <mergeCell ref="C193:D193"/>
    <mergeCell ref="E193:F193"/>
    <mergeCell ref="G193:H193"/>
    <mergeCell ref="C189:D189"/>
    <mergeCell ref="E189:F189"/>
    <mergeCell ref="G189:H189"/>
    <mergeCell ref="C190:D190"/>
    <mergeCell ref="E190:F190"/>
    <mergeCell ref="G190:H190"/>
    <mergeCell ref="C186:D186"/>
    <mergeCell ref="E186:F186"/>
    <mergeCell ref="G186:H186"/>
    <mergeCell ref="C187:D187"/>
    <mergeCell ref="E187:F187"/>
    <mergeCell ref="G187:H187"/>
    <mergeCell ref="C188:D188"/>
    <mergeCell ref="E188:F188"/>
    <mergeCell ref="G188:H188"/>
    <mergeCell ref="G184:H184"/>
    <mergeCell ref="C185:D185"/>
    <mergeCell ref="E185:F185"/>
    <mergeCell ref="G185:H185"/>
    <mergeCell ref="C184:D184"/>
    <mergeCell ref="E184:F184"/>
    <mergeCell ref="C180:D180"/>
    <mergeCell ref="E180:F180"/>
    <mergeCell ref="G180:H180"/>
    <mergeCell ref="C181:D181"/>
    <mergeCell ref="E181:F181"/>
    <mergeCell ref="G181:H181"/>
    <mergeCell ref="C182:D182"/>
    <mergeCell ref="E182:F182"/>
    <mergeCell ref="G182:H182"/>
    <mergeCell ref="A178:B178"/>
    <mergeCell ref="C178:D178"/>
    <mergeCell ref="E178:F178"/>
    <mergeCell ref="G178:H178"/>
    <mergeCell ref="C179:D179"/>
    <mergeCell ref="E179:F179"/>
    <mergeCell ref="G179:H179"/>
    <mergeCell ref="C183:D183"/>
    <mergeCell ref="E183:F183"/>
    <mergeCell ref="G183:H183"/>
    <mergeCell ref="A174:J174"/>
    <mergeCell ref="A177:B177"/>
    <mergeCell ref="C177:D177"/>
    <mergeCell ref="E177:F177"/>
    <mergeCell ref="G177:H177"/>
    <mergeCell ref="I177:J177"/>
    <mergeCell ref="A46:J46"/>
    <mergeCell ref="A84:B84"/>
    <mergeCell ref="C84:H84"/>
    <mergeCell ref="I84:J84"/>
    <mergeCell ref="I85:J85"/>
    <mergeCell ref="I86:J86"/>
    <mergeCell ref="I57:J58"/>
    <mergeCell ref="A115:J115"/>
    <mergeCell ref="A52:J54"/>
    <mergeCell ref="A48:J50"/>
    <mergeCell ref="I87:J87"/>
    <mergeCell ref="C85:H85"/>
    <mergeCell ref="C86:H86"/>
    <mergeCell ref="C87:H87"/>
    <mergeCell ref="I55:J56"/>
    <mergeCell ref="I110:J111"/>
    <mergeCell ref="A110:H111"/>
    <mergeCell ref="A112:H113"/>
    <mergeCell ref="A170:J170"/>
    <mergeCell ref="B140:J141"/>
    <mergeCell ref="B142:J143"/>
    <mergeCell ref="B144:J145"/>
    <mergeCell ref="B146:J147"/>
    <mergeCell ref="B151:J152"/>
    <mergeCell ref="A176:H176"/>
    <mergeCell ref="A165:H166"/>
    <mergeCell ref="A1:F2"/>
    <mergeCell ref="C5:F5"/>
    <mergeCell ref="A4:F4"/>
    <mergeCell ref="C6:F6"/>
    <mergeCell ref="C7:F7"/>
    <mergeCell ref="E10:G10"/>
    <mergeCell ref="E11:G11"/>
    <mergeCell ref="C30:J30"/>
    <mergeCell ref="C29:J29"/>
    <mergeCell ref="A26:B26"/>
    <mergeCell ref="A27:B27"/>
    <mergeCell ref="A28:B28"/>
    <mergeCell ref="A29:B29"/>
    <mergeCell ref="A30:B30"/>
    <mergeCell ref="A16:J16"/>
    <mergeCell ref="A24:B24"/>
    <mergeCell ref="A25:B25"/>
    <mergeCell ref="A3:C3"/>
    <mergeCell ref="D3:F3"/>
    <mergeCell ref="H17:J17"/>
    <mergeCell ref="E12:G12"/>
    <mergeCell ref="E13:G13"/>
    <mergeCell ref="E14:G14"/>
    <mergeCell ref="I10:J10"/>
    <mergeCell ref="I14:J14"/>
    <mergeCell ref="I11:J11"/>
    <mergeCell ref="I12:J12"/>
    <mergeCell ref="I8:J8"/>
    <mergeCell ref="A5:B5"/>
    <mergeCell ref="A7:B7"/>
    <mergeCell ref="A17:B17"/>
    <mergeCell ref="F17:G17"/>
    <mergeCell ref="C17:E17"/>
    <mergeCell ref="C18:E18"/>
    <mergeCell ref="C19:E19"/>
    <mergeCell ref="C20:E20"/>
    <mergeCell ref="C21:E21"/>
    <mergeCell ref="A18:B18"/>
    <mergeCell ref="A23:B23"/>
    <mergeCell ref="I15:J15"/>
    <mergeCell ref="A32:B32"/>
    <mergeCell ref="A33:B33"/>
    <mergeCell ref="A35:B35"/>
    <mergeCell ref="A36:B36"/>
    <mergeCell ref="A37:B37"/>
    <mergeCell ref="C33:E33"/>
    <mergeCell ref="A44:J44"/>
    <mergeCell ref="C34:E34"/>
    <mergeCell ref="C42:J42"/>
    <mergeCell ref="C36:E36"/>
    <mergeCell ref="C37:E37"/>
    <mergeCell ref="C38:E38"/>
    <mergeCell ref="A34:B34"/>
    <mergeCell ref="H38:J38"/>
    <mergeCell ref="C32:E32"/>
    <mergeCell ref="H20:J20"/>
    <mergeCell ref="A19:B19"/>
    <mergeCell ref="A38:B38"/>
    <mergeCell ref="F32:H32"/>
    <mergeCell ref="I32:J32"/>
    <mergeCell ref="I33:J33"/>
    <mergeCell ref="I34:J34"/>
    <mergeCell ref="I35:J35"/>
    <mergeCell ref="I36:J36"/>
    <mergeCell ref="I165:J166"/>
    <mergeCell ref="A167:H168"/>
    <mergeCell ref="A82:J82"/>
    <mergeCell ref="A60:J60"/>
    <mergeCell ref="A69:I69"/>
    <mergeCell ref="A62:J63"/>
    <mergeCell ref="A55:H56"/>
    <mergeCell ref="A57:H58"/>
    <mergeCell ref="C65:J65"/>
    <mergeCell ref="C66:J66"/>
    <mergeCell ref="C67:J67"/>
    <mergeCell ref="B117:J117"/>
    <mergeCell ref="A138:J138"/>
    <mergeCell ref="I167:J168"/>
    <mergeCell ref="C28:J28"/>
    <mergeCell ref="H18:J18"/>
    <mergeCell ref="H19:J19"/>
    <mergeCell ref="H21:J21"/>
    <mergeCell ref="H22:J22"/>
    <mergeCell ref="C22:E22"/>
    <mergeCell ref="C24:J24"/>
    <mergeCell ref="C25:J25"/>
    <mergeCell ref="C26:J26"/>
    <mergeCell ref="C27:J27"/>
    <mergeCell ref="A65:B65"/>
    <mergeCell ref="I112:J113"/>
    <mergeCell ref="A20:B20"/>
    <mergeCell ref="A21:B21"/>
    <mergeCell ref="A22:B22"/>
    <mergeCell ref="I37:J37"/>
  </mergeCells>
  <dataValidations disablePrompts="1" count="1">
    <dataValidation type="list" allowBlank="1" showInputMessage="1" showErrorMessage="1" sqref="C51" xr:uid="{208BEBC4-0CA7-4E79-9605-4749FF1D67AC}">
      <formula1>#REF!</formula1>
    </dataValidation>
  </dataValidations>
  <pageMargins left="0.31496062992125984" right="0.23622047244094491" top="0.23622047244094491" bottom="0" header="0.31496062992125984" footer="0.31496062992125984"/>
  <pageSetup paperSize="9" orientation="portrait" r:id="rId1"/>
  <headerFooter>
    <oddFooter>Page &amp;P of &amp;N</oddFooter>
  </headerFooter>
  <rowBreaks count="30" manualBreakCount="30">
    <brk id="54" max="16383" man="1"/>
    <brk id="109" max="16383" man="1"/>
    <brk id="164" max="16383" man="1"/>
    <brk id="210" max="16383" man="1"/>
    <brk id="257" max="16383" man="1"/>
    <brk id="304" max="16383" man="1"/>
    <brk id="352" max="16383" man="1"/>
    <brk id="390" max="16383" man="1"/>
    <brk id="428" max="16383" man="1"/>
    <brk id="479" max="16383" man="1"/>
    <brk id="526" max="16383" man="1"/>
    <brk id="573" max="16383" man="1"/>
    <brk id="614" max="16383" man="1"/>
    <brk id="655" max="16383" man="1"/>
    <brk id="694" max="16383" man="1"/>
    <brk id="743" max="16383" man="1"/>
    <brk id="791" max="16383" man="1"/>
    <brk id="836" max="16383" man="1"/>
    <brk id="883" max="16383" man="1"/>
    <brk id="937" max="16383" man="1"/>
    <brk id="989" max="16383" man="1"/>
    <brk id="1039" max="16383" man="1"/>
    <brk id="1089" max="16383" man="1"/>
    <brk id="1193" max="16383" man="1"/>
    <brk id="1245" max="16383" man="1"/>
    <brk id="1350" max="16383" man="1"/>
    <brk id="1399" max="16383" man="1"/>
    <brk id="1444" max="16383" man="1"/>
    <brk id="1485" max="16383" man="1"/>
    <brk id="1526" max="16383" man="1"/>
  </rowBreak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244741BA-057B-4FF3-A7B0-9DCC3FE8BAF2}">
          <x14:formula1>
            <xm:f>'Drop menu'!$A$13:$A$15</xm:f>
          </x14:formula1>
          <xm:sqref>A69:I69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59E66-29D1-4531-B998-D7DEDB1BB9FD}">
  <dimension ref="A1:J303"/>
  <sheetViews>
    <sheetView view="pageLayout" topLeftCell="A43" zoomScale="115" zoomScaleNormal="100" zoomScalePageLayoutView="115" workbookViewId="0">
      <selection activeCell="A57" sqref="A57:G57"/>
    </sheetView>
  </sheetViews>
  <sheetFormatPr defaultRowHeight="15" x14ac:dyDescent="0.25"/>
  <cols>
    <col min="1" max="10" width="9.7109375" style="7" customWidth="1"/>
    <col min="11" max="16384" width="9.140625" style="7"/>
  </cols>
  <sheetData>
    <row r="1" spans="1:10" ht="14.25" customHeight="1" x14ac:dyDescent="0.25">
      <c r="A1" s="118" t="s">
        <v>0</v>
      </c>
      <c r="B1" s="119"/>
      <c r="C1" s="119"/>
      <c r="D1" s="119"/>
      <c r="E1" s="119"/>
      <c r="F1" s="119"/>
      <c r="G1" s="119"/>
      <c r="H1" s="119"/>
      <c r="I1" s="119"/>
      <c r="J1" s="120"/>
    </row>
    <row r="2" spans="1:10" ht="14.25" customHeight="1" x14ac:dyDescent="0.25">
      <c r="A2" s="121"/>
      <c r="B2" s="122"/>
      <c r="C2" s="122"/>
      <c r="D2" s="122"/>
      <c r="E2" s="122"/>
      <c r="F2" s="122"/>
      <c r="G2" s="122"/>
      <c r="H2" s="122"/>
      <c r="I2" s="122"/>
      <c r="J2" s="123"/>
    </row>
    <row r="3" spans="1:10" ht="14.25" customHeight="1" x14ac:dyDescent="0.3">
      <c r="A3" s="194" t="s">
        <v>104</v>
      </c>
      <c r="B3" s="195"/>
      <c r="C3" s="195"/>
      <c r="D3" s="196" t="s">
        <v>112</v>
      </c>
      <c r="E3" s="196"/>
      <c r="F3" s="196"/>
      <c r="G3" s="26"/>
      <c r="H3" s="26"/>
      <c r="I3" s="26"/>
      <c r="J3" s="66"/>
    </row>
    <row r="4" spans="1:10" ht="14.25" customHeight="1" x14ac:dyDescent="0.25">
      <c r="A4" s="187"/>
      <c r="B4" s="181"/>
      <c r="C4" s="181"/>
      <c r="D4" s="181"/>
      <c r="E4" s="181"/>
      <c r="F4" s="181"/>
      <c r="G4" s="26"/>
      <c r="H4" s="26"/>
      <c r="I4" s="26"/>
      <c r="J4" s="66"/>
    </row>
    <row r="5" spans="1:10" ht="14.25" customHeight="1" x14ac:dyDescent="0.25">
      <c r="A5" s="199" t="s">
        <v>102</v>
      </c>
      <c r="B5" s="200"/>
      <c r="C5" s="198" t="s">
        <v>45</v>
      </c>
      <c r="D5" s="198"/>
      <c r="E5" s="198"/>
      <c r="F5" s="198"/>
      <c r="G5" s="26"/>
      <c r="H5" s="26"/>
      <c r="I5" s="26"/>
      <c r="J5" s="66"/>
    </row>
    <row r="6" spans="1:10" ht="14.25" customHeight="1" x14ac:dyDescent="0.25">
      <c r="A6" s="65"/>
      <c r="B6" s="26"/>
      <c r="C6" s="189"/>
      <c r="D6" s="189"/>
      <c r="E6" s="189"/>
      <c r="F6" s="189"/>
      <c r="G6" s="26"/>
      <c r="H6" s="26"/>
      <c r="I6" s="26"/>
      <c r="J6" s="66"/>
    </row>
    <row r="7" spans="1:10" ht="14.25" customHeight="1" x14ac:dyDescent="0.25">
      <c r="A7" s="269" t="s">
        <v>103</v>
      </c>
      <c r="B7" s="270"/>
      <c r="C7" s="271">
        <v>45365</v>
      </c>
      <c r="D7" s="271"/>
      <c r="E7" s="271"/>
      <c r="F7" s="271"/>
      <c r="G7" s="40"/>
      <c r="H7" s="40"/>
      <c r="I7" s="40"/>
      <c r="J7" s="41"/>
    </row>
    <row r="8" spans="1:10" ht="14.25" customHeight="1" x14ac:dyDescent="0.25">
      <c r="A8" s="26"/>
      <c r="B8" s="26"/>
      <c r="C8" s="26"/>
      <c r="D8" s="26"/>
      <c r="E8" s="26"/>
      <c r="F8" s="26"/>
      <c r="G8" s="26"/>
      <c r="H8" s="26"/>
      <c r="I8" s="185"/>
      <c r="J8" s="185"/>
    </row>
    <row r="9" spans="1:10" ht="14.25" customHeight="1" x14ac:dyDescent="0.25">
      <c r="A9" s="26"/>
      <c r="B9" s="26"/>
      <c r="C9" s="26"/>
      <c r="D9" s="26"/>
      <c r="E9" s="26"/>
      <c r="F9" s="26"/>
      <c r="G9" s="26"/>
      <c r="H9" s="26"/>
      <c r="I9" s="64"/>
      <c r="J9" s="64"/>
    </row>
    <row r="10" spans="1:10" ht="14.25" customHeight="1" x14ac:dyDescent="0.25">
      <c r="A10" s="26"/>
      <c r="B10" s="26"/>
      <c r="C10" s="26"/>
      <c r="D10" s="26"/>
      <c r="E10" s="193" t="s">
        <v>106</v>
      </c>
      <c r="F10" s="193"/>
      <c r="G10" s="193"/>
      <c r="H10" s="26"/>
      <c r="I10" s="198"/>
      <c r="J10" s="198"/>
    </row>
    <row r="11" spans="1:10" ht="14.25" customHeight="1" x14ac:dyDescent="0.25">
      <c r="A11" s="26"/>
      <c r="B11" s="26"/>
      <c r="C11" s="26"/>
      <c r="D11" s="26"/>
      <c r="E11" s="193" t="s">
        <v>4</v>
      </c>
      <c r="F11" s="193"/>
      <c r="G11" s="193"/>
      <c r="H11" s="26"/>
      <c r="I11" s="198" t="s">
        <v>9</v>
      </c>
      <c r="J11" s="198"/>
    </row>
    <row r="12" spans="1:10" x14ac:dyDescent="0.25">
      <c r="A12" s="26"/>
      <c r="B12" s="26"/>
      <c r="C12" s="26"/>
      <c r="D12" s="26"/>
      <c r="E12" s="193" t="s">
        <v>107</v>
      </c>
      <c r="F12" s="193"/>
      <c r="G12" s="193"/>
      <c r="H12" s="26"/>
      <c r="I12" s="181"/>
      <c r="J12" s="181"/>
    </row>
    <row r="13" spans="1:10" x14ac:dyDescent="0.25">
      <c r="A13" s="26"/>
      <c r="B13" s="26"/>
      <c r="C13" s="26"/>
      <c r="D13" s="26"/>
      <c r="E13" s="193" t="s">
        <v>7</v>
      </c>
      <c r="F13" s="193"/>
      <c r="G13" s="193"/>
      <c r="H13" s="26"/>
      <c r="I13" s="26"/>
      <c r="J13" s="26"/>
    </row>
    <row r="14" spans="1:10" x14ac:dyDescent="0.25">
      <c r="A14" s="26"/>
      <c r="B14" s="26"/>
      <c r="C14" s="26"/>
      <c r="D14" s="26"/>
      <c r="E14" s="193" t="s">
        <v>108</v>
      </c>
      <c r="F14" s="193"/>
      <c r="G14" s="193"/>
      <c r="H14" s="26"/>
      <c r="I14" s="198" t="s">
        <v>36</v>
      </c>
      <c r="J14" s="198"/>
    </row>
    <row r="15" spans="1:10" ht="15.75" thickBot="1" x14ac:dyDescent="0.3">
      <c r="A15" s="26"/>
      <c r="B15" s="26"/>
      <c r="C15" s="26"/>
      <c r="D15" s="26"/>
      <c r="E15" s="26"/>
      <c r="F15" s="26"/>
      <c r="G15" s="26"/>
      <c r="H15" s="26"/>
      <c r="I15" s="181"/>
      <c r="J15" s="181"/>
    </row>
    <row r="16" spans="1:10" ht="14.25" customHeight="1" x14ac:dyDescent="0.25">
      <c r="A16" s="155"/>
      <c r="B16" s="155"/>
      <c r="C16" s="155"/>
      <c r="D16" s="155"/>
      <c r="E16" s="155"/>
      <c r="F16" s="155"/>
      <c r="G16" s="155"/>
      <c r="H16" s="155"/>
      <c r="I16" s="155"/>
      <c r="J16" s="155"/>
    </row>
    <row r="17" spans="1:10" ht="14.25" customHeight="1" x14ac:dyDescent="0.25">
      <c r="A17" s="182" t="s">
        <v>11</v>
      </c>
      <c r="B17" s="182"/>
      <c r="C17" s="117" t="s">
        <v>45</v>
      </c>
      <c r="D17" s="117"/>
      <c r="E17" s="117"/>
      <c r="F17" s="117"/>
      <c r="G17" s="117"/>
      <c r="H17" s="117"/>
      <c r="I17" s="117"/>
      <c r="J17" s="117"/>
    </row>
    <row r="18" spans="1:10" ht="14.25" customHeight="1" x14ac:dyDescent="0.25">
      <c r="A18" s="117"/>
      <c r="B18" s="117"/>
      <c r="C18" s="117" t="s">
        <v>3</v>
      </c>
      <c r="D18" s="117"/>
      <c r="E18" s="117"/>
      <c r="F18" s="15"/>
      <c r="G18" s="15"/>
      <c r="H18" s="117"/>
      <c r="I18" s="117"/>
      <c r="J18" s="117"/>
    </row>
    <row r="19" spans="1:10" ht="14.25" customHeight="1" x14ac:dyDescent="0.25">
      <c r="A19" s="117"/>
      <c r="B19" s="117"/>
      <c r="C19" s="117" t="s">
        <v>4</v>
      </c>
      <c r="D19" s="117"/>
      <c r="E19" s="117"/>
      <c r="F19" s="15"/>
      <c r="G19" s="15"/>
      <c r="H19" s="117"/>
      <c r="I19" s="117"/>
      <c r="J19" s="117"/>
    </row>
    <row r="20" spans="1:10" ht="14.25" customHeight="1" x14ac:dyDescent="0.25">
      <c r="A20" s="117"/>
      <c r="B20" s="117"/>
      <c r="C20" s="117" t="s">
        <v>5</v>
      </c>
      <c r="D20" s="117"/>
      <c r="E20" s="117"/>
      <c r="F20" s="15"/>
      <c r="G20" s="15"/>
      <c r="H20" s="117"/>
      <c r="I20" s="117"/>
      <c r="J20" s="117"/>
    </row>
    <row r="21" spans="1:10" ht="14.25" customHeight="1" x14ac:dyDescent="0.25">
      <c r="A21" s="117"/>
      <c r="B21" s="117"/>
      <c r="C21" s="117" t="s">
        <v>6</v>
      </c>
      <c r="D21" s="117"/>
      <c r="E21" s="117"/>
      <c r="F21" s="15"/>
      <c r="G21" s="15"/>
      <c r="H21" s="117"/>
      <c r="I21" s="117"/>
      <c r="J21" s="117"/>
    </row>
    <row r="22" spans="1:10" ht="14.25" customHeight="1" x14ac:dyDescent="0.25">
      <c r="A22" s="117"/>
      <c r="B22" s="117"/>
      <c r="C22" s="117" t="s">
        <v>7</v>
      </c>
      <c r="D22" s="117"/>
      <c r="E22" s="117"/>
      <c r="F22" s="15"/>
      <c r="G22" s="15"/>
      <c r="H22" s="117"/>
      <c r="I22" s="117"/>
      <c r="J22" s="117"/>
    </row>
    <row r="23" spans="1:10" ht="14.25" customHeight="1" x14ac:dyDescent="0.25">
      <c r="A23" s="117"/>
      <c r="B23" s="117"/>
      <c r="C23" s="15"/>
      <c r="D23" s="15"/>
      <c r="E23" s="15"/>
      <c r="F23" s="15"/>
      <c r="G23" s="15"/>
      <c r="H23" s="15"/>
      <c r="I23" s="15"/>
      <c r="J23" s="15"/>
    </row>
    <row r="24" spans="1:10" ht="14.25" customHeight="1" x14ac:dyDescent="0.25">
      <c r="A24" s="182" t="s">
        <v>20</v>
      </c>
      <c r="B24" s="182"/>
      <c r="C24" s="180" t="s">
        <v>109</v>
      </c>
      <c r="D24" s="180"/>
      <c r="E24" s="180"/>
      <c r="F24" s="180"/>
      <c r="G24" s="180"/>
      <c r="H24" s="180"/>
      <c r="I24" s="180"/>
      <c r="J24" s="180"/>
    </row>
    <row r="25" spans="1:10" ht="14.25" customHeight="1" x14ac:dyDescent="0.25">
      <c r="A25" s="182" t="s">
        <v>31</v>
      </c>
      <c r="B25" s="182"/>
      <c r="C25" s="180" t="s">
        <v>110</v>
      </c>
      <c r="D25" s="180"/>
      <c r="E25" s="180"/>
      <c r="F25" s="180"/>
      <c r="G25" s="180"/>
      <c r="H25" s="180"/>
      <c r="I25" s="180"/>
      <c r="J25" s="180"/>
    </row>
    <row r="26" spans="1:10" ht="14.25" customHeight="1" x14ac:dyDescent="0.25">
      <c r="A26" s="182" t="s">
        <v>21</v>
      </c>
      <c r="B26" s="182"/>
      <c r="C26" s="180" t="s">
        <v>32</v>
      </c>
      <c r="D26" s="180"/>
      <c r="E26" s="180"/>
      <c r="F26" s="180"/>
      <c r="G26" s="180"/>
      <c r="H26" s="180"/>
      <c r="I26" s="180"/>
      <c r="J26" s="180"/>
    </row>
    <row r="27" spans="1:10" ht="14.25" customHeight="1" x14ac:dyDescent="0.25">
      <c r="A27" s="182" t="s">
        <v>22</v>
      </c>
      <c r="B27" s="182"/>
      <c r="C27" s="180" t="s">
        <v>99</v>
      </c>
      <c r="D27" s="180"/>
      <c r="E27" s="180"/>
      <c r="F27" s="180"/>
      <c r="G27" s="180"/>
      <c r="H27" s="180"/>
      <c r="I27" s="180"/>
      <c r="J27" s="180"/>
    </row>
    <row r="28" spans="1:10" ht="14.25" customHeight="1" x14ac:dyDescent="0.25">
      <c r="A28" s="182" t="s">
        <v>23</v>
      </c>
      <c r="B28" s="182"/>
      <c r="C28" s="180" t="s">
        <v>33</v>
      </c>
      <c r="D28" s="180"/>
      <c r="E28" s="180"/>
      <c r="F28" s="180"/>
      <c r="G28" s="180"/>
      <c r="H28" s="180"/>
      <c r="I28" s="180"/>
      <c r="J28" s="180"/>
    </row>
    <row r="29" spans="1:10" ht="14.25" customHeight="1" x14ac:dyDescent="0.25">
      <c r="A29" s="182" t="s">
        <v>24</v>
      </c>
      <c r="B29" s="182"/>
      <c r="C29" s="180" t="s">
        <v>109</v>
      </c>
      <c r="D29" s="180"/>
      <c r="E29" s="180"/>
      <c r="F29" s="180"/>
      <c r="G29" s="180"/>
      <c r="H29" s="180"/>
      <c r="I29" s="180"/>
      <c r="J29" s="180"/>
    </row>
    <row r="30" spans="1:10" ht="14.25" customHeight="1" x14ac:dyDescent="0.25">
      <c r="A30" s="182" t="s">
        <v>30</v>
      </c>
      <c r="B30" s="182"/>
      <c r="C30" s="180" t="s">
        <v>109</v>
      </c>
      <c r="D30" s="180"/>
      <c r="E30" s="180"/>
      <c r="F30" s="180"/>
      <c r="G30" s="180"/>
      <c r="H30" s="180"/>
      <c r="I30" s="180"/>
      <c r="J30" s="180"/>
    </row>
    <row r="31" spans="1:10" ht="14.25" customHeight="1" x14ac:dyDescent="0.25">
      <c r="A31" s="17"/>
      <c r="B31" s="17"/>
      <c r="C31" s="42"/>
      <c r="D31" s="42"/>
      <c r="E31" s="42"/>
      <c r="F31" s="42"/>
      <c r="G31" s="42"/>
      <c r="H31" s="42"/>
      <c r="I31" s="42"/>
      <c r="J31" s="42"/>
    </row>
    <row r="32" spans="1:10" ht="14.25" customHeight="1" x14ac:dyDescent="0.25">
      <c r="A32" s="182" t="s">
        <v>101</v>
      </c>
      <c r="B32" s="182"/>
      <c r="C32" s="183">
        <v>45292</v>
      </c>
      <c r="D32" s="183"/>
      <c r="E32" s="183"/>
      <c r="F32" s="182" t="s">
        <v>105</v>
      </c>
      <c r="G32" s="182"/>
      <c r="H32" s="117" t="s">
        <v>45</v>
      </c>
      <c r="I32" s="117"/>
      <c r="J32" s="117"/>
    </row>
    <row r="33" spans="1:10" ht="14.25" customHeight="1" x14ac:dyDescent="0.25">
      <c r="A33" s="182" t="s">
        <v>25</v>
      </c>
      <c r="B33" s="182"/>
      <c r="C33" s="183">
        <v>45292</v>
      </c>
      <c r="D33" s="183"/>
      <c r="E33" s="183"/>
      <c r="F33" s="15"/>
      <c r="G33" s="15"/>
      <c r="H33" s="117" t="s">
        <v>3</v>
      </c>
      <c r="I33" s="117"/>
      <c r="J33" s="117"/>
    </row>
    <row r="34" spans="1:10" ht="14.25" customHeight="1" x14ac:dyDescent="0.25">
      <c r="A34" s="182" t="s">
        <v>114</v>
      </c>
      <c r="B34" s="182"/>
      <c r="C34" s="183" t="s">
        <v>117</v>
      </c>
      <c r="D34" s="183"/>
      <c r="E34" s="183"/>
      <c r="F34" s="15"/>
      <c r="G34" s="15"/>
      <c r="H34" s="17" t="s">
        <v>4</v>
      </c>
      <c r="I34" s="17"/>
      <c r="J34" s="17"/>
    </row>
    <row r="35" spans="1:10" ht="14.25" customHeight="1" x14ac:dyDescent="0.25">
      <c r="A35" s="182" t="s">
        <v>113</v>
      </c>
      <c r="B35" s="182"/>
      <c r="C35" s="180" t="s">
        <v>111</v>
      </c>
      <c r="D35" s="180"/>
      <c r="E35" s="180"/>
      <c r="F35" s="15"/>
      <c r="G35" s="15"/>
      <c r="H35" s="17" t="s">
        <v>5</v>
      </c>
      <c r="I35" s="17"/>
      <c r="J35" s="17"/>
    </row>
    <row r="36" spans="1:10" ht="14.25" customHeight="1" x14ac:dyDescent="0.25">
      <c r="A36" s="182" t="s">
        <v>27</v>
      </c>
      <c r="B36" s="182"/>
      <c r="C36" s="180" t="s">
        <v>96</v>
      </c>
      <c r="D36" s="180"/>
      <c r="E36" s="180"/>
      <c r="F36" s="15"/>
      <c r="G36" s="15"/>
      <c r="H36" s="17" t="s">
        <v>6</v>
      </c>
      <c r="I36" s="17"/>
      <c r="J36" s="17"/>
    </row>
    <row r="37" spans="1:10" ht="14.25" customHeight="1" x14ac:dyDescent="0.25">
      <c r="A37" s="182" t="s">
        <v>28</v>
      </c>
      <c r="B37" s="182"/>
      <c r="C37" s="180" t="s">
        <v>97</v>
      </c>
      <c r="D37" s="180"/>
      <c r="E37" s="180"/>
      <c r="F37" s="15"/>
      <c r="G37" s="15"/>
      <c r="H37" s="17" t="s">
        <v>7</v>
      </c>
      <c r="I37" s="17"/>
      <c r="J37" s="17"/>
    </row>
    <row r="38" spans="1:10" ht="14.25" customHeight="1" x14ac:dyDescent="0.25">
      <c r="A38" s="182" t="s">
        <v>29</v>
      </c>
      <c r="B38" s="182"/>
      <c r="C38" s="180" t="s">
        <v>34</v>
      </c>
      <c r="D38" s="180"/>
      <c r="E38" s="180"/>
      <c r="F38" s="15"/>
      <c r="G38" s="15"/>
      <c r="H38" s="117"/>
      <c r="I38" s="117"/>
      <c r="J38" s="117"/>
    </row>
    <row r="39" spans="1:10" ht="14.25" customHeight="1" x14ac:dyDescent="0.25">
      <c r="A39" s="17"/>
      <c r="B39" s="17"/>
      <c r="C39" s="10"/>
      <c r="D39" s="17"/>
      <c r="E39" s="17"/>
      <c r="F39" s="17"/>
      <c r="G39" s="17"/>
      <c r="H39" s="17"/>
      <c r="I39" s="17"/>
      <c r="J39" s="17"/>
    </row>
    <row r="40" spans="1:10" ht="14.25" customHeight="1" x14ac:dyDescent="0.25">
      <c r="A40" s="17"/>
      <c r="B40" s="17"/>
      <c r="C40" s="10"/>
      <c r="D40" s="17"/>
      <c r="E40" s="17"/>
      <c r="F40" s="17"/>
      <c r="G40" s="17"/>
      <c r="H40" s="17"/>
      <c r="I40" s="17"/>
      <c r="J40" s="17"/>
    </row>
    <row r="41" spans="1:10" ht="14.25" customHeight="1" x14ac:dyDescent="0.25">
      <c r="A41" s="17"/>
      <c r="B41" s="17"/>
      <c r="C41" s="10"/>
      <c r="D41" s="17"/>
      <c r="E41" s="17"/>
      <c r="F41" s="17"/>
      <c r="G41" s="17"/>
      <c r="H41" s="17"/>
      <c r="I41" s="17"/>
      <c r="J41" s="17"/>
    </row>
    <row r="42" spans="1:10" ht="14.25" customHeight="1" x14ac:dyDescent="0.25">
      <c r="A42" s="17"/>
      <c r="B42" s="17"/>
      <c r="C42" s="10"/>
      <c r="D42" s="17"/>
      <c r="E42" s="17"/>
      <c r="F42" s="17"/>
      <c r="G42" s="17"/>
      <c r="H42" s="17"/>
      <c r="I42" s="17"/>
      <c r="J42" s="17"/>
    </row>
    <row r="43" spans="1:10" ht="14.25" customHeight="1" x14ac:dyDescent="0.25">
      <c r="A43" s="17"/>
      <c r="B43" s="17"/>
      <c r="C43" s="10"/>
      <c r="D43" s="17"/>
      <c r="E43" s="17"/>
      <c r="F43" s="17"/>
      <c r="G43" s="17"/>
      <c r="H43" s="17"/>
      <c r="I43" s="17"/>
      <c r="J43" s="17"/>
    </row>
    <row r="44" spans="1:10" ht="14.25" customHeight="1" x14ac:dyDescent="0.25">
      <c r="A44" s="17"/>
      <c r="B44" s="17"/>
      <c r="C44" s="10"/>
      <c r="D44" s="17"/>
      <c r="E44" s="17"/>
      <c r="F44" s="17"/>
      <c r="G44" s="17"/>
      <c r="H44" s="17"/>
      <c r="I44" s="17"/>
      <c r="J44" s="17"/>
    </row>
    <row r="45" spans="1:10" ht="14.25" customHeight="1" x14ac:dyDescent="0.25">
      <c r="A45" s="17"/>
      <c r="B45" s="17"/>
      <c r="C45" s="10"/>
      <c r="D45" s="17"/>
      <c r="E45" s="17"/>
      <c r="F45" s="17"/>
      <c r="G45" s="17"/>
      <c r="H45" s="17"/>
      <c r="I45" s="17"/>
      <c r="J45" s="17"/>
    </row>
    <row r="46" spans="1:10" ht="14.25" customHeight="1" x14ac:dyDescent="0.25">
      <c r="A46" s="17"/>
      <c r="B46" s="17"/>
      <c r="C46" s="10"/>
      <c r="D46" s="17"/>
      <c r="E46" s="17"/>
      <c r="F46" s="17"/>
      <c r="G46" s="17"/>
      <c r="H46" s="17"/>
      <c r="I46" s="17"/>
      <c r="J46" s="17"/>
    </row>
    <row r="47" spans="1:10" ht="14.25" customHeight="1" x14ac:dyDescent="0.25">
      <c r="A47" s="17"/>
      <c r="B47" s="17"/>
      <c r="C47" s="10"/>
      <c r="D47" s="17"/>
      <c r="E47" s="17"/>
      <c r="F47" s="17"/>
      <c r="G47" s="17"/>
      <c r="H47" s="17"/>
      <c r="I47" s="17"/>
      <c r="J47" s="17"/>
    </row>
    <row r="48" spans="1:10" ht="14.25" customHeight="1" x14ac:dyDescent="0.25">
      <c r="A48" s="17"/>
      <c r="B48" s="17"/>
      <c r="C48" s="10"/>
      <c r="D48" s="17"/>
      <c r="E48" s="17"/>
      <c r="F48" s="17"/>
      <c r="G48" s="17"/>
      <c r="H48" s="17"/>
      <c r="I48" s="17"/>
      <c r="J48" s="17"/>
    </row>
    <row r="49" spans="1:10" ht="14.25" customHeight="1" x14ac:dyDescent="0.25">
      <c r="A49" s="17"/>
      <c r="B49" s="17"/>
      <c r="C49" s="10"/>
      <c r="D49" s="17"/>
      <c r="E49" s="17"/>
      <c r="F49" s="17"/>
      <c r="G49" s="17"/>
      <c r="H49" s="17"/>
      <c r="I49" s="17"/>
      <c r="J49" s="17"/>
    </row>
    <row r="50" spans="1:10" ht="14.25" customHeight="1" x14ac:dyDescent="0.25">
      <c r="A50" s="17"/>
      <c r="B50" s="17"/>
      <c r="C50" s="10"/>
      <c r="D50" s="17"/>
      <c r="E50" s="17"/>
      <c r="F50" s="17"/>
      <c r="G50" s="17"/>
      <c r="H50" s="17"/>
      <c r="I50" s="17"/>
      <c r="J50" s="17"/>
    </row>
    <row r="51" spans="1:10" ht="14.25" customHeight="1" x14ac:dyDescent="0.25">
      <c r="A51" s="19"/>
      <c r="B51" s="19"/>
      <c r="C51" s="19"/>
      <c r="D51" s="19"/>
      <c r="E51" s="19"/>
      <c r="F51" s="19"/>
      <c r="G51" s="19"/>
      <c r="H51" s="19"/>
      <c r="I51" s="19"/>
      <c r="J51" s="19"/>
    </row>
    <row r="52" spans="1:10" ht="14.25" customHeight="1" x14ac:dyDescent="0.25">
      <c r="A52" s="272" t="s">
        <v>94</v>
      </c>
      <c r="B52" s="272"/>
      <c r="C52" s="272"/>
      <c r="D52" s="272"/>
      <c r="E52" s="272"/>
      <c r="F52" s="272"/>
      <c r="G52" s="272"/>
      <c r="H52" s="272"/>
      <c r="I52" s="272"/>
      <c r="J52" s="272"/>
    </row>
    <row r="53" spans="1:10" ht="14.25" customHeight="1" x14ac:dyDescent="0.25">
      <c r="A53" s="273"/>
      <c r="B53" s="273"/>
      <c r="C53" s="273"/>
      <c r="D53" s="273"/>
      <c r="E53" s="273"/>
      <c r="F53" s="273"/>
      <c r="G53" s="273"/>
      <c r="H53" s="273"/>
      <c r="I53" s="273"/>
      <c r="J53" s="273"/>
    </row>
    <row r="54" spans="1:10" ht="14.25" customHeight="1" x14ac:dyDescent="0.25">
      <c r="A54" s="274"/>
      <c r="B54" s="274"/>
      <c r="C54" s="274"/>
      <c r="D54" s="274"/>
      <c r="E54" s="274"/>
      <c r="F54" s="274"/>
      <c r="G54" s="274"/>
      <c r="H54" s="274"/>
      <c r="I54" s="274"/>
      <c r="J54" s="274"/>
    </row>
    <row r="55" spans="1:10" ht="14.25" customHeight="1" x14ac:dyDescent="0.25">
      <c r="A55" s="118" t="s">
        <v>0</v>
      </c>
      <c r="B55" s="119"/>
      <c r="C55" s="119"/>
      <c r="D55" s="119"/>
      <c r="E55" s="119"/>
      <c r="F55" s="119"/>
      <c r="G55" s="120"/>
      <c r="H55" s="10"/>
      <c r="I55" s="136" t="s">
        <v>1</v>
      </c>
      <c r="J55" s="275" t="str">
        <f>D3</f>
        <v>01253</v>
      </c>
    </row>
    <row r="56" spans="1:10" ht="14.25" customHeight="1" x14ac:dyDescent="0.25">
      <c r="A56" s="121"/>
      <c r="B56" s="122"/>
      <c r="C56" s="122"/>
      <c r="D56" s="122"/>
      <c r="E56" s="122"/>
      <c r="F56" s="122"/>
      <c r="G56" s="123"/>
      <c r="H56" s="10"/>
      <c r="I56" s="137"/>
      <c r="J56" s="154"/>
    </row>
    <row r="57" spans="1:10" ht="14.25" customHeight="1" x14ac:dyDescent="0.25">
      <c r="A57" s="126" t="s">
        <v>95</v>
      </c>
      <c r="B57" s="127"/>
      <c r="C57" s="127"/>
      <c r="D57" s="127"/>
      <c r="E57" s="127"/>
      <c r="F57" s="127"/>
      <c r="G57" s="128"/>
      <c r="H57" s="10"/>
      <c r="I57" s="145" t="s">
        <v>46</v>
      </c>
      <c r="J57" s="147"/>
    </row>
    <row r="58" spans="1:10" ht="14.25" customHeight="1" x14ac:dyDescent="0.25">
      <c r="A58" s="129"/>
      <c r="B58" s="130"/>
      <c r="C58" s="130"/>
      <c r="D58" s="130"/>
      <c r="E58" s="130"/>
      <c r="F58" s="130"/>
      <c r="G58" s="131"/>
      <c r="H58" s="10"/>
      <c r="I58" s="148"/>
      <c r="J58" s="150"/>
    </row>
    <row r="59" spans="1:10" ht="14.25" customHeight="1" x14ac:dyDescent="0.25">
      <c r="A59" s="10"/>
      <c r="B59" s="10"/>
      <c r="C59" s="10"/>
      <c r="D59" s="10"/>
      <c r="E59" s="10"/>
      <c r="F59" s="10"/>
      <c r="G59" s="10"/>
      <c r="H59" s="10"/>
      <c r="I59" s="10"/>
      <c r="J59" s="10"/>
    </row>
    <row r="60" spans="1:10" ht="14.25" customHeight="1" x14ac:dyDescent="0.25">
      <c r="A60" s="10"/>
      <c r="B60" s="10"/>
      <c r="C60" s="10"/>
      <c r="D60" s="10"/>
      <c r="E60" s="10"/>
      <c r="F60" s="10"/>
      <c r="G60" s="10"/>
      <c r="H60" s="10"/>
      <c r="I60" s="10"/>
      <c r="J60" s="10"/>
    </row>
    <row r="61" spans="1:10" ht="14.25" customHeight="1" x14ac:dyDescent="0.25">
      <c r="A61" s="134" t="s">
        <v>47</v>
      </c>
      <c r="B61" s="134"/>
      <c r="C61" s="134"/>
      <c r="D61" s="134"/>
      <c r="E61" s="134"/>
      <c r="F61" s="134"/>
      <c r="G61" s="134"/>
      <c r="H61" s="134"/>
      <c r="I61" s="134"/>
      <c r="J61" s="134"/>
    </row>
    <row r="62" spans="1:10" ht="14.25" customHeight="1" x14ac:dyDescent="0.25">
      <c r="A62" s="135" t="s">
        <v>49</v>
      </c>
      <c r="B62" s="135"/>
      <c r="C62" s="10"/>
      <c r="D62" s="10"/>
      <c r="E62" s="10"/>
      <c r="F62" s="10"/>
      <c r="G62" s="10"/>
      <c r="H62" s="10"/>
      <c r="I62" s="10"/>
      <c r="J62" s="10"/>
    </row>
    <row r="63" spans="1:10" ht="14.25" customHeight="1" x14ac:dyDescent="0.25">
      <c r="A63" s="143" t="s">
        <v>48</v>
      </c>
      <c r="B63" s="143"/>
      <c r="C63" s="143"/>
      <c r="D63" s="143"/>
      <c r="E63" s="143"/>
      <c r="F63" s="143"/>
      <c r="G63" s="143"/>
      <c r="H63" s="143"/>
      <c r="I63" s="143"/>
      <c r="J63" s="143"/>
    </row>
    <row r="64" spans="1:10" ht="14.25" customHeight="1" x14ac:dyDescent="0.25">
      <c r="A64" s="143"/>
      <c r="B64" s="143"/>
      <c r="C64" s="143"/>
      <c r="D64" s="143"/>
      <c r="E64" s="143"/>
      <c r="F64" s="143"/>
      <c r="G64" s="143"/>
      <c r="H64" s="143"/>
      <c r="I64" s="143"/>
      <c r="J64" s="143"/>
    </row>
    <row r="65" spans="1:10" ht="14.25" customHeight="1" x14ac:dyDescent="0.25">
      <c r="A65" s="143"/>
      <c r="B65" s="143"/>
      <c r="C65" s="143"/>
      <c r="D65" s="143"/>
      <c r="E65" s="143"/>
      <c r="F65" s="143"/>
      <c r="G65" s="143"/>
      <c r="H65" s="143"/>
      <c r="I65" s="143"/>
      <c r="J65" s="143"/>
    </row>
    <row r="66" spans="1:10" ht="14.25" customHeight="1" x14ac:dyDescent="0.25">
      <c r="A66" s="125" t="e">
        <f>IF(#REF!="LMX",#REF!,#REF!)</f>
        <v>#REF!</v>
      </c>
      <c r="B66" s="125"/>
      <c r="C66" s="125"/>
      <c r="D66" s="125"/>
      <c r="E66" s="125"/>
      <c r="F66" s="125"/>
      <c r="G66" s="125"/>
      <c r="H66" s="125"/>
      <c r="I66" s="125"/>
      <c r="J66" s="125"/>
    </row>
    <row r="67" spans="1:10" ht="14.25" customHeight="1" x14ac:dyDescent="0.25">
      <c r="A67" s="125" t="str">
        <f>IF(E25="A","Frequency 400Hz.","Frequency 60Hz.")</f>
        <v>Frequency 60Hz.</v>
      </c>
      <c r="B67" s="125"/>
      <c r="D67" s="10"/>
      <c r="E67" s="10"/>
      <c r="F67" s="10"/>
      <c r="G67" s="10"/>
      <c r="H67" s="10"/>
      <c r="I67" s="10"/>
      <c r="J67" s="10"/>
    </row>
    <row r="68" spans="1:10" ht="14.25" customHeight="1" x14ac:dyDescent="0.25">
      <c r="A68" s="141"/>
      <c r="B68" s="141"/>
      <c r="C68" s="141"/>
      <c r="D68" s="141"/>
      <c r="E68" s="141"/>
      <c r="F68" s="141"/>
      <c r="G68" s="141"/>
      <c r="H68" s="141"/>
      <c r="I68" s="141"/>
      <c r="J68" s="142"/>
    </row>
    <row r="69" spans="1:10" ht="14.25" customHeight="1" x14ac:dyDescent="0.25">
      <c r="A69" s="20" t="s">
        <v>12</v>
      </c>
      <c r="B69" s="49" t="s">
        <v>13</v>
      </c>
      <c r="C69" s="50"/>
      <c r="D69" s="49" t="s">
        <v>14</v>
      </c>
      <c r="E69" s="50"/>
      <c r="F69" s="49" t="s">
        <v>15</v>
      </c>
      <c r="G69" s="50"/>
      <c r="H69" s="49" t="s">
        <v>16</v>
      </c>
      <c r="I69" s="50"/>
      <c r="J69" s="51" t="s">
        <v>17</v>
      </c>
    </row>
    <row r="70" spans="1:10" ht="14.25" customHeight="1" x14ac:dyDescent="0.25">
      <c r="A70" s="20"/>
      <c r="B70" s="49" t="s">
        <v>18</v>
      </c>
      <c r="C70" s="50"/>
      <c r="D70" s="52" t="s">
        <v>18</v>
      </c>
      <c r="E70" s="53"/>
      <c r="F70" s="52" t="s">
        <v>19</v>
      </c>
      <c r="G70" s="53"/>
      <c r="H70" s="52" t="s">
        <v>18</v>
      </c>
      <c r="I70" s="53"/>
      <c r="J70" s="51" t="s">
        <v>19</v>
      </c>
    </row>
    <row r="71" spans="1:10" ht="14.25" customHeight="1" x14ac:dyDescent="0.25">
      <c r="A71" s="21" t="s">
        <v>50</v>
      </c>
      <c r="B71" s="48">
        <v>10</v>
      </c>
      <c r="C71" s="48"/>
      <c r="D71" s="48"/>
      <c r="E71" s="48"/>
      <c r="F71" s="44">
        <f>0.1/100*340</f>
        <v>0.34</v>
      </c>
      <c r="G71" s="44"/>
      <c r="H71" s="45"/>
      <c r="I71" s="45"/>
      <c r="J71" s="46" t="e">
        <f>VLOOKUP($D$27,#REF!,2,0)*0.35/100</f>
        <v>#REF!</v>
      </c>
    </row>
    <row r="72" spans="1:10" ht="14.25" customHeight="1" x14ac:dyDescent="0.25">
      <c r="A72" s="21" t="s">
        <v>51</v>
      </c>
      <c r="B72" s="48"/>
      <c r="C72" s="48"/>
      <c r="D72" s="48"/>
      <c r="E72" s="48"/>
      <c r="F72" s="44"/>
      <c r="G72" s="44"/>
      <c r="H72" s="45"/>
      <c r="I72" s="45"/>
      <c r="J72" s="46" t="e">
        <f>VLOOKUP($D$27,#REF!,2,0)*0.35/100</f>
        <v>#REF!</v>
      </c>
    </row>
    <row r="73" spans="1:10" ht="14.25" customHeight="1" x14ac:dyDescent="0.25">
      <c r="A73" s="21" t="s">
        <v>52</v>
      </c>
      <c r="B73" s="48"/>
      <c r="C73" s="48"/>
      <c r="D73" s="48"/>
      <c r="E73" s="48"/>
      <c r="F73" s="44"/>
      <c r="G73" s="44"/>
      <c r="H73" s="45"/>
      <c r="I73" s="45"/>
      <c r="J73" s="46" t="e">
        <f>VLOOKUP($D$27,#REF!,2,0)*0.35/100</f>
        <v>#REF!</v>
      </c>
    </row>
    <row r="74" spans="1:10" ht="14.25" customHeight="1" x14ac:dyDescent="0.25">
      <c r="A74" s="21" t="s">
        <v>50</v>
      </c>
      <c r="B74" s="48">
        <v>25</v>
      </c>
      <c r="C74" s="48"/>
      <c r="D74" s="48"/>
      <c r="E74" s="48"/>
      <c r="F74" s="44">
        <f>0.1/100*340</f>
        <v>0.34</v>
      </c>
      <c r="G74" s="44"/>
      <c r="H74" s="45"/>
      <c r="I74" s="45"/>
      <c r="J74" s="46" t="e">
        <f>VLOOKUP($D$27,#REF!,2,0)*0.35/100</f>
        <v>#REF!</v>
      </c>
    </row>
    <row r="75" spans="1:10" ht="14.25" customHeight="1" x14ac:dyDescent="0.25">
      <c r="A75" s="21" t="s">
        <v>51</v>
      </c>
      <c r="B75" s="48"/>
      <c r="C75" s="48"/>
      <c r="D75" s="48"/>
      <c r="E75" s="48"/>
      <c r="F75" s="44"/>
      <c r="G75" s="44"/>
      <c r="H75" s="45"/>
      <c r="I75" s="45"/>
      <c r="J75" s="46" t="e">
        <f>VLOOKUP($D$27,#REF!,2,0)*0.35/100</f>
        <v>#REF!</v>
      </c>
    </row>
    <row r="76" spans="1:10" ht="14.25" customHeight="1" x14ac:dyDescent="0.25">
      <c r="A76" s="21" t="s">
        <v>52</v>
      </c>
      <c r="B76" s="48"/>
      <c r="C76" s="48"/>
      <c r="D76" s="48"/>
      <c r="E76" s="48"/>
      <c r="F76" s="44"/>
      <c r="G76" s="44"/>
      <c r="H76" s="45"/>
      <c r="I76" s="45"/>
      <c r="J76" s="46" t="e">
        <f>VLOOKUP($D$27,#REF!,2,0)*0.35/100</f>
        <v>#REF!</v>
      </c>
    </row>
    <row r="77" spans="1:10" ht="14.25" customHeight="1" x14ac:dyDescent="0.25">
      <c r="A77" s="21" t="s">
        <v>50</v>
      </c>
      <c r="B77" s="48">
        <v>50</v>
      </c>
      <c r="C77" s="48"/>
      <c r="D77" s="48"/>
      <c r="E77" s="48"/>
      <c r="F77" s="44">
        <f>0.1/100*340</f>
        <v>0.34</v>
      </c>
      <c r="G77" s="44"/>
      <c r="H77" s="45"/>
      <c r="I77" s="45"/>
      <c r="J77" s="46" t="e">
        <f>VLOOKUP($D$27,#REF!,2,0)*0.35/100</f>
        <v>#REF!</v>
      </c>
    </row>
    <row r="78" spans="1:10" ht="14.25" customHeight="1" x14ac:dyDescent="0.25">
      <c r="A78" s="21" t="s">
        <v>51</v>
      </c>
      <c r="B78" s="48"/>
      <c r="C78" s="48"/>
      <c r="D78" s="48"/>
      <c r="E78" s="48"/>
      <c r="F78" s="44"/>
      <c r="G78" s="44"/>
      <c r="H78" s="45"/>
      <c r="I78" s="45"/>
      <c r="J78" s="46" t="e">
        <f>VLOOKUP($D$27,#REF!,2,0)*0.35/100</f>
        <v>#REF!</v>
      </c>
    </row>
    <row r="79" spans="1:10" ht="14.25" customHeight="1" x14ac:dyDescent="0.25">
      <c r="A79" s="21" t="s">
        <v>52</v>
      </c>
      <c r="B79" s="48"/>
      <c r="C79" s="48"/>
      <c r="D79" s="48"/>
      <c r="E79" s="48"/>
      <c r="F79" s="44"/>
      <c r="G79" s="44"/>
      <c r="H79" s="45"/>
      <c r="I79" s="45"/>
      <c r="J79" s="46" t="e">
        <f>VLOOKUP($D$27,#REF!,2,0)*0.35/100</f>
        <v>#REF!</v>
      </c>
    </row>
    <row r="80" spans="1:10" ht="14.25" customHeight="1" x14ac:dyDescent="0.25">
      <c r="A80" s="21" t="s">
        <v>50</v>
      </c>
      <c r="B80" s="48">
        <v>75</v>
      </c>
      <c r="C80" s="48"/>
      <c r="D80" s="48"/>
      <c r="E80" s="48"/>
      <c r="F80" s="44">
        <f>0.1/100*340</f>
        <v>0.34</v>
      </c>
      <c r="G80" s="44"/>
      <c r="H80" s="45"/>
      <c r="I80" s="45"/>
      <c r="J80" s="46" t="e">
        <f>VLOOKUP($D$27,#REF!,2,0)*0.35/100</f>
        <v>#REF!</v>
      </c>
    </row>
    <row r="81" spans="1:10" ht="14.25" customHeight="1" x14ac:dyDescent="0.25">
      <c r="A81" s="21" t="s">
        <v>51</v>
      </c>
      <c r="B81" s="48"/>
      <c r="C81" s="48"/>
      <c r="D81" s="48"/>
      <c r="E81" s="48"/>
      <c r="F81" s="44"/>
      <c r="G81" s="44"/>
      <c r="H81" s="45"/>
      <c r="I81" s="45"/>
      <c r="J81" s="46" t="e">
        <f>VLOOKUP($D$27,#REF!,2,0)*0.35/100</f>
        <v>#REF!</v>
      </c>
    </row>
    <row r="82" spans="1:10" ht="14.25" customHeight="1" x14ac:dyDescent="0.25">
      <c r="A82" s="21" t="s">
        <v>52</v>
      </c>
      <c r="B82" s="48"/>
      <c r="C82" s="48"/>
      <c r="D82" s="48"/>
      <c r="E82" s="48"/>
      <c r="F82" s="44"/>
      <c r="G82" s="44"/>
      <c r="H82" s="45"/>
      <c r="I82" s="45"/>
      <c r="J82" s="46" t="e">
        <f>VLOOKUP($D$27,#REF!,2,0)*0.35/100</f>
        <v>#REF!</v>
      </c>
    </row>
    <row r="83" spans="1:10" ht="14.25" customHeight="1" x14ac:dyDescent="0.25">
      <c r="A83" s="21" t="s">
        <v>50</v>
      </c>
      <c r="B83" s="48">
        <v>100</v>
      </c>
      <c r="C83" s="48"/>
      <c r="D83" s="48"/>
      <c r="E83" s="48"/>
      <c r="F83" s="44">
        <f>0.1/100*340</f>
        <v>0.34</v>
      </c>
      <c r="G83" s="44"/>
      <c r="H83" s="44"/>
      <c r="I83" s="44"/>
      <c r="J83" s="46" t="e">
        <f>VLOOKUP($D$27,#REF!,2,0)*0.35/100</f>
        <v>#REF!</v>
      </c>
    </row>
    <row r="84" spans="1:10" ht="14.25" customHeight="1" x14ac:dyDescent="0.25">
      <c r="A84" s="21" t="s">
        <v>51</v>
      </c>
      <c r="B84" s="48"/>
      <c r="C84" s="48"/>
      <c r="D84" s="48"/>
      <c r="E84" s="48"/>
      <c r="F84" s="44"/>
      <c r="G84" s="44"/>
      <c r="H84" s="44"/>
      <c r="I84" s="44"/>
      <c r="J84" s="46" t="e">
        <f>VLOOKUP($D$27,#REF!,2,0)*0.35/100</f>
        <v>#REF!</v>
      </c>
    </row>
    <row r="85" spans="1:10" ht="14.25" customHeight="1" x14ac:dyDescent="0.25">
      <c r="A85" s="21" t="s">
        <v>52</v>
      </c>
      <c r="B85" s="48"/>
      <c r="C85" s="48"/>
      <c r="D85" s="48"/>
      <c r="E85" s="48"/>
      <c r="F85" s="44"/>
      <c r="G85" s="44"/>
      <c r="H85" s="44"/>
      <c r="I85" s="44"/>
      <c r="J85" s="46" t="e">
        <f>VLOOKUP($D$27,#REF!,2,0)*0.35/100</f>
        <v>#REF!</v>
      </c>
    </row>
    <row r="86" spans="1:10" ht="14.25" customHeight="1" x14ac:dyDescent="0.25">
      <c r="A86" s="21" t="s">
        <v>50</v>
      </c>
      <c r="B86" s="48">
        <v>115</v>
      </c>
      <c r="C86" s="48"/>
      <c r="D86" s="48"/>
      <c r="E86" s="48"/>
      <c r="F86" s="44">
        <f>0.1/100*340</f>
        <v>0.34</v>
      </c>
      <c r="G86" s="44"/>
      <c r="H86" s="44"/>
      <c r="I86" s="44"/>
      <c r="J86" s="46" t="e">
        <f>VLOOKUP($D$27,#REF!,2,0)*0.35/100</f>
        <v>#REF!</v>
      </c>
    </row>
    <row r="87" spans="1:10" ht="14.25" customHeight="1" x14ac:dyDescent="0.25">
      <c r="A87" s="21" t="s">
        <v>51</v>
      </c>
      <c r="B87" s="48"/>
      <c r="C87" s="48"/>
      <c r="D87" s="48"/>
      <c r="E87" s="48"/>
      <c r="F87" s="44"/>
      <c r="G87" s="44"/>
      <c r="H87" s="44"/>
      <c r="I87" s="44"/>
      <c r="J87" s="46" t="e">
        <f>VLOOKUP($D$27,#REF!,2,0)*0.35/100</f>
        <v>#REF!</v>
      </c>
    </row>
    <row r="88" spans="1:10" ht="14.25" customHeight="1" x14ac:dyDescent="0.25">
      <c r="A88" s="21" t="s">
        <v>52</v>
      </c>
      <c r="B88" s="48"/>
      <c r="C88" s="48"/>
      <c r="D88" s="48"/>
      <c r="E88" s="48"/>
      <c r="F88" s="44"/>
      <c r="G88" s="44"/>
      <c r="H88" s="44"/>
      <c r="I88" s="44"/>
      <c r="J88" s="46" t="e">
        <f>VLOOKUP($D$27,#REF!,2,0)*0.35/100</f>
        <v>#REF!</v>
      </c>
    </row>
    <row r="89" spans="1:10" ht="14.25" customHeight="1" x14ac:dyDescent="0.25">
      <c r="A89" s="21" t="s">
        <v>50</v>
      </c>
      <c r="B89" s="48">
        <v>125</v>
      </c>
      <c r="C89" s="48"/>
      <c r="D89" s="48"/>
      <c r="E89" s="48"/>
      <c r="F89" s="44">
        <f>0.1/100*340</f>
        <v>0.34</v>
      </c>
      <c r="G89" s="44"/>
      <c r="H89" s="44"/>
      <c r="I89" s="44"/>
      <c r="J89" s="46" t="e">
        <f>VLOOKUP($D$27,#REF!,2,0)*0.35/100</f>
        <v>#REF!</v>
      </c>
    </row>
    <row r="90" spans="1:10" ht="14.25" customHeight="1" x14ac:dyDescent="0.25">
      <c r="A90" s="21" t="s">
        <v>51</v>
      </c>
      <c r="B90" s="48"/>
      <c r="C90" s="48"/>
      <c r="D90" s="48"/>
      <c r="E90" s="48"/>
      <c r="F90" s="44"/>
      <c r="G90" s="44"/>
      <c r="H90" s="44"/>
      <c r="I90" s="44"/>
      <c r="J90" s="46" t="e">
        <f>VLOOKUP($D$27,#REF!,2,0)*0.35/100</f>
        <v>#REF!</v>
      </c>
    </row>
    <row r="91" spans="1:10" ht="14.25" customHeight="1" x14ac:dyDescent="0.25">
      <c r="A91" s="21" t="s">
        <v>52</v>
      </c>
      <c r="B91" s="48"/>
      <c r="C91" s="48"/>
      <c r="D91" s="48"/>
      <c r="E91" s="48"/>
      <c r="F91" s="44"/>
      <c r="G91" s="44"/>
      <c r="H91" s="44"/>
      <c r="I91" s="44"/>
      <c r="J91" s="46" t="e">
        <f>VLOOKUP($D$27,#REF!,2,0)*0.35/100</f>
        <v>#REF!</v>
      </c>
    </row>
    <row r="92" spans="1:10" ht="14.25" customHeight="1" x14ac:dyDescent="0.25">
      <c r="A92" s="21" t="s">
        <v>50</v>
      </c>
      <c r="B92" s="48" t="e">
        <f>VLOOKUP(D27,#REF!,2,0)</f>
        <v>#REF!</v>
      </c>
      <c r="C92" s="48"/>
      <c r="D92" s="48"/>
      <c r="E92" s="48"/>
      <c r="F92" s="44">
        <f>0.1/100*340</f>
        <v>0.34</v>
      </c>
      <c r="G92" s="44"/>
      <c r="H92" s="44"/>
      <c r="I92" s="44"/>
      <c r="J92" s="46" t="e">
        <f>VLOOKUP($D$27,#REF!,2,0)*0.35/100</f>
        <v>#REF!</v>
      </c>
    </row>
    <row r="93" spans="1:10" ht="14.25" customHeight="1" x14ac:dyDescent="0.25">
      <c r="A93" s="21" t="s">
        <v>51</v>
      </c>
      <c r="B93" s="48"/>
      <c r="C93" s="48"/>
      <c r="D93" s="48"/>
      <c r="E93" s="48"/>
      <c r="F93" s="44"/>
      <c r="G93" s="44"/>
      <c r="H93" s="44"/>
      <c r="I93" s="44"/>
      <c r="J93" s="46" t="e">
        <f>VLOOKUP($D$27,#REF!,2,0)*0.35/100</f>
        <v>#REF!</v>
      </c>
    </row>
    <row r="94" spans="1:10" ht="14.25" customHeight="1" x14ac:dyDescent="0.25">
      <c r="A94" s="21" t="s">
        <v>52</v>
      </c>
      <c r="B94" s="48"/>
      <c r="C94" s="48"/>
      <c r="D94" s="48"/>
      <c r="E94" s="48"/>
      <c r="F94" s="44"/>
      <c r="G94" s="44"/>
      <c r="H94" s="44"/>
      <c r="I94" s="44"/>
      <c r="J94" s="46" t="e">
        <f>VLOOKUP($D$27,#REF!,2,0)*0.35/100</f>
        <v>#REF!</v>
      </c>
    </row>
    <row r="95" spans="1:10" ht="14.25" customHeight="1" x14ac:dyDescent="0.25">
      <c r="A95" s="10"/>
      <c r="B95" s="10"/>
      <c r="C95" s="10"/>
      <c r="D95" s="10"/>
      <c r="E95" s="10"/>
      <c r="F95" s="10"/>
      <c r="G95" s="10"/>
      <c r="H95" s="10"/>
      <c r="I95" s="10"/>
      <c r="J95" s="10"/>
    </row>
    <row r="96" spans="1:10" ht="14.25" customHeight="1" x14ac:dyDescent="0.25">
      <c r="A96" s="2" t="s">
        <v>57</v>
      </c>
      <c r="B96" s="10"/>
      <c r="C96" s="10"/>
      <c r="D96" s="2" t="s">
        <v>58</v>
      </c>
      <c r="E96" s="10"/>
      <c r="F96" s="10"/>
      <c r="G96" s="10"/>
      <c r="H96" s="10"/>
      <c r="I96" s="10"/>
      <c r="J96" s="10"/>
    </row>
    <row r="97" spans="1:10" ht="14.25" customHeight="1" x14ac:dyDescent="0.25">
      <c r="A97" s="10"/>
      <c r="B97" s="10"/>
      <c r="C97" s="10"/>
      <c r="D97" s="10"/>
      <c r="E97" s="10"/>
      <c r="F97" s="10"/>
      <c r="G97" s="10"/>
      <c r="H97" s="10"/>
      <c r="I97" s="10"/>
      <c r="J97" s="10"/>
    </row>
    <row r="98" spans="1:10" ht="14.25" customHeight="1" x14ac:dyDescent="0.25">
      <c r="A98" s="10"/>
      <c r="B98" s="10"/>
      <c r="C98" s="10"/>
      <c r="D98" s="10"/>
      <c r="E98" s="10"/>
      <c r="F98" s="10"/>
      <c r="G98" s="10"/>
      <c r="H98" s="10"/>
      <c r="I98" s="10"/>
      <c r="J98" s="10"/>
    </row>
    <row r="99" spans="1:10" ht="14.25" customHeight="1" x14ac:dyDescent="0.25">
      <c r="A99" s="10"/>
      <c r="B99" s="10"/>
      <c r="C99" s="10"/>
      <c r="D99" s="10"/>
      <c r="E99" s="10"/>
      <c r="F99" s="10"/>
      <c r="G99" s="10"/>
      <c r="H99" s="10"/>
      <c r="I99" s="10"/>
      <c r="J99" s="10"/>
    </row>
    <row r="100" spans="1:10" ht="14.25" customHeight="1" x14ac:dyDescent="0.25">
      <c r="A100" s="10"/>
      <c r="B100" s="10"/>
      <c r="C100" s="10"/>
      <c r="D100" s="10"/>
      <c r="E100" s="10"/>
      <c r="F100" s="10"/>
      <c r="G100" s="10"/>
      <c r="H100" s="10"/>
      <c r="I100" s="10"/>
      <c r="J100" s="10"/>
    </row>
    <row r="101" spans="1:10" ht="14.25" customHeight="1" x14ac:dyDescent="0.25">
      <c r="A101" s="10"/>
      <c r="B101" s="10"/>
      <c r="C101" s="10"/>
      <c r="D101" s="10"/>
      <c r="E101" s="10"/>
      <c r="F101" s="10"/>
      <c r="G101" s="10"/>
      <c r="H101" s="10"/>
      <c r="I101" s="10"/>
      <c r="J101" s="10"/>
    </row>
    <row r="102" spans="1:10" ht="14.25" customHeight="1" x14ac:dyDescent="0.25">
      <c r="A102" s="10"/>
      <c r="B102" s="10"/>
      <c r="C102" s="10"/>
      <c r="D102" s="10"/>
      <c r="E102" s="10"/>
      <c r="F102" s="10"/>
      <c r="G102" s="10"/>
      <c r="H102" s="10"/>
      <c r="I102" s="10"/>
      <c r="J102" s="10"/>
    </row>
    <row r="103" spans="1:10" ht="14.25" customHeight="1" x14ac:dyDescent="0.25">
      <c r="A103" s="118" t="s">
        <v>0</v>
      </c>
      <c r="B103" s="119"/>
      <c r="C103" s="119"/>
      <c r="D103" s="119"/>
      <c r="E103" s="119"/>
      <c r="F103" s="119"/>
      <c r="G103" s="120"/>
      <c r="H103" s="10"/>
      <c r="I103" s="136" t="s">
        <v>1</v>
      </c>
      <c r="J103" s="151" t="e">
        <f>#REF!</f>
        <v>#REF!</v>
      </c>
    </row>
    <row r="104" spans="1:10" ht="14.25" customHeight="1" x14ac:dyDescent="0.25">
      <c r="A104" s="121"/>
      <c r="B104" s="122"/>
      <c r="C104" s="122"/>
      <c r="D104" s="122"/>
      <c r="E104" s="122"/>
      <c r="F104" s="122"/>
      <c r="G104" s="123"/>
      <c r="H104" s="10"/>
      <c r="I104" s="137"/>
      <c r="J104" s="153"/>
    </row>
    <row r="105" spans="1:10" ht="14.25" customHeight="1" x14ac:dyDescent="0.25">
      <c r="A105" s="126" t="s">
        <v>95</v>
      </c>
      <c r="B105" s="127"/>
      <c r="C105" s="127"/>
      <c r="D105" s="127"/>
      <c r="E105" s="127"/>
      <c r="F105" s="127"/>
      <c r="G105" s="128"/>
      <c r="H105" s="10"/>
      <c r="I105" s="156" t="s">
        <v>53</v>
      </c>
      <c r="J105" s="157"/>
    </row>
    <row r="106" spans="1:10" ht="14.25" customHeight="1" x14ac:dyDescent="0.25">
      <c r="A106" s="129"/>
      <c r="B106" s="130"/>
      <c r="C106" s="130"/>
      <c r="D106" s="130"/>
      <c r="E106" s="130"/>
      <c r="F106" s="130"/>
      <c r="G106" s="131"/>
      <c r="H106" s="10"/>
      <c r="I106" s="159"/>
      <c r="J106" s="160"/>
    </row>
    <row r="107" spans="1:10" ht="14.25" customHeight="1" x14ac:dyDescent="0.25">
      <c r="A107" s="10"/>
      <c r="B107" s="10"/>
      <c r="C107" s="10"/>
      <c r="D107" s="10"/>
      <c r="E107" s="10"/>
      <c r="F107" s="10"/>
      <c r="G107" s="10"/>
      <c r="H107" s="10"/>
      <c r="I107" s="10"/>
      <c r="J107" s="10"/>
    </row>
    <row r="108" spans="1:10" ht="14.25" customHeight="1" x14ac:dyDescent="0.25">
      <c r="A108" s="10"/>
      <c r="B108" s="10"/>
      <c r="C108" s="10"/>
      <c r="D108" s="10"/>
      <c r="E108" s="10"/>
      <c r="F108" s="10"/>
      <c r="G108" s="10"/>
      <c r="H108" s="10"/>
      <c r="I108" s="10"/>
      <c r="J108" s="10"/>
    </row>
    <row r="109" spans="1:10" ht="14.25" customHeight="1" x14ac:dyDescent="0.25">
      <c r="A109" s="134" t="s">
        <v>59</v>
      </c>
      <c r="B109" s="134"/>
      <c r="C109" s="134"/>
      <c r="D109" s="134"/>
      <c r="E109" s="134"/>
      <c r="F109" s="134"/>
      <c r="G109" s="134"/>
      <c r="H109" s="134"/>
      <c r="I109" s="134"/>
      <c r="J109" s="134"/>
    </row>
    <row r="110" spans="1:10" ht="14.25" customHeight="1" x14ac:dyDescent="0.25">
      <c r="A110" s="135" t="s">
        <v>49</v>
      </c>
      <c r="B110" s="135"/>
      <c r="C110" s="10"/>
      <c r="D110" s="10"/>
      <c r="E110" s="10"/>
      <c r="F110" s="10"/>
      <c r="G110" s="10"/>
      <c r="H110" s="10"/>
      <c r="I110" s="10"/>
      <c r="J110" s="10"/>
    </row>
    <row r="111" spans="1:10" ht="14.25" customHeight="1" x14ac:dyDescent="0.25">
      <c r="A111" s="10"/>
      <c r="B111" s="10"/>
      <c r="C111" s="10"/>
      <c r="D111" s="10"/>
      <c r="E111" s="10"/>
      <c r="F111" s="10"/>
      <c r="G111" s="10"/>
      <c r="H111" s="10"/>
      <c r="I111" s="10"/>
      <c r="J111" s="10"/>
    </row>
    <row r="112" spans="1:10" ht="14.25" customHeight="1" x14ac:dyDescent="0.25">
      <c r="A112" s="124" t="s">
        <v>60</v>
      </c>
      <c r="B112" s="124"/>
      <c r="C112" s="124"/>
      <c r="D112" s="124"/>
      <c r="E112" s="124"/>
      <c r="F112" s="124"/>
      <c r="G112" s="124"/>
      <c r="H112" s="124"/>
      <c r="I112" s="124"/>
      <c r="J112" s="124"/>
    </row>
    <row r="113" spans="1:10" ht="14.25" customHeight="1" x14ac:dyDescent="0.25">
      <c r="A113" s="124"/>
      <c r="B113" s="124"/>
      <c r="C113" s="124"/>
      <c r="D113" s="124"/>
      <c r="E113" s="124"/>
      <c r="F113" s="124"/>
      <c r="G113" s="124"/>
      <c r="H113" s="124"/>
      <c r="I113" s="124"/>
      <c r="J113" s="124"/>
    </row>
    <row r="114" spans="1:10" ht="14.25" customHeight="1" x14ac:dyDescent="0.25">
      <c r="A114" s="124"/>
      <c r="B114" s="124"/>
      <c r="C114" s="124"/>
      <c r="D114" s="124"/>
      <c r="E114" s="124"/>
      <c r="F114" s="124"/>
      <c r="G114" s="124"/>
      <c r="H114" s="124"/>
      <c r="I114" s="124"/>
      <c r="J114" s="124"/>
    </row>
    <row r="115" spans="1:10" ht="14.25" customHeight="1" x14ac:dyDescent="0.25">
      <c r="A115" s="125" t="e">
        <f>IF(#REF!="LMX",#REF!,#REF!)</f>
        <v>#REF!</v>
      </c>
      <c r="B115" s="125"/>
      <c r="C115" s="125"/>
      <c r="D115" s="125"/>
      <c r="E115" s="125"/>
      <c r="F115" s="125"/>
      <c r="G115" s="125"/>
      <c r="H115" s="125"/>
      <c r="I115" s="125"/>
      <c r="J115" s="125"/>
    </row>
    <row r="116" spans="1:10" ht="14.25" customHeight="1" x14ac:dyDescent="0.25">
      <c r="A116" s="125" t="s">
        <v>90</v>
      </c>
      <c r="B116" s="125"/>
      <c r="C116" s="125"/>
      <c r="D116" s="125"/>
      <c r="E116" s="125"/>
      <c r="F116" s="125"/>
      <c r="G116" s="125"/>
      <c r="H116" s="125"/>
      <c r="I116" s="125"/>
      <c r="J116" s="125"/>
    </row>
    <row r="117" spans="1:10" ht="14.25" customHeight="1" x14ac:dyDescent="0.25">
      <c r="A117" s="10"/>
      <c r="B117" s="10"/>
      <c r="C117" s="10"/>
      <c r="D117" s="10"/>
      <c r="E117" s="10"/>
      <c r="F117" s="10"/>
      <c r="G117" s="10"/>
      <c r="H117" s="10"/>
      <c r="I117" s="10"/>
      <c r="J117" s="10"/>
    </row>
    <row r="118" spans="1:10" ht="14.25" customHeight="1" x14ac:dyDescent="0.25">
      <c r="A118" s="20" t="s">
        <v>12</v>
      </c>
      <c r="B118" s="51" t="s">
        <v>13</v>
      </c>
      <c r="C118" s="51"/>
      <c r="D118" s="51" t="s">
        <v>14</v>
      </c>
      <c r="E118" s="51"/>
      <c r="F118" s="51" t="s">
        <v>15</v>
      </c>
      <c r="G118" s="51"/>
      <c r="H118" s="51" t="s">
        <v>16</v>
      </c>
      <c r="I118" s="51"/>
      <c r="J118" s="51" t="s">
        <v>17</v>
      </c>
    </row>
    <row r="119" spans="1:10" ht="14.25" customHeight="1" x14ac:dyDescent="0.25">
      <c r="A119" s="20"/>
      <c r="B119" s="51" t="s">
        <v>18</v>
      </c>
      <c r="C119" s="51"/>
      <c r="D119" s="51" t="s">
        <v>18</v>
      </c>
      <c r="E119" s="51"/>
      <c r="F119" s="51" t="s">
        <v>19</v>
      </c>
      <c r="G119" s="51"/>
      <c r="H119" s="51" t="s">
        <v>18</v>
      </c>
      <c r="I119" s="51"/>
      <c r="J119" s="51" t="s">
        <v>19</v>
      </c>
    </row>
    <row r="120" spans="1:10" ht="14.25" customHeight="1" x14ac:dyDescent="0.25">
      <c r="A120" s="21" t="s">
        <v>62</v>
      </c>
      <c r="B120" s="48">
        <v>20</v>
      </c>
      <c r="C120" s="48"/>
      <c r="D120" s="48"/>
      <c r="E120" s="48"/>
      <c r="F120" s="44">
        <f t="shared" ref="F120:F127" si="0">0.1/100*600</f>
        <v>0.6</v>
      </c>
      <c r="G120" s="44"/>
      <c r="H120" s="44"/>
      <c r="I120" s="44"/>
      <c r="J120" s="46" t="e">
        <f>VLOOKUP($D$27,#REF!,2,0)*0.35/100*2</f>
        <v>#REF!</v>
      </c>
    </row>
    <row r="121" spans="1:10" ht="14.25" customHeight="1" x14ac:dyDescent="0.25">
      <c r="A121" s="21" t="s">
        <v>62</v>
      </c>
      <c r="B121" s="48">
        <v>50</v>
      </c>
      <c r="C121" s="48"/>
      <c r="D121" s="48"/>
      <c r="E121" s="48"/>
      <c r="F121" s="44">
        <f t="shared" si="0"/>
        <v>0.6</v>
      </c>
      <c r="G121" s="44"/>
      <c r="H121" s="44"/>
      <c r="I121" s="44"/>
      <c r="J121" s="46" t="e">
        <f>VLOOKUP($D$27,#REF!,2,0)*0.35/100*2</f>
        <v>#REF!</v>
      </c>
    </row>
    <row r="122" spans="1:10" ht="14.25" customHeight="1" x14ac:dyDescent="0.25">
      <c r="A122" s="21" t="s">
        <v>62</v>
      </c>
      <c r="B122" s="48">
        <v>100</v>
      </c>
      <c r="C122" s="48"/>
      <c r="D122" s="48"/>
      <c r="E122" s="48"/>
      <c r="F122" s="44">
        <f t="shared" si="0"/>
        <v>0.6</v>
      </c>
      <c r="G122" s="44"/>
      <c r="H122" s="44"/>
      <c r="I122" s="44"/>
      <c r="J122" s="46" t="e">
        <f>VLOOKUP($D$27,#REF!,2,0)*0.35/100*2</f>
        <v>#REF!</v>
      </c>
    </row>
    <row r="123" spans="1:10" ht="14.25" customHeight="1" x14ac:dyDescent="0.25">
      <c r="A123" s="21" t="s">
        <v>62</v>
      </c>
      <c r="B123" s="48">
        <v>150</v>
      </c>
      <c r="C123" s="48"/>
      <c r="D123" s="48"/>
      <c r="E123" s="48"/>
      <c r="F123" s="44">
        <f t="shared" si="0"/>
        <v>0.6</v>
      </c>
      <c r="G123" s="44"/>
      <c r="H123" s="44"/>
      <c r="I123" s="44"/>
      <c r="J123" s="46" t="e">
        <f>VLOOKUP($D$27,#REF!,2,0)*0.35/100*2</f>
        <v>#REF!</v>
      </c>
    </row>
    <row r="124" spans="1:10" ht="14.25" customHeight="1" x14ac:dyDescent="0.25">
      <c r="A124" s="21" t="s">
        <v>62</v>
      </c>
      <c r="B124" s="48">
        <v>200</v>
      </c>
      <c r="C124" s="48"/>
      <c r="D124" s="48"/>
      <c r="E124" s="48"/>
      <c r="F124" s="44">
        <f t="shared" si="0"/>
        <v>0.6</v>
      </c>
      <c r="G124" s="44"/>
      <c r="H124" s="44"/>
      <c r="I124" s="44"/>
      <c r="J124" s="46" t="e">
        <f>VLOOKUP($D$27,#REF!,2,0)*0.35/100*2</f>
        <v>#REF!</v>
      </c>
    </row>
    <row r="125" spans="1:10" ht="14.25" customHeight="1" x14ac:dyDescent="0.25">
      <c r="A125" s="21" t="s">
        <v>62</v>
      </c>
      <c r="B125" s="48">
        <v>230</v>
      </c>
      <c r="C125" s="48"/>
      <c r="D125" s="48"/>
      <c r="E125" s="48"/>
      <c r="F125" s="44">
        <f t="shared" si="0"/>
        <v>0.6</v>
      </c>
      <c r="G125" s="44"/>
      <c r="H125" s="44"/>
      <c r="I125" s="44"/>
      <c r="J125" s="46" t="e">
        <f>VLOOKUP($D$27,#REF!,2,0)*0.35/100*2</f>
        <v>#REF!</v>
      </c>
    </row>
    <row r="126" spans="1:10" ht="14.25" customHeight="1" x14ac:dyDescent="0.25">
      <c r="A126" s="21" t="s">
        <v>62</v>
      </c>
      <c r="B126" s="48">
        <v>250</v>
      </c>
      <c r="C126" s="48"/>
      <c r="D126" s="48"/>
      <c r="E126" s="48"/>
      <c r="F126" s="44">
        <f t="shared" si="0"/>
        <v>0.6</v>
      </c>
      <c r="G126" s="44"/>
      <c r="H126" s="44"/>
      <c r="I126" s="44"/>
      <c r="J126" s="46" t="e">
        <f>VLOOKUP($D$27,#REF!,2,0)*0.35/100*2</f>
        <v>#REF!</v>
      </c>
    </row>
    <row r="127" spans="1:10" ht="14.25" customHeight="1" x14ac:dyDescent="0.25">
      <c r="A127" s="21" t="s">
        <v>62</v>
      </c>
      <c r="B127" s="48" t="e">
        <f>2*B92</f>
        <v>#REF!</v>
      </c>
      <c r="C127" s="48"/>
      <c r="D127" s="48"/>
      <c r="E127" s="48"/>
      <c r="F127" s="44">
        <f t="shared" si="0"/>
        <v>0.6</v>
      </c>
      <c r="G127" s="44"/>
      <c r="H127" s="44"/>
      <c r="I127" s="44"/>
      <c r="J127" s="46" t="e">
        <f>VLOOKUP($D$27,#REF!,2,0)*0.35/100*2</f>
        <v>#REF!</v>
      </c>
    </row>
    <row r="128" spans="1:10" ht="14.25" customHeight="1" x14ac:dyDescent="0.25">
      <c r="A128" s="10"/>
      <c r="B128" s="10"/>
      <c r="C128" s="10"/>
      <c r="D128" s="10"/>
      <c r="E128" s="10"/>
      <c r="F128" s="10"/>
      <c r="G128" s="10"/>
      <c r="H128" s="10"/>
      <c r="I128" s="10"/>
      <c r="J128" s="10"/>
    </row>
    <row r="129" spans="1:10" ht="14.25" customHeight="1" x14ac:dyDescent="0.25">
      <c r="A129" s="2" t="s">
        <v>57</v>
      </c>
      <c r="B129" s="2"/>
      <c r="C129" s="2"/>
      <c r="D129" s="2" t="s">
        <v>58</v>
      </c>
      <c r="E129" s="2"/>
      <c r="F129" s="2"/>
      <c r="G129" s="2"/>
      <c r="H129" s="2"/>
      <c r="I129" s="2"/>
      <c r="J129" s="2"/>
    </row>
    <row r="130" spans="1:10" ht="14.25" customHeight="1" x14ac:dyDescent="0.25">
      <c r="A130" s="10"/>
      <c r="B130" s="10"/>
      <c r="C130" s="10"/>
      <c r="D130" s="10"/>
      <c r="E130" s="10"/>
      <c r="F130" s="10"/>
      <c r="G130" s="10"/>
      <c r="H130" s="10"/>
      <c r="I130" s="10"/>
      <c r="J130" s="10"/>
    </row>
    <row r="131" spans="1:10" ht="14.25" customHeight="1" x14ac:dyDescent="0.25">
      <c r="A131" s="10"/>
      <c r="B131" s="10"/>
      <c r="C131" s="10"/>
      <c r="D131" s="10"/>
      <c r="E131" s="10"/>
      <c r="F131" s="10"/>
      <c r="G131" s="10"/>
      <c r="H131" s="10"/>
      <c r="I131" s="10"/>
      <c r="J131" s="10"/>
    </row>
    <row r="132" spans="1:10" ht="14.25" customHeight="1" x14ac:dyDescent="0.25">
      <c r="A132" s="10"/>
      <c r="B132" s="10"/>
      <c r="C132" s="10"/>
      <c r="D132" s="10"/>
      <c r="E132" s="10"/>
      <c r="F132" s="10"/>
      <c r="G132" s="10"/>
      <c r="H132" s="10"/>
      <c r="I132" s="10"/>
      <c r="J132" s="10"/>
    </row>
    <row r="133" spans="1:10" ht="14.25" customHeight="1" x14ac:dyDescent="0.25">
      <c r="A133" s="10"/>
      <c r="B133" s="10"/>
      <c r="C133" s="10"/>
      <c r="D133" s="10"/>
      <c r="E133" s="10"/>
      <c r="F133" s="10"/>
      <c r="G133" s="10"/>
      <c r="H133" s="10"/>
      <c r="I133" s="10"/>
      <c r="J133" s="10"/>
    </row>
    <row r="134" spans="1:10" ht="14.25" customHeight="1" x14ac:dyDescent="0.25">
      <c r="A134" s="10"/>
      <c r="B134" s="10"/>
      <c r="C134" s="10"/>
      <c r="D134" s="10"/>
      <c r="E134" s="10"/>
      <c r="F134" s="10"/>
      <c r="G134" s="10"/>
      <c r="H134" s="10"/>
      <c r="I134" s="10"/>
      <c r="J134" s="10"/>
    </row>
    <row r="135" spans="1:10" ht="14.25" customHeight="1" x14ac:dyDescent="0.25">
      <c r="A135" s="10"/>
      <c r="B135" s="10"/>
      <c r="C135" s="10"/>
      <c r="D135" s="10"/>
      <c r="E135" s="10"/>
      <c r="F135" s="10"/>
      <c r="G135" s="10"/>
      <c r="H135" s="10"/>
      <c r="I135" s="10"/>
      <c r="J135" s="10"/>
    </row>
    <row r="136" spans="1:10" ht="14.25" customHeight="1" x14ac:dyDescent="0.25">
      <c r="A136" s="10"/>
      <c r="B136" s="10"/>
      <c r="C136" s="10"/>
      <c r="D136" s="10"/>
      <c r="E136" s="10"/>
      <c r="F136" s="10"/>
      <c r="G136" s="10"/>
      <c r="H136" s="10"/>
      <c r="I136" s="10"/>
      <c r="J136" s="10"/>
    </row>
    <row r="137" spans="1:10" ht="14.25" customHeight="1" x14ac:dyDescent="0.25">
      <c r="A137" s="10"/>
      <c r="B137" s="10"/>
      <c r="C137" s="10"/>
      <c r="D137" s="10"/>
      <c r="E137" s="10"/>
      <c r="F137" s="10"/>
      <c r="G137" s="10"/>
      <c r="H137" s="10"/>
      <c r="I137" s="10"/>
      <c r="J137" s="10"/>
    </row>
    <row r="138" spans="1:10" ht="14.25" customHeight="1" x14ac:dyDescent="0.25">
      <c r="A138" s="10"/>
      <c r="B138" s="10"/>
      <c r="C138" s="10"/>
      <c r="D138" s="10"/>
      <c r="E138" s="10"/>
      <c r="F138" s="10"/>
      <c r="G138" s="10"/>
      <c r="H138" s="10"/>
      <c r="I138" s="10"/>
      <c r="J138" s="10"/>
    </row>
    <row r="139" spans="1:10" ht="14.25" customHeight="1" x14ac:dyDescent="0.25">
      <c r="A139" s="10"/>
      <c r="B139" s="10"/>
      <c r="C139" s="10"/>
      <c r="D139" s="10"/>
      <c r="E139" s="10"/>
      <c r="F139" s="10"/>
      <c r="G139" s="10"/>
      <c r="H139" s="10"/>
      <c r="I139" s="10"/>
      <c r="J139" s="10"/>
    </row>
    <row r="140" spans="1:10" ht="14.25" customHeight="1" x14ac:dyDescent="0.25">
      <c r="A140" s="10"/>
      <c r="B140" s="10"/>
      <c r="C140" s="10"/>
      <c r="D140" s="10"/>
      <c r="E140" s="10"/>
      <c r="F140" s="10"/>
      <c r="G140" s="10"/>
      <c r="H140" s="10"/>
      <c r="I140" s="10"/>
      <c r="J140" s="10"/>
    </row>
    <row r="141" spans="1:10" ht="14.25" customHeight="1" x14ac:dyDescent="0.25">
      <c r="A141" s="10"/>
      <c r="B141" s="10"/>
      <c r="C141" s="10"/>
      <c r="D141" s="10"/>
      <c r="E141" s="10"/>
      <c r="F141" s="10"/>
      <c r="G141" s="10"/>
      <c r="H141" s="10"/>
      <c r="I141" s="10"/>
      <c r="J141" s="10"/>
    </row>
    <row r="142" spans="1:10" ht="14.25" customHeight="1" x14ac:dyDescent="0.25">
      <c r="A142" s="10"/>
      <c r="B142" s="10"/>
      <c r="C142" s="10"/>
      <c r="D142" s="10"/>
      <c r="E142" s="10"/>
      <c r="F142" s="10"/>
      <c r="G142" s="10"/>
      <c r="H142" s="10"/>
      <c r="I142" s="10"/>
      <c r="J142" s="10"/>
    </row>
    <row r="143" spans="1:10" ht="14.25" customHeight="1" x14ac:dyDescent="0.25">
      <c r="A143" s="10"/>
      <c r="B143" s="10"/>
      <c r="C143" s="10"/>
      <c r="D143" s="10"/>
      <c r="E143" s="10"/>
      <c r="F143" s="10"/>
      <c r="G143" s="10"/>
      <c r="H143" s="10"/>
      <c r="I143" s="10"/>
      <c r="J143" s="10"/>
    </row>
    <row r="144" spans="1:10" ht="14.25" customHeight="1" x14ac:dyDescent="0.25">
      <c r="A144" s="10"/>
      <c r="B144" s="10"/>
      <c r="C144" s="10"/>
      <c r="D144" s="10"/>
      <c r="E144" s="10"/>
      <c r="F144" s="10"/>
      <c r="G144" s="10"/>
      <c r="H144" s="10"/>
      <c r="I144" s="10"/>
      <c r="J144" s="10"/>
    </row>
    <row r="145" spans="1:10" ht="14.25" customHeight="1" x14ac:dyDescent="0.25">
      <c r="A145" s="10"/>
      <c r="B145" s="10"/>
      <c r="C145" s="10"/>
      <c r="D145" s="10"/>
      <c r="E145" s="10"/>
      <c r="F145" s="10"/>
      <c r="G145" s="10"/>
      <c r="H145" s="10"/>
      <c r="I145" s="10"/>
      <c r="J145" s="10"/>
    </row>
    <row r="146" spans="1:10" ht="14.25" customHeight="1" x14ac:dyDescent="0.25">
      <c r="A146" s="10"/>
      <c r="B146" s="10"/>
      <c r="C146" s="10"/>
      <c r="D146" s="10"/>
      <c r="E146" s="10"/>
      <c r="F146" s="10"/>
      <c r="G146" s="10"/>
      <c r="H146" s="10"/>
      <c r="I146" s="10"/>
      <c r="J146" s="10"/>
    </row>
    <row r="147" spans="1:10" ht="14.25" customHeight="1" x14ac:dyDescent="0.25">
      <c r="A147" s="10"/>
      <c r="B147" s="10"/>
      <c r="C147" s="10"/>
      <c r="D147" s="10"/>
      <c r="E147" s="10"/>
      <c r="F147" s="10"/>
      <c r="G147" s="10"/>
      <c r="H147" s="10"/>
      <c r="I147" s="10"/>
      <c r="J147" s="10"/>
    </row>
    <row r="148" spans="1:10" ht="14.25" customHeight="1" x14ac:dyDescent="0.25">
      <c r="A148" s="10"/>
      <c r="B148" s="10"/>
      <c r="C148" s="10"/>
      <c r="D148" s="10"/>
      <c r="E148" s="10"/>
      <c r="F148" s="10"/>
      <c r="G148" s="10"/>
      <c r="H148" s="10"/>
      <c r="I148" s="10"/>
      <c r="J148" s="10"/>
    </row>
    <row r="149" spans="1:10" ht="14.25" customHeight="1" x14ac:dyDescent="0.25">
      <c r="A149" s="10"/>
      <c r="B149" s="10"/>
      <c r="C149" s="10"/>
      <c r="D149" s="10"/>
      <c r="E149" s="10"/>
      <c r="F149" s="10"/>
      <c r="G149" s="10"/>
      <c r="H149" s="10"/>
      <c r="I149" s="10"/>
      <c r="J149" s="10"/>
    </row>
    <row r="150" spans="1:10" ht="14.25" customHeight="1" x14ac:dyDescent="0.25">
      <c r="A150" s="10"/>
      <c r="B150" s="10"/>
      <c r="C150" s="10"/>
      <c r="D150" s="10"/>
      <c r="E150" s="10"/>
      <c r="F150" s="10"/>
      <c r="G150" s="10"/>
      <c r="H150" s="10"/>
      <c r="I150" s="10"/>
      <c r="J150" s="10"/>
    </row>
    <row r="151" spans="1:10" ht="14.25" customHeight="1" x14ac:dyDescent="0.25">
      <c r="A151" s="10"/>
      <c r="B151" s="10"/>
      <c r="C151" s="10"/>
      <c r="D151" s="10"/>
      <c r="E151" s="10"/>
      <c r="F151" s="10"/>
      <c r="G151" s="10"/>
      <c r="H151" s="10"/>
      <c r="I151" s="10"/>
      <c r="J151" s="10"/>
    </row>
    <row r="152" spans="1:10" ht="14.25" customHeight="1" x14ac:dyDescent="0.25">
      <c r="A152" s="10"/>
      <c r="B152" s="10"/>
      <c r="C152" s="10"/>
      <c r="D152" s="10"/>
      <c r="E152" s="10"/>
      <c r="F152" s="10"/>
      <c r="G152" s="10"/>
      <c r="H152" s="10"/>
      <c r="I152" s="10"/>
      <c r="J152" s="10"/>
    </row>
    <row r="153" spans="1:10" ht="14.25" customHeight="1" x14ac:dyDescent="0.25">
      <c r="A153" s="10"/>
      <c r="B153" s="10"/>
      <c r="C153" s="10"/>
      <c r="D153" s="10"/>
      <c r="E153" s="10"/>
      <c r="F153" s="10"/>
      <c r="G153" s="10"/>
      <c r="H153" s="10"/>
      <c r="I153" s="10"/>
      <c r="J153" s="10"/>
    </row>
    <row r="154" spans="1:10" ht="14.25" customHeight="1" x14ac:dyDescent="0.25">
      <c r="A154" s="118" t="s">
        <v>0</v>
      </c>
      <c r="B154" s="119"/>
      <c r="C154" s="119"/>
      <c r="D154" s="119"/>
      <c r="E154" s="119"/>
      <c r="F154" s="119"/>
      <c r="G154" s="120"/>
      <c r="H154" s="10"/>
      <c r="I154" s="136" t="s">
        <v>1</v>
      </c>
      <c r="J154" s="151" t="e">
        <f>#REF!</f>
        <v>#REF!</v>
      </c>
    </row>
    <row r="155" spans="1:10" ht="14.25" customHeight="1" x14ac:dyDescent="0.25">
      <c r="A155" s="121"/>
      <c r="B155" s="122"/>
      <c r="C155" s="122"/>
      <c r="D155" s="122"/>
      <c r="E155" s="122"/>
      <c r="F155" s="122"/>
      <c r="G155" s="123"/>
      <c r="H155" s="10"/>
      <c r="I155" s="137"/>
      <c r="J155" s="153"/>
    </row>
    <row r="156" spans="1:10" ht="14.25" customHeight="1" x14ac:dyDescent="0.25">
      <c r="A156" s="126" t="s">
        <v>95</v>
      </c>
      <c r="B156" s="127"/>
      <c r="C156" s="127"/>
      <c r="D156" s="127"/>
      <c r="E156" s="127"/>
      <c r="F156" s="127"/>
      <c r="G156" s="128"/>
      <c r="H156" s="10"/>
      <c r="I156" s="145" t="s">
        <v>54</v>
      </c>
      <c r="J156" s="146"/>
    </row>
    <row r="157" spans="1:10" ht="14.25" customHeight="1" x14ac:dyDescent="0.25">
      <c r="A157" s="129"/>
      <c r="B157" s="130"/>
      <c r="C157" s="130"/>
      <c r="D157" s="130"/>
      <c r="E157" s="130"/>
      <c r="F157" s="130"/>
      <c r="G157" s="131"/>
      <c r="H157" s="10"/>
      <c r="I157" s="148"/>
      <c r="J157" s="149"/>
    </row>
    <row r="158" spans="1:10" ht="14.25" customHeight="1" x14ac:dyDescent="0.25">
      <c r="A158" s="10"/>
      <c r="B158" s="10"/>
      <c r="C158" s="10"/>
      <c r="D158" s="10"/>
      <c r="E158" s="10"/>
      <c r="F158" s="10"/>
      <c r="G158" s="10"/>
      <c r="H158" s="10"/>
      <c r="I158" s="10"/>
      <c r="J158" s="10"/>
    </row>
    <row r="159" spans="1:10" ht="14.25" customHeight="1" x14ac:dyDescent="0.25">
      <c r="A159" s="134" t="s">
        <v>61</v>
      </c>
      <c r="B159" s="134"/>
      <c r="C159" s="134"/>
      <c r="D159" s="134"/>
      <c r="E159" s="134"/>
      <c r="F159" s="134"/>
      <c r="G159" s="134"/>
      <c r="H159" s="134"/>
      <c r="I159" s="134"/>
      <c r="J159" s="134"/>
    </row>
    <row r="160" spans="1:10" ht="14.25" customHeight="1" x14ac:dyDescent="0.25">
      <c r="A160" s="135" t="s">
        <v>49</v>
      </c>
      <c r="B160" s="135"/>
      <c r="C160" s="10"/>
      <c r="D160" s="10"/>
      <c r="E160" s="10"/>
      <c r="F160" s="10"/>
      <c r="G160" s="10"/>
      <c r="H160" s="10"/>
      <c r="I160" s="10"/>
      <c r="J160" s="10"/>
    </row>
    <row r="161" spans="1:10" ht="14.25" customHeight="1" x14ac:dyDescent="0.25">
      <c r="A161" s="10"/>
      <c r="B161" s="10"/>
      <c r="C161" s="10"/>
      <c r="D161" s="10"/>
      <c r="E161" s="10"/>
      <c r="F161" s="10"/>
      <c r="G161" s="10"/>
      <c r="H161" s="10"/>
      <c r="I161" s="10"/>
      <c r="J161" s="10"/>
    </row>
    <row r="162" spans="1:10" ht="14.25" customHeight="1" x14ac:dyDescent="0.25">
      <c r="A162" s="124" t="s">
        <v>63</v>
      </c>
      <c r="B162" s="124"/>
      <c r="C162" s="124"/>
      <c r="D162" s="124"/>
      <c r="E162" s="124"/>
      <c r="F162" s="124"/>
      <c r="G162" s="124"/>
      <c r="H162" s="124"/>
      <c r="I162" s="124"/>
      <c r="J162" s="124"/>
    </row>
    <row r="163" spans="1:10" ht="14.25" customHeight="1" x14ac:dyDescent="0.25">
      <c r="A163" s="124"/>
      <c r="B163" s="124"/>
      <c r="C163" s="124"/>
      <c r="D163" s="124"/>
      <c r="E163" s="124"/>
      <c r="F163" s="124"/>
      <c r="G163" s="124"/>
      <c r="H163" s="124"/>
      <c r="I163" s="124"/>
      <c r="J163" s="124"/>
    </row>
    <row r="164" spans="1:10" ht="14.25" customHeight="1" x14ac:dyDescent="0.25">
      <c r="A164" s="124"/>
      <c r="B164" s="124"/>
      <c r="C164" s="124"/>
      <c r="D164" s="124"/>
      <c r="E164" s="124"/>
      <c r="F164" s="124"/>
      <c r="G164" s="124"/>
      <c r="H164" s="124"/>
      <c r="I164" s="124"/>
      <c r="J164" s="124"/>
    </row>
    <row r="165" spans="1:10" ht="14.25" customHeight="1" x14ac:dyDescent="0.25">
      <c r="A165" s="125" t="s">
        <v>93</v>
      </c>
      <c r="B165" s="125"/>
      <c r="C165" s="125"/>
      <c r="D165" s="125"/>
      <c r="E165" s="125"/>
      <c r="F165" s="125"/>
      <c r="G165" s="125"/>
      <c r="H165" s="125"/>
      <c r="I165" s="125"/>
      <c r="J165" s="125"/>
    </row>
    <row r="166" spans="1:10" ht="14.25" customHeight="1" x14ac:dyDescent="0.25">
      <c r="A166" s="125" t="str">
        <f>IF(E25="A","Frequency 400Hz.","Frequency 60Hz.")</f>
        <v>Frequency 60Hz.</v>
      </c>
      <c r="B166" s="125"/>
      <c r="C166" s="125"/>
      <c r="D166" s="125"/>
      <c r="E166" s="125"/>
      <c r="F166" s="125"/>
      <c r="G166" s="125"/>
      <c r="H166" s="125"/>
      <c r="I166" s="125"/>
      <c r="J166" s="125"/>
    </row>
    <row r="167" spans="1:10" ht="14.25" customHeight="1" x14ac:dyDescent="0.25">
      <c r="A167" s="10"/>
      <c r="B167" s="10"/>
      <c r="C167" s="10"/>
      <c r="D167" s="10"/>
      <c r="E167" s="10"/>
      <c r="F167" s="10"/>
      <c r="G167" s="10"/>
      <c r="H167" s="10"/>
      <c r="I167" s="10"/>
      <c r="J167" s="10"/>
    </row>
    <row r="168" spans="1:10" ht="14.25" customHeight="1" x14ac:dyDescent="0.25">
      <c r="A168" s="22" t="s">
        <v>12</v>
      </c>
      <c r="B168" s="54" t="s">
        <v>13</v>
      </c>
      <c r="C168" s="54"/>
      <c r="D168" s="54" t="s">
        <v>14</v>
      </c>
      <c r="E168" s="54"/>
      <c r="F168" s="54" t="s">
        <v>15</v>
      </c>
      <c r="G168" s="54"/>
      <c r="H168" s="54" t="s">
        <v>16</v>
      </c>
      <c r="I168" s="54"/>
      <c r="J168" s="54" t="s">
        <v>17</v>
      </c>
    </row>
    <row r="169" spans="1:10" ht="14.25" customHeight="1" x14ac:dyDescent="0.25">
      <c r="A169" s="22"/>
      <c r="B169" s="54" t="s">
        <v>18</v>
      </c>
      <c r="C169" s="54"/>
      <c r="D169" s="54" t="s">
        <v>18</v>
      </c>
      <c r="E169" s="54"/>
      <c r="F169" s="54" t="s">
        <v>19</v>
      </c>
      <c r="G169" s="54"/>
      <c r="H169" s="54" t="s">
        <v>18</v>
      </c>
      <c r="I169" s="54"/>
      <c r="J169" s="54" t="s">
        <v>19</v>
      </c>
    </row>
    <row r="170" spans="1:10" ht="14.25" customHeight="1" x14ac:dyDescent="0.25">
      <c r="A170" s="23" t="s">
        <v>50</v>
      </c>
      <c r="B170" s="55">
        <v>10</v>
      </c>
      <c r="C170" s="55"/>
      <c r="D170" s="48"/>
      <c r="E170" s="48"/>
      <c r="F170" s="44">
        <f t="shared" ref="F170:F177" si="1">0.1/100*340</f>
        <v>0.34</v>
      </c>
      <c r="G170" s="44"/>
      <c r="H170" s="44"/>
      <c r="I170" s="44"/>
      <c r="J170" s="46" t="e">
        <f>VLOOKUP($D$27,#REF!,2,0)*0.35/100</f>
        <v>#REF!</v>
      </c>
    </row>
    <row r="171" spans="1:10" ht="14.25" customHeight="1" x14ac:dyDescent="0.25">
      <c r="A171" s="23" t="s">
        <v>50</v>
      </c>
      <c r="B171" s="55">
        <v>25</v>
      </c>
      <c r="C171" s="55"/>
      <c r="D171" s="48"/>
      <c r="E171" s="48"/>
      <c r="F171" s="44">
        <f t="shared" si="1"/>
        <v>0.34</v>
      </c>
      <c r="G171" s="44"/>
      <c r="H171" s="44"/>
      <c r="I171" s="44"/>
      <c r="J171" s="46" t="e">
        <f>VLOOKUP($D$27,#REF!,2,0)*0.35/100</f>
        <v>#REF!</v>
      </c>
    </row>
    <row r="172" spans="1:10" ht="14.25" customHeight="1" x14ac:dyDescent="0.25">
      <c r="A172" s="23" t="s">
        <v>50</v>
      </c>
      <c r="B172" s="55">
        <v>50</v>
      </c>
      <c r="C172" s="55"/>
      <c r="D172" s="48"/>
      <c r="E172" s="48"/>
      <c r="F172" s="44">
        <f t="shared" si="1"/>
        <v>0.34</v>
      </c>
      <c r="G172" s="44"/>
      <c r="H172" s="44"/>
      <c r="I172" s="44"/>
      <c r="J172" s="46" t="e">
        <f>VLOOKUP($D$27,#REF!,2,0)*0.35/100</f>
        <v>#REF!</v>
      </c>
    </row>
    <row r="173" spans="1:10" ht="14.25" customHeight="1" x14ac:dyDescent="0.25">
      <c r="A173" s="23" t="s">
        <v>50</v>
      </c>
      <c r="B173" s="55">
        <v>75</v>
      </c>
      <c r="C173" s="55"/>
      <c r="D173" s="48"/>
      <c r="E173" s="48"/>
      <c r="F173" s="44">
        <f t="shared" si="1"/>
        <v>0.34</v>
      </c>
      <c r="G173" s="44"/>
      <c r="H173" s="44"/>
      <c r="I173" s="44"/>
      <c r="J173" s="46" t="e">
        <f>VLOOKUP($D$27,#REF!,2,0)*0.35/100</f>
        <v>#REF!</v>
      </c>
    </row>
    <row r="174" spans="1:10" ht="14.25" customHeight="1" x14ac:dyDescent="0.25">
      <c r="A174" s="23" t="s">
        <v>50</v>
      </c>
      <c r="B174" s="55">
        <v>100</v>
      </c>
      <c r="C174" s="55"/>
      <c r="D174" s="48"/>
      <c r="E174" s="48"/>
      <c r="F174" s="44">
        <f t="shared" si="1"/>
        <v>0.34</v>
      </c>
      <c r="G174" s="44"/>
      <c r="H174" s="44"/>
      <c r="I174" s="44"/>
      <c r="J174" s="46" t="e">
        <f>VLOOKUP($D$27,#REF!,2,0)*0.35/100</f>
        <v>#REF!</v>
      </c>
    </row>
    <row r="175" spans="1:10" ht="14.25" customHeight="1" x14ac:dyDescent="0.25">
      <c r="A175" s="23" t="s">
        <v>50</v>
      </c>
      <c r="B175" s="55">
        <v>115</v>
      </c>
      <c r="C175" s="55"/>
      <c r="D175" s="48"/>
      <c r="E175" s="48"/>
      <c r="F175" s="44">
        <f t="shared" si="1"/>
        <v>0.34</v>
      </c>
      <c r="G175" s="44"/>
      <c r="H175" s="44"/>
      <c r="I175" s="44"/>
      <c r="J175" s="46" t="e">
        <f>VLOOKUP($D$27,#REF!,2,0)*0.35/100</f>
        <v>#REF!</v>
      </c>
    </row>
    <row r="176" spans="1:10" ht="14.25" customHeight="1" x14ac:dyDescent="0.25">
      <c r="A176" s="23" t="s">
        <v>50</v>
      </c>
      <c r="B176" s="55">
        <v>125</v>
      </c>
      <c r="C176" s="55"/>
      <c r="D176" s="48"/>
      <c r="E176" s="48"/>
      <c r="F176" s="44">
        <f t="shared" si="1"/>
        <v>0.34</v>
      </c>
      <c r="G176" s="44"/>
      <c r="H176" s="44"/>
      <c r="I176" s="44"/>
      <c r="J176" s="46" t="e">
        <f>VLOOKUP($D$27,#REF!,2,0)*0.35/100</f>
        <v>#REF!</v>
      </c>
    </row>
    <row r="177" spans="1:10" ht="14.25" customHeight="1" x14ac:dyDescent="0.25">
      <c r="A177" s="23" t="s">
        <v>50</v>
      </c>
      <c r="B177" s="55" t="e">
        <f>B92</f>
        <v>#REF!</v>
      </c>
      <c r="C177" s="55"/>
      <c r="D177" s="48"/>
      <c r="E177" s="48"/>
      <c r="F177" s="44">
        <f t="shared" si="1"/>
        <v>0.34</v>
      </c>
      <c r="G177" s="44"/>
      <c r="H177" s="44"/>
      <c r="I177" s="44"/>
      <c r="J177" s="46" t="e">
        <f>VLOOKUP($D$27,#REF!,2,0)*0.35/100</f>
        <v>#REF!</v>
      </c>
    </row>
    <row r="178" spans="1:10" ht="14.25" customHeight="1" x14ac:dyDescent="0.25">
      <c r="A178" s="10"/>
      <c r="B178" s="10"/>
      <c r="C178" s="10"/>
      <c r="D178" s="10"/>
      <c r="E178" s="10"/>
      <c r="F178" s="10"/>
      <c r="G178" s="10"/>
      <c r="H178" s="10"/>
      <c r="I178" s="10"/>
      <c r="J178" s="10"/>
    </row>
    <row r="179" spans="1:10" ht="14.25" customHeight="1" x14ac:dyDescent="0.25">
      <c r="A179" s="2" t="s">
        <v>57</v>
      </c>
      <c r="B179" s="2"/>
      <c r="C179" s="2"/>
      <c r="D179" s="2" t="s">
        <v>58</v>
      </c>
      <c r="E179" s="2"/>
      <c r="F179" s="2"/>
      <c r="G179" s="2"/>
      <c r="H179" s="2"/>
      <c r="I179" s="2"/>
      <c r="J179" s="2"/>
    </row>
    <row r="180" spans="1:10" ht="14.25" customHeight="1" x14ac:dyDescent="0.25">
      <c r="A180" s="10"/>
      <c r="B180" s="10"/>
      <c r="C180" s="10"/>
      <c r="D180" s="10"/>
      <c r="E180" s="10"/>
      <c r="F180" s="10"/>
      <c r="G180" s="10"/>
      <c r="H180" s="10"/>
      <c r="I180" s="10"/>
      <c r="J180" s="10"/>
    </row>
    <row r="181" spans="1:10" ht="14.25" customHeight="1" x14ac:dyDescent="0.25">
      <c r="A181" s="10"/>
      <c r="B181" s="10"/>
      <c r="C181" s="10"/>
      <c r="D181" s="10"/>
      <c r="E181" s="10"/>
      <c r="F181" s="10"/>
      <c r="G181" s="10"/>
      <c r="H181" s="10"/>
      <c r="I181" s="10"/>
      <c r="J181" s="10"/>
    </row>
    <row r="182" spans="1:10" ht="14.25" customHeight="1" x14ac:dyDescent="0.25">
      <c r="A182" s="3" t="s">
        <v>64</v>
      </c>
      <c r="B182" s="10"/>
      <c r="C182" s="10"/>
      <c r="D182" s="10"/>
      <c r="E182" s="10"/>
      <c r="F182" s="10"/>
      <c r="G182" s="10"/>
      <c r="H182" s="10"/>
      <c r="I182" s="10"/>
      <c r="J182" s="10"/>
    </row>
    <row r="183" spans="1:10" ht="14.25" customHeight="1" x14ac:dyDescent="0.25">
      <c r="A183" s="4"/>
      <c r="B183" s="10"/>
      <c r="C183" s="10"/>
      <c r="D183" s="10"/>
      <c r="E183" s="10"/>
      <c r="F183" s="10"/>
      <c r="G183" s="10"/>
      <c r="H183" s="10"/>
      <c r="I183" s="10"/>
      <c r="J183" s="10"/>
    </row>
    <row r="184" spans="1:10" ht="14.25" customHeight="1" x14ac:dyDescent="0.25">
      <c r="A184" s="2" t="s">
        <v>65</v>
      </c>
      <c r="B184" s="10"/>
      <c r="C184" s="10"/>
      <c r="D184" s="10"/>
      <c r="E184" s="2"/>
      <c r="F184" s="25" t="s">
        <v>67</v>
      </c>
      <c r="G184" s="24" t="e">
        <f>"@ "&amp;VLOOKUP(D27,#REF!,22,0)&amp;"A"</f>
        <v>#REF!</v>
      </c>
      <c r="H184" s="10"/>
      <c r="I184" s="10"/>
      <c r="J184" s="10"/>
    </row>
    <row r="185" spans="1:10" ht="14.25" customHeight="1" x14ac:dyDescent="0.25">
      <c r="A185" s="2"/>
      <c r="B185" s="10"/>
      <c r="C185" s="10"/>
      <c r="D185" s="10"/>
      <c r="E185" s="10"/>
      <c r="F185" s="10"/>
      <c r="G185" s="10"/>
      <c r="H185" s="10"/>
      <c r="I185" s="10"/>
      <c r="J185" s="10"/>
    </row>
    <row r="186" spans="1:10" ht="14.25" customHeight="1" x14ac:dyDescent="0.25">
      <c r="A186" s="2" t="s">
        <v>66</v>
      </c>
      <c r="B186" s="10"/>
      <c r="C186" s="10"/>
      <c r="D186" s="10"/>
      <c r="E186" s="2"/>
      <c r="F186" s="25" t="s">
        <v>67</v>
      </c>
      <c r="G186" s="10"/>
      <c r="H186" s="10"/>
      <c r="I186" s="10"/>
      <c r="J186" s="10"/>
    </row>
    <row r="187" spans="1:10" ht="14.25" customHeight="1" x14ac:dyDescent="0.25">
      <c r="A187" s="2"/>
      <c r="B187" s="10"/>
      <c r="C187" s="10"/>
      <c r="D187" s="10"/>
      <c r="E187" s="10"/>
      <c r="F187" s="10"/>
      <c r="G187" s="10"/>
      <c r="H187" s="10"/>
      <c r="I187" s="10"/>
      <c r="J187" s="10"/>
    </row>
    <row r="188" spans="1:10" ht="14.25" customHeight="1" x14ac:dyDescent="0.25">
      <c r="A188" s="2" t="s">
        <v>68</v>
      </c>
      <c r="B188" s="10"/>
      <c r="C188" s="10"/>
      <c r="D188" s="10"/>
      <c r="E188" s="2"/>
      <c r="F188" s="25" t="s">
        <v>67</v>
      </c>
      <c r="G188" s="10"/>
      <c r="H188" s="10"/>
      <c r="I188" s="10"/>
      <c r="J188" s="10"/>
    </row>
    <row r="189" spans="1:10" ht="14.25" customHeight="1" x14ac:dyDescent="0.25">
      <c r="A189" s="10"/>
      <c r="B189" s="10"/>
      <c r="C189" s="10"/>
      <c r="D189" s="10"/>
      <c r="E189" s="10"/>
      <c r="F189" s="10"/>
      <c r="G189" s="10"/>
      <c r="H189" s="10"/>
      <c r="I189" s="10"/>
      <c r="J189" s="10"/>
    </row>
    <row r="190" spans="1:10" ht="14.25" customHeight="1" x14ac:dyDescent="0.25">
      <c r="A190" s="10"/>
      <c r="B190" s="10"/>
      <c r="C190" s="10"/>
      <c r="D190" s="10"/>
      <c r="E190" s="10"/>
      <c r="F190" s="10"/>
      <c r="G190" s="10"/>
      <c r="H190" s="10"/>
      <c r="I190" s="10"/>
      <c r="J190" s="10"/>
    </row>
    <row r="191" spans="1:10" ht="14.25" customHeight="1" x14ac:dyDescent="0.25">
      <c r="A191" s="10"/>
      <c r="B191" s="10"/>
      <c r="C191" s="10"/>
      <c r="D191" s="10"/>
      <c r="E191" s="10"/>
      <c r="F191" s="10"/>
      <c r="G191" s="10"/>
      <c r="H191" s="10"/>
      <c r="I191" s="10"/>
      <c r="J191" s="10"/>
    </row>
    <row r="192" spans="1:10" ht="14.25" customHeight="1" x14ac:dyDescent="0.25">
      <c r="A192" s="10"/>
      <c r="B192" s="10"/>
      <c r="C192" s="10"/>
      <c r="D192" s="10"/>
      <c r="E192" s="10"/>
      <c r="F192" s="10"/>
      <c r="G192" s="10"/>
      <c r="H192" s="10"/>
      <c r="I192" s="10"/>
      <c r="J192" s="10"/>
    </row>
    <row r="193" spans="1:10" ht="14.25" customHeight="1" x14ac:dyDescent="0.25">
      <c r="A193" s="10"/>
      <c r="B193" s="10"/>
      <c r="C193" s="10"/>
      <c r="D193" s="10"/>
      <c r="E193" s="10"/>
      <c r="F193" s="10"/>
      <c r="G193" s="10"/>
      <c r="H193" s="10"/>
      <c r="I193" s="10"/>
      <c r="J193" s="10"/>
    </row>
    <row r="194" spans="1:10" ht="14.25" customHeight="1" x14ac:dyDescent="0.25">
      <c r="A194" s="10"/>
      <c r="B194" s="10"/>
      <c r="C194" s="10"/>
      <c r="D194" s="10"/>
      <c r="E194" s="10"/>
      <c r="F194" s="10"/>
      <c r="G194" s="10"/>
      <c r="H194" s="10"/>
      <c r="I194" s="10"/>
      <c r="J194" s="10"/>
    </row>
    <row r="195" spans="1:10" ht="14.25" customHeight="1" x14ac:dyDescent="0.25">
      <c r="A195" s="10"/>
      <c r="B195" s="10"/>
      <c r="C195" s="10"/>
      <c r="D195" s="10"/>
      <c r="E195" s="10"/>
      <c r="F195" s="10"/>
      <c r="G195" s="10"/>
      <c r="H195" s="10"/>
      <c r="I195" s="10"/>
      <c r="J195" s="10"/>
    </row>
    <row r="196" spans="1:10" ht="14.25" customHeight="1" x14ac:dyDescent="0.25">
      <c r="A196" s="10"/>
      <c r="B196" s="10"/>
      <c r="C196" s="10"/>
      <c r="D196" s="10"/>
      <c r="E196" s="10"/>
      <c r="F196" s="10"/>
      <c r="G196" s="10"/>
      <c r="H196" s="10"/>
      <c r="I196" s="10"/>
      <c r="J196" s="10"/>
    </row>
    <row r="197" spans="1:10" ht="14.25" customHeight="1" x14ac:dyDescent="0.25">
      <c r="A197" s="10"/>
      <c r="B197" s="10"/>
      <c r="C197" s="10"/>
      <c r="D197" s="10"/>
      <c r="E197" s="10"/>
      <c r="F197" s="10"/>
      <c r="G197" s="10"/>
      <c r="H197" s="10"/>
      <c r="I197" s="10"/>
      <c r="J197" s="10"/>
    </row>
    <row r="198" spans="1:10" ht="14.25" customHeight="1" x14ac:dyDescent="0.25">
      <c r="A198" s="10"/>
      <c r="B198" s="10"/>
      <c r="C198" s="10"/>
      <c r="D198" s="10"/>
      <c r="E198" s="10"/>
      <c r="F198" s="10"/>
      <c r="G198" s="10"/>
      <c r="H198" s="10"/>
      <c r="I198" s="10"/>
      <c r="J198" s="10"/>
    </row>
    <row r="199" spans="1:10" ht="14.25" customHeight="1" x14ac:dyDescent="0.25">
      <c r="A199" s="10"/>
      <c r="B199" s="10"/>
      <c r="C199" s="10"/>
      <c r="D199" s="10"/>
      <c r="E199" s="10"/>
      <c r="F199" s="10"/>
      <c r="G199" s="10"/>
      <c r="H199" s="10"/>
      <c r="I199" s="10"/>
      <c r="J199" s="10"/>
    </row>
    <row r="200" spans="1:10" ht="14.25" customHeight="1" x14ac:dyDescent="0.25">
      <c r="A200" s="10"/>
      <c r="B200" s="10"/>
      <c r="C200" s="10"/>
      <c r="D200" s="10"/>
      <c r="E200" s="10"/>
      <c r="F200" s="10"/>
      <c r="G200" s="10"/>
      <c r="H200" s="10"/>
      <c r="I200" s="10"/>
      <c r="J200" s="10"/>
    </row>
    <row r="201" spans="1:10" ht="14.25" customHeight="1" x14ac:dyDescent="0.25">
      <c r="A201" s="10"/>
      <c r="B201" s="10"/>
      <c r="C201" s="10"/>
      <c r="D201" s="10"/>
      <c r="E201" s="10"/>
      <c r="F201" s="10"/>
      <c r="G201" s="10"/>
      <c r="H201" s="10"/>
      <c r="I201" s="10"/>
      <c r="J201" s="10"/>
    </row>
    <row r="202" spans="1:10" ht="14.25" customHeight="1" x14ac:dyDescent="0.25">
      <c r="A202" s="10"/>
      <c r="B202" s="10"/>
      <c r="C202" s="10"/>
      <c r="D202" s="10"/>
      <c r="E202" s="10"/>
      <c r="F202" s="10"/>
      <c r="G202" s="10"/>
      <c r="H202" s="10"/>
      <c r="I202" s="10"/>
      <c r="J202" s="10"/>
    </row>
    <row r="203" spans="1:10" ht="14.25" customHeight="1" x14ac:dyDescent="0.25">
      <c r="A203" s="10"/>
      <c r="B203" s="10"/>
      <c r="C203" s="10"/>
      <c r="D203" s="10"/>
      <c r="E203" s="10"/>
      <c r="F203" s="10"/>
      <c r="G203" s="10"/>
      <c r="H203" s="10"/>
      <c r="I203" s="10"/>
      <c r="J203" s="10"/>
    </row>
    <row r="204" spans="1:10" ht="14.25" customHeight="1" x14ac:dyDescent="0.25">
      <c r="A204" s="10"/>
      <c r="B204" s="10"/>
      <c r="C204" s="10"/>
      <c r="D204" s="10"/>
      <c r="E204" s="10"/>
      <c r="F204" s="10"/>
      <c r="G204" s="10"/>
      <c r="H204" s="10"/>
      <c r="I204" s="10"/>
      <c r="J204" s="10"/>
    </row>
    <row r="205" spans="1:10" ht="14.25" customHeight="1" x14ac:dyDescent="0.25">
      <c r="A205" s="118" t="s">
        <v>0</v>
      </c>
      <c r="B205" s="119"/>
      <c r="C205" s="119"/>
      <c r="D205" s="119"/>
      <c r="E205" s="119"/>
      <c r="F205" s="119"/>
      <c r="G205" s="120"/>
      <c r="H205" s="10"/>
      <c r="I205" s="136" t="s">
        <v>1</v>
      </c>
      <c r="J205" s="151" t="e">
        <f>#REF!</f>
        <v>#REF!</v>
      </c>
    </row>
    <row r="206" spans="1:10" ht="14.25" customHeight="1" x14ac:dyDescent="0.25">
      <c r="A206" s="121"/>
      <c r="B206" s="122"/>
      <c r="C206" s="122"/>
      <c r="D206" s="122"/>
      <c r="E206" s="122"/>
      <c r="F206" s="122"/>
      <c r="G206" s="123"/>
      <c r="H206" s="10"/>
      <c r="I206" s="137"/>
      <c r="J206" s="153"/>
    </row>
    <row r="207" spans="1:10" ht="14.25" customHeight="1" x14ac:dyDescent="0.25">
      <c r="A207" s="126" t="s">
        <v>95</v>
      </c>
      <c r="B207" s="127"/>
      <c r="C207" s="127"/>
      <c r="D207" s="127"/>
      <c r="E207" s="127"/>
      <c r="F207" s="127"/>
      <c r="G207" s="128"/>
      <c r="H207" s="10"/>
      <c r="I207" s="145" t="s">
        <v>55</v>
      </c>
      <c r="J207" s="146"/>
    </row>
    <row r="208" spans="1:10" ht="14.25" customHeight="1" x14ac:dyDescent="0.25">
      <c r="A208" s="129"/>
      <c r="B208" s="130"/>
      <c r="C208" s="130"/>
      <c r="D208" s="130"/>
      <c r="E208" s="130"/>
      <c r="F208" s="130"/>
      <c r="G208" s="131"/>
      <c r="H208" s="10"/>
      <c r="I208" s="148"/>
      <c r="J208" s="149"/>
    </row>
    <row r="209" spans="1:10" ht="14.25" customHeight="1" x14ac:dyDescent="0.25">
      <c r="A209" s="10"/>
      <c r="B209" s="10"/>
      <c r="C209" s="10"/>
      <c r="D209" s="10"/>
      <c r="E209" s="10"/>
      <c r="F209" s="10"/>
      <c r="G209" s="10"/>
      <c r="H209" s="10"/>
      <c r="I209" s="10"/>
      <c r="J209" s="10"/>
    </row>
    <row r="210" spans="1:10" ht="14.25" customHeight="1" x14ac:dyDescent="0.25">
      <c r="A210" s="134" t="s">
        <v>69</v>
      </c>
      <c r="B210" s="134"/>
      <c r="C210" s="134"/>
      <c r="D210" s="134"/>
      <c r="E210" s="134"/>
      <c r="F210" s="134"/>
      <c r="G210" s="134"/>
      <c r="H210" s="134"/>
      <c r="I210" s="134"/>
      <c r="J210" s="134"/>
    </row>
    <row r="211" spans="1:10" ht="14.25" customHeight="1" x14ac:dyDescent="0.25">
      <c r="A211" s="135" t="s">
        <v>49</v>
      </c>
      <c r="B211" s="135"/>
      <c r="C211" s="10"/>
      <c r="D211" s="10"/>
      <c r="E211" s="10"/>
      <c r="F211" s="10"/>
      <c r="G211" s="10"/>
      <c r="H211" s="10"/>
      <c r="I211" s="10"/>
      <c r="J211" s="10"/>
    </row>
    <row r="212" spans="1:10" ht="14.25" customHeight="1" x14ac:dyDescent="0.25">
      <c r="A212" s="10"/>
      <c r="B212" s="10"/>
      <c r="C212" s="10"/>
      <c r="D212" s="10"/>
      <c r="E212" s="10"/>
      <c r="F212" s="10"/>
      <c r="G212" s="10"/>
      <c r="H212" s="10"/>
      <c r="I212" s="10"/>
      <c r="J212" s="10"/>
    </row>
    <row r="213" spans="1:10" ht="14.25" customHeight="1" x14ac:dyDescent="0.25">
      <c r="A213" s="124" t="s">
        <v>70</v>
      </c>
      <c r="B213" s="124"/>
      <c r="C213" s="124"/>
      <c r="D213" s="124"/>
      <c r="E213" s="124"/>
      <c r="F213" s="124"/>
      <c r="G213" s="124"/>
      <c r="H213" s="124"/>
      <c r="I213" s="124"/>
      <c r="J213" s="124"/>
    </row>
    <row r="214" spans="1:10" ht="14.25" customHeight="1" x14ac:dyDescent="0.25">
      <c r="A214" s="124"/>
      <c r="B214" s="124"/>
      <c r="C214" s="124"/>
      <c r="D214" s="124"/>
      <c r="E214" s="124"/>
      <c r="F214" s="124"/>
      <c r="G214" s="124"/>
      <c r="H214" s="124"/>
      <c r="I214" s="124"/>
      <c r="J214" s="124"/>
    </row>
    <row r="215" spans="1:10" ht="14.25" customHeight="1" x14ac:dyDescent="0.25">
      <c r="A215" s="124"/>
      <c r="B215" s="124"/>
      <c r="C215" s="124"/>
      <c r="D215" s="124"/>
      <c r="E215" s="124"/>
      <c r="F215" s="124"/>
      <c r="G215" s="124"/>
      <c r="H215" s="124"/>
      <c r="I215" s="124"/>
      <c r="J215" s="124"/>
    </row>
    <row r="216" spans="1:10" ht="14.25" customHeight="1" x14ac:dyDescent="0.25">
      <c r="A216" s="125" t="s">
        <v>71</v>
      </c>
      <c r="B216" s="125"/>
      <c r="C216" s="125"/>
      <c r="D216" s="125"/>
      <c r="E216" s="125"/>
      <c r="F216" s="125"/>
      <c r="G216" s="125"/>
      <c r="H216" s="125"/>
      <c r="I216" s="125"/>
      <c r="J216" s="125"/>
    </row>
    <row r="217" spans="1:10" ht="14.25" customHeight="1" x14ac:dyDescent="0.25">
      <c r="A217" s="10"/>
      <c r="B217" s="10"/>
      <c r="C217" s="10"/>
      <c r="D217" s="10"/>
      <c r="E217" s="10"/>
      <c r="F217" s="10"/>
      <c r="G217" s="10"/>
      <c r="H217" s="10"/>
      <c r="I217" s="10"/>
      <c r="J217" s="10"/>
    </row>
    <row r="218" spans="1:10" ht="14.25" customHeight="1" x14ac:dyDescent="0.25">
      <c r="A218" s="22" t="s">
        <v>12</v>
      </c>
      <c r="B218" s="54" t="s">
        <v>13</v>
      </c>
      <c r="C218" s="54"/>
      <c r="D218" s="54" t="s">
        <v>73</v>
      </c>
      <c r="E218" s="54"/>
      <c r="F218" s="54" t="s">
        <v>76</v>
      </c>
      <c r="G218" s="54"/>
      <c r="H218" s="54" t="s">
        <v>75</v>
      </c>
      <c r="I218" s="54"/>
      <c r="J218" s="54" t="s">
        <v>17</v>
      </c>
    </row>
    <row r="219" spans="1:10" ht="14.25" customHeight="1" x14ac:dyDescent="0.25">
      <c r="A219" s="22"/>
      <c r="B219" s="54" t="s">
        <v>72</v>
      </c>
      <c r="C219" s="54"/>
      <c r="D219" s="54" t="s">
        <v>72</v>
      </c>
      <c r="E219" s="54"/>
      <c r="F219" s="54" t="s">
        <v>74</v>
      </c>
      <c r="G219" s="54"/>
      <c r="H219" s="54" t="s">
        <v>18</v>
      </c>
      <c r="I219" s="54"/>
      <c r="J219" s="54" t="s">
        <v>19</v>
      </c>
    </row>
    <row r="220" spans="1:10" ht="14.25" customHeight="1" x14ac:dyDescent="0.25">
      <c r="A220" s="23" t="s">
        <v>50</v>
      </c>
      <c r="B220" s="55">
        <v>50</v>
      </c>
      <c r="C220" s="55"/>
      <c r="D220" s="58"/>
      <c r="E220" s="58"/>
      <c r="F220" s="57">
        <f>0.005%*B220</f>
        <v>2.5000000000000001E-3</v>
      </c>
      <c r="G220" s="57"/>
      <c r="H220" s="56"/>
      <c r="I220" s="56"/>
      <c r="J220" s="46" t="e">
        <f>VLOOKUP($D$27,#REF!,2,0)*0.35/100</f>
        <v>#REF!</v>
      </c>
    </row>
    <row r="221" spans="1:10" ht="14.25" customHeight="1" x14ac:dyDescent="0.25">
      <c r="A221" s="23" t="s">
        <v>51</v>
      </c>
      <c r="B221" s="55"/>
      <c r="C221" s="55"/>
      <c r="D221" s="58"/>
      <c r="E221" s="58"/>
      <c r="F221" s="57"/>
      <c r="G221" s="57"/>
      <c r="H221" s="56"/>
      <c r="I221" s="56"/>
      <c r="J221" s="46" t="e">
        <f>VLOOKUP($D$27,#REF!,2,0)*0.35/100</f>
        <v>#REF!</v>
      </c>
    </row>
    <row r="222" spans="1:10" ht="14.25" customHeight="1" x14ac:dyDescent="0.25">
      <c r="A222" s="23" t="s">
        <v>52</v>
      </c>
      <c r="B222" s="55"/>
      <c r="C222" s="55"/>
      <c r="D222" s="58"/>
      <c r="E222" s="58"/>
      <c r="F222" s="57"/>
      <c r="G222" s="57"/>
      <c r="H222" s="56"/>
      <c r="I222" s="56"/>
      <c r="J222" s="46" t="e">
        <f>VLOOKUP($D$27,#REF!,2,0)*0.35/100</f>
        <v>#REF!</v>
      </c>
    </row>
    <row r="223" spans="1:10" ht="14.25" customHeight="1" x14ac:dyDescent="0.25">
      <c r="A223" s="23" t="s">
        <v>50</v>
      </c>
      <c r="B223" s="55">
        <v>60</v>
      </c>
      <c r="C223" s="55"/>
      <c r="D223" s="58"/>
      <c r="E223" s="58"/>
      <c r="F223" s="57">
        <f>0.005%*B223</f>
        <v>3.0000000000000001E-3</v>
      </c>
      <c r="G223" s="57"/>
      <c r="H223" s="56"/>
      <c r="I223" s="56"/>
      <c r="J223" s="46" t="e">
        <f>VLOOKUP($D$27,#REF!,2,0)*0.35/100</f>
        <v>#REF!</v>
      </c>
    </row>
    <row r="224" spans="1:10" ht="14.25" customHeight="1" x14ac:dyDescent="0.25">
      <c r="A224" s="23" t="s">
        <v>51</v>
      </c>
      <c r="B224" s="55"/>
      <c r="C224" s="55"/>
      <c r="D224" s="58"/>
      <c r="E224" s="58"/>
      <c r="F224" s="57"/>
      <c r="G224" s="57"/>
      <c r="H224" s="56"/>
      <c r="I224" s="56"/>
      <c r="J224" s="46" t="e">
        <f>VLOOKUP($D$27,#REF!,2,0)*0.35/100</f>
        <v>#REF!</v>
      </c>
    </row>
    <row r="225" spans="1:10" ht="14.25" customHeight="1" x14ac:dyDescent="0.25">
      <c r="A225" s="23" t="s">
        <v>52</v>
      </c>
      <c r="B225" s="55"/>
      <c r="C225" s="55"/>
      <c r="D225" s="58"/>
      <c r="E225" s="58"/>
      <c r="F225" s="57"/>
      <c r="G225" s="57"/>
      <c r="H225" s="56"/>
      <c r="I225" s="56"/>
      <c r="J225" s="46" t="e">
        <f>VLOOKUP($D$27,#REF!,2,0)*0.35/100</f>
        <v>#REF!</v>
      </c>
    </row>
    <row r="226" spans="1:10" ht="14.25" customHeight="1" x14ac:dyDescent="0.25">
      <c r="A226" s="23" t="s">
        <v>50</v>
      </c>
      <c r="B226" s="55">
        <v>400</v>
      </c>
      <c r="C226" s="55"/>
      <c r="D226" s="57"/>
      <c r="E226" s="57"/>
      <c r="F226" s="57">
        <f>0.005%*B226</f>
        <v>0.02</v>
      </c>
      <c r="G226" s="57"/>
      <c r="H226" s="56"/>
      <c r="I226" s="56"/>
      <c r="J226" s="46" t="e">
        <f>VLOOKUP($D$27,#REF!,2,0)*0.35/100</f>
        <v>#REF!</v>
      </c>
    </row>
    <row r="227" spans="1:10" ht="14.25" customHeight="1" x14ac:dyDescent="0.25">
      <c r="A227" s="23" t="s">
        <v>51</v>
      </c>
      <c r="B227" s="55"/>
      <c r="C227" s="55"/>
      <c r="D227" s="57"/>
      <c r="E227" s="57"/>
      <c r="F227" s="57"/>
      <c r="G227" s="57"/>
      <c r="H227" s="56"/>
      <c r="I227" s="56"/>
      <c r="J227" s="46" t="e">
        <f>VLOOKUP($D$27,#REF!,2,0)*0.35/100</f>
        <v>#REF!</v>
      </c>
    </row>
    <row r="228" spans="1:10" ht="14.25" customHeight="1" x14ac:dyDescent="0.25">
      <c r="A228" s="23" t="s">
        <v>52</v>
      </c>
      <c r="B228" s="55"/>
      <c r="C228" s="55"/>
      <c r="D228" s="57"/>
      <c r="E228" s="57"/>
      <c r="F228" s="57"/>
      <c r="G228" s="57"/>
      <c r="H228" s="56"/>
      <c r="I228" s="56"/>
      <c r="J228" s="46" t="e">
        <f>VLOOKUP($D$27,#REF!,2,0)*0.35/100</f>
        <v>#REF!</v>
      </c>
    </row>
    <row r="229" spans="1:10" ht="14.25" customHeight="1" x14ac:dyDescent="0.25">
      <c r="A229" s="23" t="s">
        <v>50</v>
      </c>
      <c r="B229" s="55">
        <v>1000</v>
      </c>
      <c r="C229" s="55"/>
      <c r="D229" s="56"/>
      <c r="E229" s="56"/>
      <c r="F229" s="57">
        <f>0.005%*B229</f>
        <v>0.05</v>
      </c>
      <c r="G229" s="57"/>
      <c r="H229" s="56"/>
      <c r="I229" s="56"/>
      <c r="J229" s="46" t="e">
        <f>VLOOKUP($D$27,#REF!,2,0)*0.35/100</f>
        <v>#REF!</v>
      </c>
    </row>
    <row r="230" spans="1:10" ht="14.25" customHeight="1" x14ac:dyDescent="0.25">
      <c r="A230" s="23" t="s">
        <v>51</v>
      </c>
      <c r="B230" s="55"/>
      <c r="C230" s="55"/>
      <c r="D230" s="56"/>
      <c r="E230" s="56"/>
      <c r="F230" s="57"/>
      <c r="G230" s="57"/>
      <c r="H230" s="56"/>
      <c r="I230" s="56"/>
      <c r="J230" s="46" t="e">
        <f>VLOOKUP($D$27,#REF!,2,0)*0.35/100</f>
        <v>#REF!</v>
      </c>
    </row>
    <row r="231" spans="1:10" ht="14.25" customHeight="1" x14ac:dyDescent="0.25">
      <c r="A231" s="23" t="s">
        <v>52</v>
      </c>
      <c r="B231" s="55"/>
      <c r="C231" s="55"/>
      <c r="D231" s="56"/>
      <c r="E231" s="56"/>
      <c r="F231" s="57"/>
      <c r="G231" s="57"/>
      <c r="H231" s="56"/>
      <c r="I231" s="56"/>
      <c r="J231" s="46" t="e">
        <f>VLOOKUP($D$27,#REF!,2,0)*0.35/100</f>
        <v>#REF!</v>
      </c>
    </row>
    <row r="232" spans="1:10" ht="14.25" customHeight="1" x14ac:dyDescent="0.25">
      <c r="A232" s="23" t="s">
        <v>50</v>
      </c>
      <c r="B232" s="55" t="e">
        <f>VLOOKUP(D27,#REF!,3,0)</f>
        <v>#REF!</v>
      </c>
      <c r="C232" s="55"/>
      <c r="D232" s="56"/>
      <c r="E232" s="56"/>
      <c r="F232" s="57" t="e">
        <f>0.005%*B232</f>
        <v>#REF!</v>
      </c>
      <c r="G232" s="57"/>
      <c r="H232" s="56"/>
      <c r="I232" s="56"/>
      <c r="J232" s="46" t="e">
        <f>VLOOKUP($D$27,#REF!,2,0)*0.35/100</f>
        <v>#REF!</v>
      </c>
    </row>
    <row r="233" spans="1:10" ht="14.25" customHeight="1" x14ac:dyDescent="0.25">
      <c r="A233" s="23" t="s">
        <v>51</v>
      </c>
      <c r="B233" s="55"/>
      <c r="C233" s="55"/>
      <c r="D233" s="56"/>
      <c r="E233" s="56"/>
      <c r="F233" s="57"/>
      <c r="G233" s="57"/>
      <c r="H233" s="56"/>
      <c r="I233" s="56"/>
      <c r="J233" s="46" t="e">
        <f>VLOOKUP($D$27,#REF!,2,0)*0.35/100</f>
        <v>#REF!</v>
      </c>
    </row>
    <row r="234" spans="1:10" ht="14.25" customHeight="1" x14ac:dyDescent="0.25">
      <c r="A234" s="23" t="s">
        <v>52</v>
      </c>
      <c r="B234" s="55"/>
      <c r="C234" s="55"/>
      <c r="D234" s="56"/>
      <c r="E234" s="56"/>
      <c r="F234" s="57"/>
      <c r="G234" s="57"/>
      <c r="H234" s="56"/>
      <c r="I234" s="56"/>
      <c r="J234" s="46" t="e">
        <f>VLOOKUP($D$27,#REF!,2,0)*0.35/100</f>
        <v>#REF!</v>
      </c>
    </row>
    <row r="235" spans="1:10" ht="14.25" customHeight="1" x14ac:dyDescent="0.25">
      <c r="A235" s="10"/>
      <c r="B235" s="10"/>
      <c r="C235" s="10"/>
      <c r="D235" s="10"/>
      <c r="E235" s="10"/>
      <c r="F235" s="10"/>
      <c r="G235" s="10"/>
      <c r="H235" s="10"/>
      <c r="I235" s="10"/>
      <c r="J235" s="10"/>
    </row>
    <row r="236" spans="1:10" ht="14.25" customHeight="1" x14ac:dyDescent="0.25">
      <c r="A236" s="2" t="s">
        <v>57</v>
      </c>
      <c r="B236" s="2"/>
      <c r="C236" s="2"/>
      <c r="D236" s="2" t="s">
        <v>58</v>
      </c>
      <c r="E236" s="2"/>
      <c r="F236" s="10"/>
      <c r="G236" s="10"/>
      <c r="H236" s="10"/>
      <c r="I236" s="10"/>
      <c r="J236" s="10"/>
    </row>
    <row r="237" spans="1:10" ht="14.25" customHeight="1" x14ac:dyDescent="0.25">
      <c r="A237" s="10"/>
      <c r="B237" s="10"/>
      <c r="C237" s="10"/>
      <c r="D237" s="10" t="s">
        <v>77</v>
      </c>
      <c r="E237" s="10"/>
      <c r="F237" s="10"/>
      <c r="G237" s="10"/>
      <c r="H237" s="10"/>
      <c r="I237" s="10"/>
      <c r="J237" s="10"/>
    </row>
    <row r="238" spans="1:10" ht="14.25" customHeight="1" x14ac:dyDescent="0.25">
      <c r="A238" s="10"/>
      <c r="B238" s="10"/>
      <c r="C238" s="10"/>
      <c r="D238" s="10"/>
      <c r="E238" s="10"/>
      <c r="F238" s="10"/>
      <c r="G238" s="10"/>
      <c r="H238" s="10"/>
      <c r="I238" s="10"/>
      <c r="J238" s="10"/>
    </row>
    <row r="239" spans="1:10" ht="14.25" customHeight="1" x14ac:dyDescent="0.25">
      <c r="A239" s="10"/>
      <c r="B239" s="10"/>
      <c r="C239" s="10"/>
      <c r="D239" s="10"/>
      <c r="E239" s="10"/>
      <c r="F239" s="10"/>
      <c r="G239" s="10"/>
      <c r="H239" s="10"/>
      <c r="I239" s="10"/>
      <c r="J239" s="10"/>
    </row>
    <row r="240" spans="1:10" ht="14.25" customHeight="1" x14ac:dyDescent="0.25">
      <c r="A240" s="10"/>
      <c r="B240" s="10"/>
      <c r="C240" s="10"/>
      <c r="D240" s="10"/>
      <c r="E240" s="10"/>
      <c r="F240" s="10"/>
      <c r="G240" s="10"/>
      <c r="H240" s="10"/>
      <c r="I240" s="10"/>
      <c r="J240" s="10"/>
    </row>
    <row r="241" spans="1:10" ht="14.25" customHeight="1" x14ac:dyDescent="0.25">
      <c r="A241" s="10"/>
      <c r="B241" s="10"/>
      <c r="C241" s="10"/>
      <c r="D241" s="10"/>
      <c r="E241" s="10"/>
      <c r="F241" s="10"/>
      <c r="G241" s="10"/>
      <c r="H241" s="10"/>
      <c r="I241" s="10"/>
      <c r="J241" s="10"/>
    </row>
    <row r="242" spans="1:10" ht="14.25" customHeight="1" x14ac:dyDescent="0.25">
      <c r="A242" s="10"/>
      <c r="B242" s="10"/>
      <c r="C242" s="10"/>
      <c r="D242" s="10"/>
      <c r="E242" s="10"/>
      <c r="F242" s="10"/>
      <c r="G242" s="10"/>
      <c r="H242" s="10"/>
      <c r="I242" s="10"/>
      <c r="J242" s="10"/>
    </row>
    <row r="243" spans="1:10" ht="14.25" customHeight="1" x14ac:dyDescent="0.25">
      <c r="A243" s="10"/>
      <c r="B243" s="10"/>
      <c r="C243" s="10"/>
      <c r="D243" s="10"/>
      <c r="E243" s="10"/>
      <c r="F243" s="10"/>
      <c r="G243" s="10"/>
      <c r="H243" s="10"/>
      <c r="I243" s="10"/>
      <c r="J243" s="10"/>
    </row>
    <row r="244" spans="1:10" ht="14.25" customHeight="1" x14ac:dyDescent="0.25">
      <c r="A244" s="10"/>
      <c r="B244" s="10"/>
      <c r="C244" s="10"/>
      <c r="D244" s="10"/>
      <c r="E244" s="10"/>
      <c r="F244" s="10"/>
      <c r="G244" s="10"/>
      <c r="H244" s="10"/>
      <c r="I244" s="10"/>
      <c r="J244" s="10"/>
    </row>
    <row r="245" spans="1:10" ht="14.25" customHeight="1" x14ac:dyDescent="0.25">
      <c r="A245" s="10"/>
      <c r="B245" s="10"/>
      <c r="C245" s="10"/>
      <c r="D245" s="10"/>
      <c r="E245" s="10"/>
      <c r="F245" s="10"/>
      <c r="G245" s="10"/>
      <c r="H245" s="10"/>
      <c r="I245" s="10"/>
      <c r="J245" s="10"/>
    </row>
    <row r="246" spans="1:10" ht="14.25" customHeight="1" x14ac:dyDescent="0.25">
      <c r="A246" s="10"/>
      <c r="B246" s="10"/>
      <c r="C246" s="10"/>
      <c r="D246" s="10"/>
      <c r="E246" s="10"/>
      <c r="F246" s="10"/>
      <c r="G246" s="10"/>
      <c r="H246" s="10"/>
      <c r="I246" s="10"/>
      <c r="J246" s="10"/>
    </row>
    <row r="247" spans="1:10" ht="14.25" customHeight="1" x14ac:dyDescent="0.25">
      <c r="A247" s="10"/>
      <c r="B247" s="10"/>
      <c r="C247" s="10"/>
      <c r="D247" s="10"/>
      <c r="E247" s="10"/>
      <c r="F247" s="10"/>
      <c r="G247" s="10"/>
      <c r="H247" s="10"/>
      <c r="I247" s="10"/>
      <c r="J247" s="10"/>
    </row>
    <row r="248" spans="1:10" ht="14.25" customHeight="1" x14ac:dyDescent="0.25">
      <c r="A248" s="10"/>
      <c r="B248" s="10"/>
      <c r="C248" s="10"/>
      <c r="D248" s="10"/>
      <c r="E248" s="10"/>
      <c r="F248" s="10"/>
      <c r="G248" s="10"/>
      <c r="H248" s="10"/>
      <c r="I248" s="10"/>
      <c r="J248" s="10"/>
    </row>
    <row r="249" spans="1:10" ht="14.25" customHeight="1" x14ac:dyDescent="0.25">
      <c r="A249" s="10"/>
      <c r="B249" s="10"/>
      <c r="C249" s="10"/>
      <c r="D249" s="10"/>
      <c r="E249" s="10"/>
      <c r="F249" s="10"/>
      <c r="G249" s="10"/>
      <c r="H249" s="10"/>
      <c r="I249" s="10"/>
      <c r="J249" s="10"/>
    </row>
    <row r="250" spans="1:10" ht="14.25" customHeight="1" x14ac:dyDescent="0.25">
      <c r="A250" s="10"/>
      <c r="B250" s="10"/>
      <c r="C250" s="10"/>
      <c r="D250" s="10"/>
      <c r="E250" s="10"/>
      <c r="F250" s="10"/>
      <c r="G250" s="10"/>
      <c r="H250" s="10"/>
      <c r="I250" s="10"/>
      <c r="J250" s="10"/>
    </row>
    <row r="251" spans="1:10" ht="14.25" customHeight="1" x14ac:dyDescent="0.25">
      <c r="A251" s="10"/>
      <c r="B251" s="10"/>
      <c r="C251" s="10"/>
      <c r="D251" s="10"/>
      <c r="E251" s="10"/>
      <c r="F251" s="10"/>
      <c r="G251" s="10"/>
      <c r="H251" s="10"/>
      <c r="I251" s="10"/>
      <c r="J251" s="10"/>
    </row>
    <row r="252" spans="1:10" ht="14.25" customHeight="1" x14ac:dyDescent="0.25">
      <c r="A252" s="10"/>
      <c r="B252" s="10"/>
      <c r="C252" s="10"/>
      <c r="D252" s="10"/>
      <c r="E252" s="10"/>
      <c r="F252" s="10"/>
      <c r="G252" s="10"/>
      <c r="H252" s="10"/>
      <c r="I252" s="10"/>
      <c r="J252" s="10"/>
    </row>
    <row r="253" spans="1:10" ht="14.25" customHeight="1" x14ac:dyDescent="0.25">
      <c r="A253" s="10"/>
      <c r="B253" s="10"/>
      <c r="C253" s="10"/>
      <c r="D253" s="10"/>
      <c r="E253" s="10"/>
      <c r="F253" s="10"/>
      <c r="G253" s="10"/>
      <c r="H253" s="10"/>
      <c r="I253" s="10"/>
      <c r="J253" s="10"/>
    </row>
    <row r="254" spans="1:10" ht="14.25" customHeight="1" x14ac:dyDescent="0.25">
      <c r="A254" s="10"/>
      <c r="B254" s="10"/>
      <c r="C254" s="10"/>
      <c r="D254" s="10"/>
      <c r="E254" s="10"/>
      <c r="F254" s="10"/>
      <c r="G254" s="10"/>
      <c r="H254" s="10"/>
      <c r="I254" s="10"/>
      <c r="J254" s="10"/>
    </row>
    <row r="255" spans="1:10" ht="14.25" customHeight="1" x14ac:dyDescent="0.25">
      <c r="A255" s="118" t="s">
        <v>0</v>
      </c>
      <c r="B255" s="119"/>
      <c r="C255" s="119"/>
      <c r="D255" s="119"/>
      <c r="E255" s="119"/>
      <c r="F255" s="119"/>
      <c r="G255" s="120"/>
      <c r="H255" s="10"/>
      <c r="I255" s="136" t="s">
        <v>1</v>
      </c>
      <c r="J255" s="151" t="e">
        <f>#REF!</f>
        <v>#REF!</v>
      </c>
    </row>
    <row r="256" spans="1:10" ht="14.25" customHeight="1" x14ac:dyDescent="0.25">
      <c r="A256" s="121"/>
      <c r="B256" s="122"/>
      <c r="C256" s="122"/>
      <c r="D256" s="122"/>
      <c r="E256" s="122"/>
      <c r="F256" s="122"/>
      <c r="G256" s="123"/>
      <c r="H256" s="10"/>
      <c r="I256" s="137"/>
      <c r="J256" s="153"/>
    </row>
    <row r="257" spans="1:10" ht="14.25" customHeight="1" x14ac:dyDescent="0.25">
      <c r="A257" s="126" t="s">
        <v>95</v>
      </c>
      <c r="B257" s="127"/>
      <c r="C257" s="127"/>
      <c r="D257" s="127"/>
      <c r="E257" s="127"/>
      <c r="F257" s="127"/>
      <c r="G257" s="128"/>
      <c r="H257" s="10"/>
      <c r="I257" s="145" t="s">
        <v>56</v>
      </c>
      <c r="J257" s="146"/>
    </row>
    <row r="258" spans="1:10" ht="14.25" customHeight="1" x14ac:dyDescent="0.25">
      <c r="A258" s="129"/>
      <c r="B258" s="130"/>
      <c r="C258" s="130"/>
      <c r="D258" s="130"/>
      <c r="E258" s="130"/>
      <c r="F258" s="130"/>
      <c r="G258" s="131"/>
      <c r="H258" s="10"/>
      <c r="I258" s="148"/>
      <c r="J258" s="149"/>
    </row>
    <row r="259" spans="1:10" ht="14.25" customHeight="1" x14ac:dyDescent="0.25">
      <c r="A259" s="10"/>
      <c r="B259" s="10"/>
      <c r="C259" s="10"/>
      <c r="D259" s="10"/>
      <c r="E259" s="10"/>
      <c r="F259" s="10"/>
      <c r="G259" s="10"/>
      <c r="H259" s="10"/>
      <c r="I259" s="10"/>
      <c r="J259" s="10"/>
    </row>
    <row r="260" spans="1:10" ht="14.25" customHeight="1" x14ac:dyDescent="0.25">
      <c r="A260" s="134" t="s">
        <v>79</v>
      </c>
      <c r="B260" s="134"/>
      <c r="C260" s="134"/>
      <c r="D260" s="134"/>
      <c r="E260" s="134"/>
      <c r="F260" s="134"/>
      <c r="G260" s="134"/>
      <c r="H260" s="134"/>
      <c r="I260" s="134"/>
      <c r="J260" s="134"/>
    </row>
    <row r="261" spans="1:10" ht="14.25" customHeight="1" x14ac:dyDescent="0.25">
      <c r="A261" s="135" t="s">
        <v>49</v>
      </c>
      <c r="B261" s="135"/>
      <c r="C261" s="10"/>
      <c r="D261" s="10"/>
      <c r="E261" s="10"/>
      <c r="F261" s="10"/>
      <c r="G261" s="10"/>
      <c r="H261" s="10"/>
      <c r="I261" s="10"/>
      <c r="J261" s="10"/>
    </row>
    <row r="262" spans="1:10" ht="14.25" customHeight="1" x14ac:dyDescent="0.25">
      <c r="A262" s="10"/>
      <c r="B262" s="10"/>
      <c r="C262" s="10"/>
      <c r="D262" s="10"/>
      <c r="E262" s="10"/>
      <c r="F262" s="10"/>
      <c r="G262" s="10"/>
      <c r="H262" s="10"/>
      <c r="I262" s="10"/>
      <c r="J262" s="10"/>
    </row>
    <row r="263" spans="1:10" ht="14.25" customHeight="1" x14ac:dyDescent="0.25">
      <c r="A263" s="124" t="s">
        <v>78</v>
      </c>
      <c r="B263" s="124"/>
      <c r="C263" s="124"/>
      <c r="D263" s="124"/>
      <c r="E263" s="124"/>
      <c r="F263" s="124"/>
      <c r="G263" s="124"/>
      <c r="H263" s="124"/>
      <c r="I263" s="124"/>
      <c r="J263" s="124"/>
    </row>
    <row r="264" spans="1:10" ht="14.25" customHeight="1" x14ac:dyDescent="0.25">
      <c r="A264" s="124"/>
      <c r="B264" s="124"/>
      <c r="C264" s="124"/>
      <c r="D264" s="124"/>
      <c r="E264" s="124"/>
      <c r="F264" s="124"/>
      <c r="G264" s="124"/>
      <c r="H264" s="124"/>
      <c r="I264" s="124"/>
      <c r="J264" s="124"/>
    </row>
    <row r="265" spans="1:10" ht="14.25" customHeight="1" x14ac:dyDescent="0.25">
      <c r="A265" s="124"/>
      <c r="B265" s="124"/>
      <c r="C265" s="124"/>
      <c r="D265" s="124"/>
      <c r="E265" s="124"/>
      <c r="F265" s="124"/>
      <c r="G265" s="124"/>
      <c r="H265" s="124"/>
      <c r="I265" s="124"/>
      <c r="J265" s="124"/>
    </row>
    <row r="266" spans="1:10" ht="14.25" customHeight="1" x14ac:dyDescent="0.25">
      <c r="A266" s="125" t="s">
        <v>92</v>
      </c>
      <c r="B266" s="125"/>
      <c r="C266" s="125"/>
      <c r="D266" s="125"/>
      <c r="E266" s="125"/>
      <c r="F266" s="125"/>
      <c r="G266" s="125"/>
      <c r="H266" s="125"/>
      <c r="I266" s="125"/>
      <c r="J266" s="125"/>
    </row>
    <row r="267" spans="1:10" ht="14.25" customHeight="1" x14ac:dyDescent="0.25">
      <c r="A267" s="6" t="str">
        <f>IF(E25="A","Frequency 400Hz.","Frequency 60Hz.")</f>
        <v>Frequency 60Hz.</v>
      </c>
      <c r="B267" s="6"/>
      <c r="C267" s="6"/>
      <c r="D267" s="6"/>
      <c r="E267" s="6"/>
      <c r="F267" s="6"/>
      <c r="G267" s="6"/>
      <c r="H267" s="6"/>
      <c r="I267" s="6"/>
      <c r="J267" s="6"/>
    </row>
    <row r="268" spans="1:10" ht="14.25" customHeight="1" x14ac:dyDescent="0.25">
      <c r="A268" s="10"/>
      <c r="B268" s="10"/>
      <c r="C268" s="10"/>
      <c r="D268" s="10"/>
      <c r="E268" s="10"/>
      <c r="F268" s="10"/>
      <c r="G268" s="10"/>
      <c r="H268" s="10"/>
      <c r="I268" s="10"/>
      <c r="J268" s="10"/>
    </row>
    <row r="269" spans="1:10" ht="14.25" customHeight="1" x14ac:dyDescent="0.25">
      <c r="A269" s="163" t="s">
        <v>12</v>
      </c>
      <c r="B269" s="163"/>
      <c r="C269" s="54" t="s">
        <v>82</v>
      </c>
      <c r="D269" s="54"/>
      <c r="E269" s="54"/>
      <c r="F269" s="54" t="s">
        <v>81</v>
      </c>
      <c r="G269" s="54"/>
      <c r="H269" s="54"/>
      <c r="I269" s="54" t="s">
        <v>80</v>
      </c>
      <c r="J269" s="54"/>
    </row>
    <row r="270" spans="1:10" ht="14.25" customHeight="1" x14ac:dyDescent="0.25">
      <c r="A270" s="163"/>
      <c r="B270" s="163"/>
      <c r="C270" s="54" t="s">
        <v>83</v>
      </c>
      <c r="D270" s="54"/>
      <c r="E270" s="54"/>
      <c r="F270" s="54" t="s">
        <v>83</v>
      </c>
      <c r="G270" s="54"/>
      <c r="H270" s="54"/>
      <c r="I270" s="54" t="s">
        <v>84</v>
      </c>
      <c r="J270" s="54"/>
    </row>
    <row r="271" spans="1:10" ht="14.25" customHeight="1" x14ac:dyDescent="0.25">
      <c r="A271" s="162" t="s">
        <v>50</v>
      </c>
      <c r="B271" s="162"/>
      <c r="C271" s="57" t="e">
        <f>VLOOKUP($D$27,#REF!,16,0)</f>
        <v>#REF!</v>
      </c>
      <c r="D271" s="57"/>
      <c r="E271" s="57"/>
      <c r="F271" s="57"/>
      <c r="G271" s="57"/>
      <c r="H271" s="57"/>
      <c r="I271" s="59" t="e">
        <f>VLOOKUP($D$27,#REF!,13,0)*(0.5%+0.4*0.5%)</f>
        <v>#REF!</v>
      </c>
      <c r="J271" s="60"/>
    </row>
    <row r="272" spans="1:10" ht="14.25" customHeight="1" x14ac:dyDescent="0.25">
      <c r="A272" s="162" t="s">
        <v>51</v>
      </c>
      <c r="B272" s="162"/>
      <c r="C272" s="57" t="e">
        <f>VLOOKUP($D$27,#REF!,16,0)</f>
        <v>#REF!</v>
      </c>
      <c r="D272" s="57"/>
      <c r="E272" s="57"/>
      <c r="F272" s="57"/>
      <c r="G272" s="57"/>
      <c r="H272" s="57"/>
      <c r="I272" s="59" t="e">
        <f>VLOOKUP($D$27,#REF!,13,0)*(0.5%+0.4*0.5%)</f>
        <v>#REF!</v>
      </c>
      <c r="J272" s="60"/>
    </row>
    <row r="273" spans="1:10" ht="14.25" customHeight="1" x14ac:dyDescent="0.25">
      <c r="A273" s="162" t="s">
        <v>52</v>
      </c>
      <c r="B273" s="162"/>
      <c r="C273" s="57" t="e">
        <f>VLOOKUP($D$27,#REF!,16,0)</f>
        <v>#REF!</v>
      </c>
      <c r="D273" s="57"/>
      <c r="E273" s="57"/>
      <c r="F273" s="57"/>
      <c r="G273" s="57"/>
      <c r="H273" s="57"/>
      <c r="I273" s="59" t="e">
        <f>VLOOKUP($D$27,#REF!,13,0)*(0.5%+0.4*0.5%)</f>
        <v>#REF!</v>
      </c>
      <c r="J273" s="60"/>
    </row>
    <row r="274" spans="1:10" ht="14.25" customHeight="1" x14ac:dyDescent="0.25">
      <c r="A274" s="162" t="s">
        <v>50</v>
      </c>
      <c r="B274" s="162"/>
      <c r="C274" s="62" t="e">
        <f>VLOOKUP($D$27,#REF!,17,0)</f>
        <v>#REF!</v>
      </c>
      <c r="D274" s="62"/>
      <c r="E274" s="62"/>
      <c r="F274" s="57"/>
      <c r="G274" s="57"/>
      <c r="H274" s="57"/>
      <c r="I274" s="59" t="e">
        <f>VLOOKUP($D$27,#REF!,13,0)*(0.5%+0.4*0.5%)</f>
        <v>#REF!</v>
      </c>
      <c r="J274" s="60"/>
    </row>
    <row r="275" spans="1:10" ht="14.25" customHeight="1" x14ac:dyDescent="0.25">
      <c r="A275" s="162" t="s">
        <v>51</v>
      </c>
      <c r="B275" s="162"/>
      <c r="C275" s="62" t="e">
        <f>VLOOKUP($D$27,#REF!,17,0)</f>
        <v>#REF!</v>
      </c>
      <c r="D275" s="62"/>
      <c r="E275" s="62"/>
      <c r="F275" s="57"/>
      <c r="G275" s="57"/>
      <c r="H275" s="57"/>
      <c r="I275" s="59" t="e">
        <f>VLOOKUP($D$27,#REF!,13,0)*(0.5%+0.4*0.5%)</f>
        <v>#REF!</v>
      </c>
      <c r="J275" s="60"/>
    </row>
    <row r="276" spans="1:10" ht="14.25" customHeight="1" x14ac:dyDescent="0.25">
      <c r="A276" s="162" t="s">
        <v>52</v>
      </c>
      <c r="B276" s="162"/>
      <c r="C276" s="62" t="e">
        <f>VLOOKUP($D$27,#REF!,17,0)</f>
        <v>#REF!</v>
      </c>
      <c r="D276" s="62"/>
      <c r="E276" s="62"/>
      <c r="F276" s="57"/>
      <c r="G276" s="57"/>
      <c r="H276" s="57"/>
      <c r="I276" s="59" t="e">
        <f>VLOOKUP($D$27,#REF!,13,0)*(0.5%+0.4*0.5%)</f>
        <v>#REF!</v>
      </c>
      <c r="J276" s="60"/>
    </row>
    <row r="277" spans="1:10" ht="14.25" customHeight="1" x14ac:dyDescent="0.25">
      <c r="A277" s="162" t="s">
        <v>50</v>
      </c>
      <c r="B277" s="162"/>
      <c r="C277" s="62" t="e">
        <f>VLOOKUP($D$27,#REF!,18,0)</f>
        <v>#REF!</v>
      </c>
      <c r="D277" s="62"/>
      <c r="E277" s="62"/>
      <c r="F277" s="57"/>
      <c r="G277" s="57"/>
      <c r="H277" s="57"/>
      <c r="I277" s="59" t="e">
        <f>VLOOKUP($D$27,#REF!,13,0)*(0.5%+0.4*0.5%)</f>
        <v>#REF!</v>
      </c>
      <c r="J277" s="60"/>
    </row>
    <row r="278" spans="1:10" ht="14.25" customHeight="1" x14ac:dyDescent="0.25">
      <c r="A278" s="162" t="s">
        <v>51</v>
      </c>
      <c r="B278" s="162"/>
      <c r="C278" s="62" t="e">
        <f>VLOOKUP($D$27,#REF!,18,0)</f>
        <v>#REF!</v>
      </c>
      <c r="D278" s="62"/>
      <c r="E278" s="62"/>
      <c r="F278" s="57"/>
      <c r="G278" s="57"/>
      <c r="H278" s="57"/>
      <c r="I278" s="59" t="e">
        <f>VLOOKUP($D$27,#REF!,13,0)*(0.5%+0.4*0.5%)</f>
        <v>#REF!</v>
      </c>
      <c r="J278" s="60"/>
    </row>
    <row r="279" spans="1:10" ht="14.25" customHeight="1" x14ac:dyDescent="0.25">
      <c r="A279" s="162" t="s">
        <v>52</v>
      </c>
      <c r="B279" s="162"/>
      <c r="C279" s="62" t="e">
        <f>VLOOKUP($D$27,#REF!,18,0)</f>
        <v>#REF!</v>
      </c>
      <c r="D279" s="62"/>
      <c r="E279" s="62"/>
      <c r="F279" s="57"/>
      <c r="G279" s="57"/>
      <c r="H279" s="57"/>
      <c r="I279" s="59" t="e">
        <f>VLOOKUP($D$27,#REF!,13,0)*(0.5%+0.4*0.5%)</f>
        <v>#REF!</v>
      </c>
      <c r="J279" s="60"/>
    </row>
    <row r="280" spans="1:10" ht="14.25" customHeight="1" x14ac:dyDescent="0.25">
      <c r="A280" s="162" t="s">
        <v>50</v>
      </c>
      <c r="B280" s="162"/>
      <c r="C280" s="62" t="e">
        <f>VLOOKUP($D$27,#REF!,19,0)</f>
        <v>#REF!</v>
      </c>
      <c r="D280" s="62"/>
      <c r="E280" s="62"/>
      <c r="F280" s="57"/>
      <c r="G280" s="57"/>
      <c r="H280" s="57"/>
      <c r="I280" s="59" t="e">
        <f>VLOOKUP($D$27,#REF!,13,0)*(0.5%+0.4*0.5%)</f>
        <v>#REF!</v>
      </c>
      <c r="J280" s="60"/>
    </row>
    <row r="281" spans="1:10" ht="14.25" customHeight="1" x14ac:dyDescent="0.25">
      <c r="A281" s="162" t="s">
        <v>51</v>
      </c>
      <c r="B281" s="162"/>
      <c r="C281" s="62" t="e">
        <f>VLOOKUP($D$27,#REF!,19,0)</f>
        <v>#REF!</v>
      </c>
      <c r="D281" s="62"/>
      <c r="E281" s="62"/>
      <c r="F281" s="57"/>
      <c r="G281" s="57"/>
      <c r="H281" s="57"/>
      <c r="I281" s="59" t="e">
        <f>VLOOKUP($D$27,#REF!,13,0)*(0.5%+0.4*0.5%)</f>
        <v>#REF!</v>
      </c>
      <c r="J281" s="60"/>
    </row>
    <row r="282" spans="1:10" ht="14.25" customHeight="1" x14ac:dyDescent="0.25">
      <c r="A282" s="162" t="s">
        <v>52</v>
      </c>
      <c r="B282" s="162"/>
      <c r="C282" s="62" t="e">
        <f>VLOOKUP($D$27,#REF!,19,0)</f>
        <v>#REF!</v>
      </c>
      <c r="D282" s="62"/>
      <c r="E282" s="62"/>
      <c r="F282" s="57"/>
      <c r="G282" s="57"/>
      <c r="H282" s="57"/>
      <c r="I282" s="59" t="e">
        <f>VLOOKUP($D$27,#REF!,13,0)*(0.5%+0.4*0.5%)</f>
        <v>#REF!</v>
      </c>
      <c r="J282" s="60"/>
    </row>
    <row r="283" spans="1:10" ht="14.25" customHeight="1" x14ac:dyDescent="0.25">
      <c r="A283" s="162" t="s">
        <v>50</v>
      </c>
      <c r="B283" s="162"/>
      <c r="C283" s="62" t="e">
        <f>VLOOKUP($D$27,#REF!,20,0)</f>
        <v>#REF!</v>
      </c>
      <c r="D283" s="62"/>
      <c r="E283" s="62"/>
      <c r="F283" s="57"/>
      <c r="G283" s="57"/>
      <c r="H283" s="57"/>
      <c r="I283" s="59" t="e">
        <f>VLOOKUP($D$27,#REF!,13,0)*(0.5%+0.4*0.5%)</f>
        <v>#REF!</v>
      </c>
      <c r="J283" s="60"/>
    </row>
    <row r="284" spans="1:10" ht="14.25" customHeight="1" x14ac:dyDescent="0.25">
      <c r="A284" s="162" t="s">
        <v>51</v>
      </c>
      <c r="B284" s="162"/>
      <c r="C284" s="62" t="e">
        <f>VLOOKUP($D$27,#REF!,20,0)</f>
        <v>#REF!</v>
      </c>
      <c r="D284" s="62"/>
      <c r="E284" s="62"/>
      <c r="F284" s="57"/>
      <c r="G284" s="57"/>
      <c r="H284" s="57"/>
      <c r="I284" s="59" t="e">
        <f>VLOOKUP($D$27,#REF!,13,0)*(0.5%+0.4*0.5%)</f>
        <v>#REF!</v>
      </c>
      <c r="J284" s="60"/>
    </row>
    <row r="285" spans="1:10" ht="14.25" customHeight="1" x14ac:dyDescent="0.25">
      <c r="A285" s="162" t="s">
        <v>52</v>
      </c>
      <c r="B285" s="162"/>
      <c r="C285" s="62" t="e">
        <f>VLOOKUP($D$27,#REF!,20,0)</f>
        <v>#REF!</v>
      </c>
      <c r="D285" s="62"/>
      <c r="E285" s="62"/>
      <c r="F285" s="57"/>
      <c r="G285" s="57"/>
      <c r="H285" s="57"/>
      <c r="I285" s="59" t="e">
        <f>VLOOKUP($D$27,#REF!,13,0)*(0.5%+0.4*0.5%)</f>
        <v>#REF!</v>
      </c>
      <c r="J285" s="60"/>
    </row>
    <row r="286" spans="1:10" ht="14.25" customHeight="1" x14ac:dyDescent="0.25">
      <c r="A286" s="162" t="s">
        <v>50</v>
      </c>
      <c r="B286" s="162"/>
      <c r="C286" s="62" t="e">
        <f>VLOOKUP($D$27,#REF!,21,0)</f>
        <v>#REF!</v>
      </c>
      <c r="D286" s="62"/>
      <c r="E286" s="62"/>
      <c r="F286" s="57"/>
      <c r="G286" s="57"/>
      <c r="H286" s="57"/>
      <c r="I286" s="59" t="e">
        <f>VLOOKUP($D$27,#REF!,13,0)*(0.5%+0.4*0.5%)</f>
        <v>#REF!</v>
      </c>
      <c r="J286" s="60"/>
    </row>
    <row r="287" spans="1:10" ht="14.25" customHeight="1" x14ac:dyDescent="0.25">
      <c r="A287" s="162" t="s">
        <v>51</v>
      </c>
      <c r="B287" s="162"/>
      <c r="C287" s="62" t="e">
        <f>VLOOKUP($D$27,#REF!,21,0)</f>
        <v>#REF!</v>
      </c>
      <c r="D287" s="62"/>
      <c r="E287" s="62"/>
      <c r="F287" s="57"/>
      <c r="G287" s="57"/>
      <c r="H287" s="57"/>
      <c r="I287" s="59" t="e">
        <f>VLOOKUP($D$27,#REF!,13,0)*(0.5%+0.4*0.5%)</f>
        <v>#REF!</v>
      </c>
      <c r="J287" s="60"/>
    </row>
    <row r="288" spans="1:10" ht="14.25" customHeight="1" x14ac:dyDescent="0.25">
      <c r="A288" s="162" t="s">
        <v>52</v>
      </c>
      <c r="B288" s="162"/>
      <c r="C288" s="62" t="e">
        <f>VLOOKUP($D$27,#REF!,21,0)</f>
        <v>#REF!</v>
      </c>
      <c r="D288" s="62"/>
      <c r="E288" s="62"/>
      <c r="F288" s="57"/>
      <c r="G288" s="57"/>
      <c r="H288" s="57"/>
      <c r="I288" s="59" t="e">
        <f>VLOOKUP($D$27,#REF!,13,0)*(0.5%+0.4*0.5%)</f>
        <v>#REF!</v>
      </c>
      <c r="J288" s="60"/>
    </row>
    <row r="289" spans="1:10" ht="14.25" customHeight="1" x14ac:dyDescent="0.25">
      <c r="A289" s="10"/>
      <c r="B289" s="10"/>
      <c r="C289" s="10"/>
      <c r="D289" s="10"/>
      <c r="E289" s="10"/>
      <c r="F289" s="10"/>
      <c r="G289" s="10"/>
      <c r="H289" s="10"/>
      <c r="I289" s="10"/>
      <c r="J289" s="10"/>
    </row>
    <row r="290" spans="1:10" ht="14.25" customHeight="1" x14ac:dyDescent="0.25">
      <c r="A290" s="134" t="s">
        <v>85</v>
      </c>
      <c r="B290" s="134"/>
      <c r="C290" s="134"/>
      <c r="D290" s="134"/>
      <c r="E290" s="134"/>
      <c r="F290" s="134"/>
      <c r="G290" s="134"/>
      <c r="H290" s="134"/>
      <c r="I290" s="134"/>
      <c r="J290" s="134"/>
    </row>
    <row r="291" spans="1:10" ht="14.25" customHeight="1" x14ac:dyDescent="0.25">
      <c r="A291" s="10"/>
      <c r="B291" s="10"/>
      <c r="C291" s="10"/>
      <c r="D291" s="10"/>
      <c r="E291" s="10"/>
      <c r="F291" s="10"/>
      <c r="G291" s="10"/>
      <c r="H291" s="10"/>
      <c r="I291" s="10"/>
      <c r="J291" s="10"/>
    </row>
    <row r="292" spans="1:10" ht="14.25" customHeight="1" x14ac:dyDescent="0.25">
      <c r="A292" s="54" t="s">
        <v>12</v>
      </c>
      <c r="B292" s="54"/>
      <c r="C292" s="54" t="s">
        <v>82</v>
      </c>
      <c r="D292" s="54"/>
      <c r="E292" s="54"/>
      <c r="F292" s="54" t="s">
        <v>81</v>
      </c>
      <c r="G292" s="54"/>
      <c r="H292" s="54"/>
      <c r="I292" s="54" t="s">
        <v>80</v>
      </c>
      <c r="J292" s="54"/>
    </row>
    <row r="293" spans="1:10" ht="14.25" customHeight="1" x14ac:dyDescent="0.25">
      <c r="A293" s="54"/>
      <c r="B293" s="54"/>
      <c r="C293" s="54" t="s">
        <v>83</v>
      </c>
      <c r="D293" s="54"/>
      <c r="E293" s="54"/>
      <c r="F293" s="54" t="s">
        <v>83</v>
      </c>
      <c r="G293" s="54"/>
      <c r="H293" s="54"/>
      <c r="I293" s="54" t="s">
        <v>84</v>
      </c>
      <c r="J293" s="54"/>
    </row>
    <row r="294" spans="1:10" ht="14.25" customHeight="1" x14ac:dyDescent="0.25">
      <c r="A294" s="63" t="s">
        <v>50</v>
      </c>
      <c r="B294" s="63"/>
      <c r="C294" s="62" t="e">
        <f>VLOOKUP($D$27,#REF!,24,0)</f>
        <v>#REF!</v>
      </c>
      <c r="D294" s="62"/>
      <c r="E294" s="62"/>
      <c r="F294" s="56"/>
      <c r="G294" s="56"/>
      <c r="H294" s="56"/>
      <c r="I294" s="59" t="e">
        <f>VLOOKUP($D$27,#REF!,14,0)*(0.5%+0.4*0.5%)</f>
        <v>#REF!</v>
      </c>
      <c r="J294" s="60"/>
    </row>
    <row r="295" spans="1:10" ht="14.25" customHeight="1" x14ac:dyDescent="0.25">
      <c r="A295" s="10"/>
      <c r="B295" s="10"/>
      <c r="C295" s="10"/>
      <c r="D295" s="10"/>
      <c r="E295" s="10"/>
      <c r="F295" s="10"/>
      <c r="G295" s="10"/>
      <c r="H295" s="10"/>
      <c r="I295" s="10"/>
      <c r="J295" s="10"/>
    </row>
    <row r="296" spans="1:10" ht="14.25" customHeight="1" x14ac:dyDescent="0.25">
      <c r="A296" s="5" t="s">
        <v>57</v>
      </c>
      <c r="B296" s="10"/>
      <c r="C296" s="10" t="s">
        <v>86</v>
      </c>
      <c r="D296" s="10"/>
      <c r="E296" s="10"/>
      <c r="F296" s="10"/>
      <c r="G296" s="10"/>
      <c r="H296" s="10"/>
      <c r="I296" s="10"/>
      <c r="J296" s="10"/>
    </row>
    <row r="297" spans="1:10" ht="14.25" customHeight="1" x14ac:dyDescent="0.25">
      <c r="A297" s="10"/>
      <c r="B297" s="10"/>
      <c r="C297" s="10" t="s">
        <v>87</v>
      </c>
      <c r="D297" s="10"/>
      <c r="E297" s="10"/>
      <c r="F297" s="10"/>
      <c r="G297" s="10"/>
      <c r="H297" s="10"/>
      <c r="I297" s="10"/>
      <c r="J297" s="10"/>
    </row>
    <row r="298" spans="1:10" ht="14.25" customHeight="1" x14ac:dyDescent="0.25">
      <c r="A298" s="10"/>
      <c r="B298" s="10"/>
      <c r="C298" s="10"/>
      <c r="D298" s="10"/>
      <c r="E298" s="10"/>
      <c r="F298" s="10"/>
      <c r="G298" s="10"/>
      <c r="H298" s="10"/>
      <c r="I298" s="10"/>
      <c r="J298" s="10"/>
    </row>
    <row r="299" spans="1:10" ht="14.25" customHeight="1" x14ac:dyDescent="0.25">
      <c r="A299" s="10"/>
      <c r="B299" s="10"/>
      <c r="C299" s="10"/>
      <c r="D299" s="10"/>
      <c r="E299" s="10"/>
      <c r="F299" s="10"/>
      <c r="G299" s="10"/>
      <c r="H299" s="10"/>
      <c r="I299" s="10"/>
      <c r="J299" s="10"/>
    </row>
    <row r="300" spans="1:10" ht="14.25" customHeight="1" x14ac:dyDescent="0.25">
      <c r="A300" s="10"/>
      <c r="B300" s="10"/>
      <c r="C300" s="10"/>
      <c r="D300" s="10"/>
      <c r="E300" s="10"/>
      <c r="F300" s="10"/>
      <c r="G300" s="10"/>
      <c r="H300" s="10"/>
      <c r="I300" s="10"/>
      <c r="J300" s="10"/>
    </row>
    <row r="301" spans="1:10" ht="14.25" customHeight="1" x14ac:dyDescent="0.25">
      <c r="A301" s="10"/>
      <c r="B301" s="10"/>
      <c r="C301" s="10"/>
      <c r="D301" s="10"/>
      <c r="E301" s="10"/>
      <c r="F301" s="10"/>
      <c r="G301" s="10"/>
      <c r="H301" s="10"/>
      <c r="I301" s="10"/>
      <c r="J301" s="10"/>
    </row>
    <row r="302" spans="1:10" ht="14.25" customHeight="1" x14ac:dyDescent="0.25">
      <c r="A302" s="160" t="s">
        <v>88</v>
      </c>
      <c r="B302" s="160"/>
      <c r="C302" s="160"/>
      <c r="D302" s="160"/>
      <c r="E302" s="160"/>
      <c r="F302" s="160"/>
      <c r="G302" s="160"/>
      <c r="H302" s="160"/>
      <c r="I302" s="160"/>
      <c r="J302" s="160"/>
    </row>
    <row r="303" spans="1:10" ht="14.25" customHeight="1" x14ac:dyDescent="0.25"/>
  </sheetData>
  <mergeCells count="150">
    <mergeCell ref="A290:J290"/>
    <mergeCell ref="A302:J302"/>
    <mergeCell ref="A1:J2"/>
    <mergeCell ref="C34:E34"/>
    <mergeCell ref="A283:B283"/>
    <mergeCell ref="A284:B284"/>
    <mergeCell ref="A285:B285"/>
    <mergeCell ref="A286:B286"/>
    <mergeCell ref="A287:B287"/>
    <mergeCell ref="A288:B288"/>
    <mergeCell ref="A277:B277"/>
    <mergeCell ref="A278:B278"/>
    <mergeCell ref="A279:B279"/>
    <mergeCell ref="A280:B280"/>
    <mergeCell ref="A281:B281"/>
    <mergeCell ref="A282:B282"/>
    <mergeCell ref="A271:B271"/>
    <mergeCell ref="A272:B272"/>
    <mergeCell ref="A273:B273"/>
    <mergeCell ref="A274:B274"/>
    <mergeCell ref="A275:B275"/>
    <mergeCell ref="A276:B276"/>
    <mergeCell ref="A260:J260"/>
    <mergeCell ref="A261:B261"/>
    <mergeCell ref="A263:J265"/>
    <mergeCell ref="A266:J266"/>
    <mergeCell ref="A269:B269"/>
    <mergeCell ref="A270:B270"/>
    <mergeCell ref="A216:J216"/>
    <mergeCell ref="A255:G256"/>
    <mergeCell ref="I255:I256"/>
    <mergeCell ref="J255:J256"/>
    <mergeCell ref="A257:G257"/>
    <mergeCell ref="I257:J258"/>
    <mergeCell ref="A258:G258"/>
    <mergeCell ref="A207:G207"/>
    <mergeCell ref="I207:J208"/>
    <mergeCell ref="A208:G208"/>
    <mergeCell ref="A210:J210"/>
    <mergeCell ref="A211:B211"/>
    <mergeCell ref="A213:J215"/>
    <mergeCell ref="A159:J159"/>
    <mergeCell ref="A160:B160"/>
    <mergeCell ref="A162:J164"/>
    <mergeCell ref="A165:J165"/>
    <mergeCell ref="A166:J166"/>
    <mergeCell ref="A205:G206"/>
    <mergeCell ref="I205:I206"/>
    <mergeCell ref="J205:J206"/>
    <mergeCell ref="A115:J115"/>
    <mergeCell ref="A116:J116"/>
    <mergeCell ref="A154:G155"/>
    <mergeCell ref="I154:I155"/>
    <mergeCell ref="J154:J155"/>
    <mergeCell ref="A156:G156"/>
    <mergeCell ref="I156:J157"/>
    <mergeCell ref="A157:G157"/>
    <mergeCell ref="A105:G105"/>
    <mergeCell ref="I105:J106"/>
    <mergeCell ref="A106:G106"/>
    <mergeCell ref="A109:J109"/>
    <mergeCell ref="A110:B110"/>
    <mergeCell ref="A112:J114"/>
    <mergeCell ref="A66:J66"/>
    <mergeCell ref="A67:B67"/>
    <mergeCell ref="A68:J68"/>
    <mergeCell ref="A103:G104"/>
    <mergeCell ref="I103:I104"/>
    <mergeCell ref="J103:J104"/>
    <mergeCell ref="A57:G57"/>
    <mergeCell ref="I57:J58"/>
    <mergeCell ref="A58:G58"/>
    <mergeCell ref="A61:J61"/>
    <mergeCell ref="A62:B62"/>
    <mergeCell ref="A63:J65"/>
    <mergeCell ref="A38:B38"/>
    <mergeCell ref="C38:E38"/>
    <mergeCell ref="H38:J38"/>
    <mergeCell ref="A52:J54"/>
    <mergeCell ref="A55:G56"/>
    <mergeCell ref="I55:I56"/>
    <mergeCell ref="J55:J56"/>
    <mergeCell ref="A34:B34"/>
    <mergeCell ref="A35:B35"/>
    <mergeCell ref="C35:E35"/>
    <mergeCell ref="A36:B36"/>
    <mergeCell ref="C36:E36"/>
    <mergeCell ref="A37:B37"/>
    <mergeCell ref="C37:E37"/>
    <mergeCell ref="A32:B32"/>
    <mergeCell ref="C32:E32"/>
    <mergeCell ref="F32:G32"/>
    <mergeCell ref="H32:J32"/>
    <mergeCell ref="A33:B33"/>
    <mergeCell ref="C33:E33"/>
    <mergeCell ref="H33:J33"/>
    <mergeCell ref="A28:B28"/>
    <mergeCell ref="C28:J28"/>
    <mergeCell ref="A29:B29"/>
    <mergeCell ref="C29:J29"/>
    <mergeCell ref="A30:B30"/>
    <mergeCell ref="C30:J30"/>
    <mergeCell ref="A25:B25"/>
    <mergeCell ref="C25:J25"/>
    <mergeCell ref="A26:B26"/>
    <mergeCell ref="C26:J26"/>
    <mergeCell ref="A27:B27"/>
    <mergeCell ref="C27:J27"/>
    <mergeCell ref="A22:B22"/>
    <mergeCell ref="C22:E22"/>
    <mergeCell ref="H22:J22"/>
    <mergeCell ref="A23:B23"/>
    <mergeCell ref="A24:B24"/>
    <mergeCell ref="C24:J24"/>
    <mergeCell ref="A20:B20"/>
    <mergeCell ref="C20:E20"/>
    <mergeCell ref="H20:J20"/>
    <mergeCell ref="A21:B21"/>
    <mergeCell ref="C21:E21"/>
    <mergeCell ref="H21:J21"/>
    <mergeCell ref="A18:B18"/>
    <mergeCell ref="C18:E18"/>
    <mergeCell ref="H18:J18"/>
    <mergeCell ref="A19:B19"/>
    <mergeCell ref="C19:E19"/>
    <mergeCell ref="H19:J19"/>
    <mergeCell ref="I15:J15"/>
    <mergeCell ref="A16:J16"/>
    <mergeCell ref="A17:B17"/>
    <mergeCell ref="C17:E17"/>
    <mergeCell ref="F17:G17"/>
    <mergeCell ref="H17:J17"/>
    <mergeCell ref="E11:G11"/>
    <mergeCell ref="I11:J11"/>
    <mergeCell ref="E12:G12"/>
    <mergeCell ref="I12:J12"/>
    <mergeCell ref="E13:G13"/>
    <mergeCell ref="E14:G14"/>
    <mergeCell ref="I14:J14"/>
    <mergeCell ref="C6:F6"/>
    <mergeCell ref="A7:B7"/>
    <mergeCell ref="C7:F7"/>
    <mergeCell ref="I8:J8"/>
    <mergeCell ref="E10:G10"/>
    <mergeCell ref="I10:J10"/>
    <mergeCell ref="A3:C3"/>
    <mergeCell ref="D3:F3"/>
    <mergeCell ref="A4:F4"/>
    <mergeCell ref="A5:B5"/>
    <mergeCell ref="C5:F5"/>
  </mergeCells>
  <conditionalFormatting sqref="H83:I94">
    <cfRule type="cellIs" dxfId="2" priority="3" operator="lessThan">
      <formula>100</formula>
    </cfRule>
  </conditionalFormatting>
  <conditionalFormatting sqref="H120:I127">
    <cfRule type="cellIs" dxfId="1" priority="2" operator="lessThan">
      <formula>100</formula>
    </cfRule>
  </conditionalFormatting>
  <conditionalFormatting sqref="H170:I177">
    <cfRule type="cellIs" dxfId="0" priority="1" operator="lessThan">
      <formula>100</formula>
    </cfRule>
  </conditionalFormatting>
  <dataValidations count="1">
    <dataValidation type="list" allowBlank="1" showInputMessage="1" showErrorMessage="1" sqref="C51" xr:uid="{EE538BBA-9DBB-4F96-B0ED-EBBE3371C54C}">
      <formula1>#REF!</formula1>
    </dataValidation>
  </dataValidations>
  <pageMargins left="0.31496062992125984" right="0.23622047244094491" top="0.23622047244094491" bottom="0" header="0.31496062992125984" footer="0.31496062992125984"/>
  <pageSetup paperSize="9" orientation="portrait" r:id="rId1"/>
  <headerFooter>
    <oddFooter>Page &amp;P of &amp;N</oddFooter>
  </headerFooter>
  <rowBreaks count="5" manualBreakCount="5">
    <brk id="54" max="16383" man="1"/>
    <brk id="102" max="16383" man="1"/>
    <brk id="153" max="16383" man="1"/>
    <brk id="204" max="16383" man="1"/>
    <brk id="254" max="16383"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16FB480-23F4-4613-B943-0369930B1514}">
          <x14:formula1>
            <xm:f>'Drop menu'!$A$7:$A$10</xm:f>
          </x14:formula1>
          <xm:sqref>C34</xm:sqref>
        </x14:dataValidation>
        <x14:dataValidation type="list" allowBlank="1" showInputMessage="1" showErrorMessage="1" xr:uid="{0C2B357B-690A-4E25-AA0E-CB704D585B7B}">
          <x14:formula1>
            <xm:f>'Drop menu'!$A$2:$A$4</xm:f>
          </x14:formula1>
          <xm:sqref>C38:E38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91812-070C-417A-B409-B36642A9D783}">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8D8A-6C4B-4368-A9EF-F8185B5BE8F6}">
  <dimension ref="A1:J15"/>
  <sheetViews>
    <sheetView workbookViewId="0">
      <selection activeCell="C28" sqref="C28"/>
    </sheetView>
  </sheetViews>
  <sheetFormatPr defaultRowHeight="15" x14ac:dyDescent="0.25"/>
  <sheetData>
    <row r="1" spans="1:10" x14ac:dyDescent="0.25">
      <c r="A1" t="s">
        <v>115</v>
      </c>
    </row>
    <row r="2" spans="1:10" x14ac:dyDescent="0.25">
      <c r="A2" s="1" t="s">
        <v>34</v>
      </c>
    </row>
    <row r="3" spans="1:10" x14ac:dyDescent="0.25">
      <c r="A3" t="s">
        <v>38</v>
      </c>
    </row>
    <row r="6" spans="1:10" x14ac:dyDescent="0.25">
      <c r="A6" t="s">
        <v>116</v>
      </c>
    </row>
    <row r="7" spans="1:10" x14ac:dyDescent="0.25">
      <c r="A7" t="s">
        <v>98</v>
      </c>
    </row>
    <row r="8" spans="1:10" x14ac:dyDescent="0.25">
      <c r="A8" t="s">
        <v>36</v>
      </c>
    </row>
    <row r="9" spans="1:10" x14ac:dyDescent="0.25">
      <c r="A9" t="s">
        <v>117</v>
      </c>
    </row>
    <row r="12" spans="1:10" ht="15.75" x14ac:dyDescent="0.25">
      <c r="A12" s="174" t="s">
        <v>128</v>
      </c>
      <c r="B12" s="174"/>
      <c r="C12" s="174"/>
      <c r="D12" s="68"/>
      <c r="E12" s="68"/>
      <c r="F12" s="68"/>
      <c r="G12" s="68"/>
      <c r="H12" s="68"/>
      <c r="I12" s="68"/>
      <c r="J12" s="68"/>
    </row>
    <row r="13" spans="1:10" ht="15" customHeight="1" x14ac:dyDescent="0.25">
      <c r="A13" s="143" t="s">
        <v>130</v>
      </c>
      <c r="B13" s="143"/>
      <c r="C13" s="143"/>
      <c r="D13" s="143"/>
      <c r="E13" s="143"/>
      <c r="F13" s="143"/>
      <c r="G13" s="69"/>
      <c r="H13" s="69"/>
      <c r="I13" s="69"/>
      <c r="J13" s="69"/>
    </row>
    <row r="14" spans="1:10" x14ac:dyDescent="0.25">
      <c r="A14" s="143" t="s">
        <v>131</v>
      </c>
      <c r="B14" s="143"/>
      <c r="C14" s="143"/>
      <c r="D14" s="143"/>
      <c r="E14" s="143"/>
      <c r="F14" s="143"/>
    </row>
    <row r="15" spans="1:10" x14ac:dyDescent="0.25">
      <c r="A15" s="143" t="s">
        <v>132</v>
      </c>
      <c r="B15" s="143"/>
      <c r="C15" s="143"/>
      <c r="D15" s="143"/>
      <c r="E15" s="143"/>
      <c r="F15" s="143"/>
    </row>
  </sheetData>
  <mergeCells count="4">
    <mergeCell ref="A12:C12"/>
    <mergeCell ref="A13:F13"/>
    <mergeCell ref="A14:F14"/>
    <mergeCell ref="A15:F15"/>
  </mergeCells>
  <dataValidations count="1">
    <dataValidation type="list" allowBlank="1" showInputMessage="1" showErrorMessage="1" sqref="A2" xr:uid="{B5FE7432-1541-4B0A-AE0F-68B8946D2D73}">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5AFC8-FF14-4B67-B4FF-24CB8644B1FF}">
  <dimension ref="A1:P625"/>
  <sheetViews>
    <sheetView tabSelected="1" view="pageLayout" topLeftCell="A39" zoomScale="130" zoomScaleNormal="100" zoomScalePageLayoutView="130" workbookViewId="0">
      <selection activeCell="A43" sqref="A43:XFD43"/>
    </sheetView>
  </sheetViews>
  <sheetFormatPr defaultRowHeight="15" x14ac:dyDescent="0.25"/>
  <cols>
    <col min="1" max="10" width="9.7109375" style="7" customWidth="1"/>
    <col min="11" max="11" width="11.28515625" style="7" bestFit="1" customWidth="1"/>
    <col min="12" max="12" width="13.42578125" style="7" bestFit="1" customWidth="1"/>
    <col min="13" max="13" width="19.28515625" style="7" bestFit="1" customWidth="1"/>
    <col min="14" max="14" width="10.140625" style="7" bestFit="1" customWidth="1"/>
    <col min="15" max="15" width="10.140625" style="7" customWidth="1"/>
    <col min="16" max="16" width="12.5703125" style="7" bestFit="1" customWidth="1"/>
    <col min="17" max="17" width="12.28515625" style="7" bestFit="1" customWidth="1"/>
    <col min="18" max="18" width="7.140625" style="7" customWidth="1"/>
    <col min="19" max="19" width="12.28515625" style="7" bestFit="1" customWidth="1"/>
    <col min="20" max="20" width="11.28515625" style="7" bestFit="1" customWidth="1"/>
    <col min="21" max="16384" width="9.140625" style="7"/>
  </cols>
  <sheetData>
    <row r="1" spans="1:10" ht="14.25" customHeight="1" x14ac:dyDescent="0.25">
      <c r="A1" s="118" t="s">
        <v>0</v>
      </c>
      <c r="B1" s="119"/>
      <c r="C1" s="119"/>
      <c r="D1" s="119"/>
      <c r="E1" s="119"/>
      <c r="F1" s="120"/>
      <c r="G1" s="26"/>
      <c r="H1" s="26"/>
      <c r="I1" s="26"/>
      <c r="J1" s="26"/>
    </row>
    <row r="2" spans="1:10" ht="14.25" customHeight="1" x14ac:dyDescent="0.25">
      <c r="A2" s="121"/>
      <c r="B2" s="280"/>
      <c r="C2" s="280"/>
      <c r="D2" s="280"/>
      <c r="E2" s="280"/>
      <c r="F2" s="123"/>
      <c r="G2" s="26"/>
      <c r="H2" s="26"/>
      <c r="I2" s="26"/>
      <c r="J2" s="26"/>
    </row>
    <row r="3" spans="1:10" ht="14.25" customHeight="1" x14ac:dyDescent="0.25">
      <c r="A3" s="121"/>
      <c r="B3" s="122"/>
      <c r="C3" s="122"/>
      <c r="D3" s="122"/>
      <c r="E3" s="122"/>
      <c r="F3" s="123"/>
      <c r="G3" s="26"/>
      <c r="H3" s="26"/>
      <c r="I3" s="26"/>
      <c r="J3" s="26"/>
    </row>
    <row r="4" spans="1:10" ht="14.25" customHeight="1" x14ac:dyDescent="0.3">
      <c r="A4" s="194" t="s">
        <v>104</v>
      </c>
      <c r="B4" s="195"/>
      <c r="C4" s="195"/>
      <c r="D4" s="196" t="s">
        <v>112</v>
      </c>
      <c r="E4" s="196"/>
      <c r="F4" s="197"/>
      <c r="G4" s="26"/>
      <c r="H4" s="26"/>
      <c r="I4" s="26"/>
      <c r="J4" s="26"/>
    </row>
    <row r="5" spans="1:10" ht="14.25" customHeight="1" x14ac:dyDescent="0.25">
      <c r="A5" s="187"/>
      <c r="B5" s="181"/>
      <c r="C5" s="181"/>
      <c r="D5" s="181"/>
      <c r="E5" s="181"/>
      <c r="F5" s="188"/>
      <c r="G5" s="26"/>
      <c r="H5" s="26"/>
      <c r="I5" s="26"/>
      <c r="J5" s="26"/>
    </row>
    <row r="6" spans="1:10" ht="14.25" customHeight="1" x14ac:dyDescent="0.25">
      <c r="A6" s="199" t="s">
        <v>102</v>
      </c>
      <c r="B6" s="200"/>
      <c r="C6" s="185" t="s">
        <v>45</v>
      </c>
      <c r="D6" s="185"/>
      <c r="E6" s="185"/>
      <c r="F6" s="186"/>
      <c r="G6" s="26"/>
      <c r="H6" s="26"/>
      <c r="I6" s="26"/>
      <c r="J6" s="26"/>
    </row>
    <row r="7" spans="1:10" ht="14.25" customHeight="1" x14ac:dyDescent="0.25">
      <c r="A7" s="65"/>
      <c r="B7" s="26"/>
      <c r="C7" s="189"/>
      <c r="D7" s="189"/>
      <c r="E7" s="189"/>
      <c r="F7" s="190"/>
      <c r="G7" s="26"/>
      <c r="H7" s="26"/>
      <c r="I7" s="26"/>
      <c r="J7" s="26"/>
    </row>
    <row r="8" spans="1:10" ht="14.25" customHeight="1" x14ac:dyDescent="0.25">
      <c r="A8" s="199" t="s">
        <v>103</v>
      </c>
      <c r="B8" s="200"/>
      <c r="C8" s="191">
        <v>45636</v>
      </c>
      <c r="D8" s="191"/>
      <c r="E8" s="191"/>
      <c r="F8" s="192"/>
      <c r="G8" s="26"/>
      <c r="H8" s="26"/>
      <c r="I8" s="26"/>
      <c r="J8" s="26"/>
    </row>
    <row r="9" spans="1:10" ht="14.25" customHeight="1" x14ac:dyDescent="0.25">
      <c r="A9" s="39"/>
      <c r="B9" s="40"/>
      <c r="C9" s="40"/>
      <c r="D9" s="40"/>
      <c r="E9" s="40"/>
      <c r="F9" s="41"/>
      <c r="G9" s="26"/>
      <c r="H9" s="26"/>
      <c r="I9" s="185">
        <v>4432</v>
      </c>
      <c r="J9" s="185"/>
    </row>
    <row r="10" spans="1:10" ht="14.25" customHeight="1" x14ac:dyDescent="0.25">
      <c r="A10" s="26"/>
      <c r="B10" s="26"/>
      <c r="C10" s="26"/>
      <c r="D10" s="26"/>
      <c r="E10" s="26"/>
      <c r="F10" s="26"/>
      <c r="G10" s="26"/>
      <c r="H10" s="26"/>
      <c r="I10" s="64"/>
      <c r="J10" s="64"/>
    </row>
    <row r="11" spans="1:10" ht="14.25" customHeight="1" x14ac:dyDescent="0.25">
      <c r="A11" s="26"/>
      <c r="B11" s="26"/>
      <c r="C11" s="26"/>
      <c r="D11" s="26"/>
      <c r="E11" s="193" t="s">
        <v>106</v>
      </c>
      <c r="F11" s="193"/>
      <c r="G11" s="193"/>
      <c r="H11" s="26"/>
      <c r="I11" s="198"/>
      <c r="J11" s="198"/>
    </row>
    <row r="12" spans="1:10" ht="14.25" customHeight="1" x14ac:dyDescent="0.25">
      <c r="A12" s="26"/>
      <c r="B12" s="26"/>
      <c r="C12" s="26"/>
      <c r="D12" s="26"/>
      <c r="E12" s="193" t="s">
        <v>4</v>
      </c>
      <c r="F12" s="193"/>
      <c r="G12" s="193"/>
      <c r="H12" s="26"/>
      <c r="I12" s="198" t="s">
        <v>9</v>
      </c>
      <c r="J12" s="198"/>
    </row>
    <row r="13" spans="1:10" x14ac:dyDescent="0.25">
      <c r="A13" s="26"/>
      <c r="B13" s="26"/>
      <c r="C13" s="26"/>
      <c r="D13" s="26"/>
      <c r="E13" s="193" t="s">
        <v>107</v>
      </c>
      <c r="F13" s="193"/>
      <c r="G13" s="193"/>
      <c r="H13" s="26"/>
      <c r="I13" s="181"/>
      <c r="J13" s="181"/>
    </row>
    <row r="14" spans="1:10" x14ac:dyDescent="0.25">
      <c r="A14" s="26"/>
      <c r="B14" s="26"/>
      <c r="C14" s="26"/>
      <c r="D14" s="26"/>
      <c r="E14" s="193" t="s">
        <v>7</v>
      </c>
      <c r="F14" s="193"/>
      <c r="G14" s="193"/>
      <c r="H14" s="26"/>
      <c r="I14" s="26"/>
      <c r="J14" s="26"/>
    </row>
    <row r="15" spans="1:10" x14ac:dyDescent="0.25">
      <c r="A15" s="26"/>
      <c r="B15" s="26"/>
      <c r="C15" s="26"/>
      <c r="D15" s="26"/>
      <c r="E15" s="193" t="s">
        <v>108</v>
      </c>
      <c r="F15" s="193"/>
      <c r="G15" s="193"/>
      <c r="H15" s="26"/>
      <c r="I15" s="198" t="s">
        <v>36</v>
      </c>
      <c r="J15" s="198"/>
    </row>
    <row r="16" spans="1:10" ht="15.75" thickBot="1" x14ac:dyDescent="0.3">
      <c r="A16" s="26"/>
      <c r="B16" s="26"/>
      <c r="C16" s="26"/>
      <c r="D16" s="26"/>
      <c r="E16" s="26"/>
      <c r="F16" s="26"/>
      <c r="G16" s="26"/>
      <c r="H16" s="26"/>
      <c r="I16" s="181"/>
      <c r="J16" s="181"/>
    </row>
    <row r="17" spans="1:10" ht="14.25" customHeight="1" x14ac:dyDescent="0.25">
      <c r="A17" s="155"/>
      <c r="B17" s="155"/>
      <c r="C17" s="155"/>
      <c r="D17" s="155"/>
      <c r="E17" s="155"/>
      <c r="F17" s="155"/>
      <c r="G17" s="155"/>
      <c r="H17" s="155"/>
      <c r="I17" s="155"/>
      <c r="J17" s="155"/>
    </row>
    <row r="18" spans="1:10" ht="14.25" customHeight="1" x14ac:dyDescent="0.25">
      <c r="A18" s="182" t="s">
        <v>11</v>
      </c>
      <c r="B18" s="182"/>
      <c r="C18" s="117" t="s">
        <v>270</v>
      </c>
      <c r="D18" s="117"/>
      <c r="E18" s="117"/>
      <c r="F18" s="117"/>
      <c r="G18" s="117"/>
      <c r="H18" s="117"/>
      <c r="I18" s="117"/>
      <c r="J18" s="117"/>
    </row>
    <row r="19" spans="1:10" ht="14.25" customHeight="1" x14ac:dyDescent="0.25">
      <c r="A19" s="117"/>
      <c r="B19" s="117"/>
      <c r="C19" s="117" t="s">
        <v>271</v>
      </c>
      <c r="D19" s="117"/>
      <c r="E19" s="117"/>
      <c r="F19" s="15"/>
      <c r="G19" s="15"/>
      <c r="H19" s="117"/>
      <c r="I19" s="117"/>
      <c r="J19" s="117"/>
    </row>
    <row r="20" spans="1:10" ht="14.25" customHeight="1" x14ac:dyDescent="0.25">
      <c r="A20" s="117"/>
      <c r="B20" s="117"/>
      <c r="C20" s="117" t="s">
        <v>272</v>
      </c>
      <c r="D20" s="117"/>
      <c r="E20" s="117"/>
      <c r="F20" s="15"/>
      <c r="G20" s="15"/>
      <c r="H20" s="117"/>
      <c r="I20" s="117"/>
      <c r="J20" s="117"/>
    </row>
    <row r="21" spans="1:10" ht="14.25" customHeight="1" x14ac:dyDescent="0.25">
      <c r="A21" s="117"/>
      <c r="B21" s="117"/>
      <c r="C21" s="117" t="s">
        <v>6</v>
      </c>
      <c r="D21" s="117"/>
      <c r="E21" s="117"/>
      <c r="F21" s="15"/>
      <c r="G21" s="15"/>
      <c r="H21" s="117"/>
      <c r="I21" s="117"/>
      <c r="J21" s="117"/>
    </row>
    <row r="22" spans="1:10" ht="14.25" customHeight="1" x14ac:dyDescent="0.25">
      <c r="A22" s="117"/>
      <c r="B22" s="117"/>
      <c r="C22" s="117" t="s">
        <v>273</v>
      </c>
      <c r="D22" s="117"/>
      <c r="E22" s="117"/>
      <c r="F22" s="15"/>
      <c r="G22" s="15"/>
      <c r="H22" s="117"/>
      <c r="I22" s="117"/>
      <c r="J22" s="117"/>
    </row>
    <row r="23" spans="1:10" ht="14.25" customHeight="1" x14ac:dyDescent="0.25">
      <c r="A23" s="117"/>
      <c r="B23" s="117"/>
      <c r="C23" s="117"/>
      <c r="D23" s="117"/>
      <c r="E23" s="117"/>
      <c r="F23" s="15"/>
      <c r="G23" s="15"/>
      <c r="H23" s="117"/>
      <c r="I23" s="117"/>
      <c r="J23" s="117"/>
    </row>
    <row r="24" spans="1:10" ht="14.25" customHeight="1" x14ac:dyDescent="0.25">
      <c r="A24" s="117"/>
      <c r="B24" s="117"/>
      <c r="C24" s="15"/>
      <c r="D24" s="15"/>
      <c r="E24" s="15"/>
      <c r="F24" s="15"/>
      <c r="G24" s="15"/>
      <c r="H24" s="15"/>
      <c r="I24" s="15"/>
      <c r="J24" s="15"/>
    </row>
    <row r="25" spans="1:10" ht="14.25" customHeight="1" x14ac:dyDescent="0.25">
      <c r="A25" s="182" t="s">
        <v>20</v>
      </c>
      <c r="B25" s="182"/>
      <c r="C25" s="180" t="s">
        <v>268</v>
      </c>
      <c r="D25" s="180"/>
      <c r="E25" s="180"/>
      <c r="F25" s="180"/>
      <c r="G25" s="180"/>
      <c r="H25" s="180"/>
      <c r="I25" s="180"/>
      <c r="J25" s="180"/>
    </row>
    <row r="26" spans="1:10" ht="14.25" customHeight="1" x14ac:dyDescent="0.25">
      <c r="A26" s="182" t="s">
        <v>31</v>
      </c>
      <c r="B26" s="182"/>
      <c r="C26" s="180" t="s">
        <v>267</v>
      </c>
      <c r="D26" s="180"/>
      <c r="E26" s="180"/>
      <c r="F26" s="180"/>
      <c r="G26" s="180"/>
      <c r="H26" s="180"/>
      <c r="I26" s="180"/>
      <c r="J26" s="180"/>
    </row>
    <row r="27" spans="1:10" ht="14.25" customHeight="1" x14ac:dyDescent="0.25">
      <c r="A27" s="182" t="s">
        <v>21</v>
      </c>
      <c r="B27" s="182"/>
      <c r="C27" s="180" t="s">
        <v>263</v>
      </c>
      <c r="D27" s="180"/>
      <c r="E27" s="180"/>
      <c r="F27" s="180"/>
      <c r="G27" s="180"/>
      <c r="H27" s="180"/>
      <c r="I27" s="180"/>
      <c r="J27" s="180"/>
    </row>
    <row r="28" spans="1:10" ht="14.25" customHeight="1" x14ac:dyDescent="0.25">
      <c r="A28" s="182" t="s">
        <v>22</v>
      </c>
      <c r="B28" s="182"/>
      <c r="C28" s="180" t="s">
        <v>264</v>
      </c>
      <c r="D28" s="180"/>
      <c r="E28" s="180"/>
      <c r="F28" s="180"/>
      <c r="G28" s="180"/>
      <c r="H28" s="180"/>
      <c r="I28" s="180"/>
      <c r="J28" s="180"/>
    </row>
    <row r="29" spans="1:10" ht="14.25" customHeight="1" x14ac:dyDescent="0.25">
      <c r="A29" s="182" t="s">
        <v>23</v>
      </c>
      <c r="B29" s="182"/>
      <c r="C29" s="180" t="s">
        <v>265</v>
      </c>
      <c r="D29" s="180"/>
      <c r="E29" s="180"/>
      <c r="F29" s="180"/>
      <c r="G29" s="180"/>
      <c r="H29" s="180"/>
      <c r="I29" s="180"/>
      <c r="J29" s="180"/>
    </row>
    <row r="30" spans="1:10" ht="14.25" customHeight="1" x14ac:dyDescent="0.25">
      <c r="A30" s="182" t="s">
        <v>24</v>
      </c>
      <c r="B30" s="182"/>
      <c r="C30" s="180" t="s">
        <v>269</v>
      </c>
      <c r="D30" s="180"/>
      <c r="E30" s="180"/>
      <c r="F30" s="180"/>
      <c r="G30" s="180"/>
      <c r="H30" s="180"/>
      <c r="I30" s="180"/>
      <c r="J30" s="180"/>
    </row>
    <row r="31" spans="1:10" ht="14.25" customHeight="1" x14ac:dyDescent="0.25">
      <c r="A31" s="182" t="s">
        <v>30</v>
      </c>
      <c r="B31" s="182"/>
      <c r="C31" s="180" t="s">
        <v>274</v>
      </c>
      <c r="D31" s="180"/>
      <c r="E31" s="180"/>
      <c r="F31" s="180"/>
      <c r="G31" s="180"/>
      <c r="H31" s="180"/>
      <c r="I31" s="180"/>
      <c r="J31" s="180"/>
    </row>
    <row r="32" spans="1:10" ht="14.25" customHeight="1" x14ac:dyDescent="0.25">
      <c r="A32" s="17"/>
      <c r="B32" s="17"/>
      <c r="C32" s="42"/>
      <c r="D32" s="42"/>
      <c r="E32" s="42"/>
      <c r="F32" s="42"/>
      <c r="G32" s="42"/>
      <c r="H32" s="42"/>
      <c r="I32" s="42"/>
      <c r="J32" s="42"/>
    </row>
    <row r="33" spans="1:10" ht="14.25" customHeight="1" x14ac:dyDescent="0.25">
      <c r="A33" s="182" t="s">
        <v>101</v>
      </c>
      <c r="B33" s="182"/>
      <c r="C33" s="183">
        <v>45635</v>
      </c>
      <c r="D33" s="183"/>
      <c r="E33" s="183"/>
      <c r="F33" s="184" t="s">
        <v>105</v>
      </c>
      <c r="G33" s="184"/>
      <c r="H33" s="184"/>
      <c r="I33" s="117" t="s">
        <v>45</v>
      </c>
      <c r="J33" s="117"/>
    </row>
    <row r="34" spans="1:10" ht="14.25" customHeight="1" x14ac:dyDescent="0.25">
      <c r="A34" s="182" t="s">
        <v>25</v>
      </c>
      <c r="B34" s="182"/>
      <c r="C34" s="183"/>
      <c r="D34" s="183"/>
      <c r="E34" s="183"/>
      <c r="F34" s="15"/>
      <c r="G34" s="15"/>
      <c r="H34" s="15"/>
      <c r="I34" s="117" t="s">
        <v>3</v>
      </c>
      <c r="J34" s="117"/>
    </row>
    <row r="35" spans="1:10" ht="14.25" customHeight="1" x14ac:dyDescent="0.25">
      <c r="A35" s="182" t="s">
        <v>114</v>
      </c>
      <c r="B35" s="182"/>
      <c r="C35" s="183" t="s">
        <v>36</v>
      </c>
      <c r="D35" s="183"/>
      <c r="E35" s="183"/>
      <c r="F35" s="15"/>
      <c r="G35" s="15"/>
      <c r="H35" s="18"/>
      <c r="I35" s="117" t="s">
        <v>4</v>
      </c>
      <c r="J35" s="117"/>
    </row>
    <row r="36" spans="1:10" ht="14.25" customHeight="1" x14ac:dyDescent="0.25">
      <c r="A36" s="182" t="s">
        <v>113</v>
      </c>
      <c r="B36" s="182"/>
      <c r="C36" s="180" t="s">
        <v>257</v>
      </c>
      <c r="D36" s="180"/>
      <c r="E36" s="180"/>
      <c r="F36" s="180"/>
      <c r="G36" s="15"/>
      <c r="H36" s="18"/>
      <c r="I36" s="117" t="s">
        <v>5</v>
      </c>
      <c r="J36" s="117"/>
    </row>
    <row r="37" spans="1:10" ht="14.25" customHeight="1" x14ac:dyDescent="0.25">
      <c r="A37" s="182" t="s">
        <v>27</v>
      </c>
      <c r="B37" s="182"/>
      <c r="C37" s="180" t="s">
        <v>275</v>
      </c>
      <c r="D37" s="180"/>
      <c r="E37" s="180"/>
      <c r="F37" s="15">
        <v>21.5</v>
      </c>
      <c r="G37" s="15">
        <v>22.5</v>
      </c>
      <c r="H37" s="18"/>
      <c r="I37" s="117" t="s">
        <v>6</v>
      </c>
      <c r="J37" s="117"/>
    </row>
    <row r="38" spans="1:10" ht="14.25" customHeight="1" x14ac:dyDescent="0.25">
      <c r="A38" s="182" t="s">
        <v>28</v>
      </c>
      <c r="B38" s="182"/>
      <c r="C38" s="180" t="s">
        <v>222</v>
      </c>
      <c r="D38" s="180"/>
      <c r="E38" s="180"/>
      <c r="F38" s="15">
        <v>41.3</v>
      </c>
      <c r="G38" s="15">
        <v>32.6</v>
      </c>
      <c r="H38" s="15"/>
      <c r="I38" s="117" t="s">
        <v>7</v>
      </c>
      <c r="J38" s="117"/>
    </row>
    <row r="39" spans="1:10" ht="14.25" customHeight="1" x14ac:dyDescent="0.25">
      <c r="A39" s="182" t="s">
        <v>29</v>
      </c>
      <c r="B39" s="182"/>
      <c r="C39" s="180" t="s">
        <v>38</v>
      </c>
      <c r="D39" s="180"/>
      <c r="E39" s="180"/>
      <c r="F39" s="15"/>
      <c r="G39" s="15"/>
      <c r="H39" s="117"/>
      <c r="I39" s="117"/>
      <c r="J39" s="117"/>
    </row>
    <row r="40" spans="1:10" ht="14.25" customHeight="1" x14ac:dyDescent="0.25">
      <c r="A40" s="17"/>
      <c r="B40" s="17"/>
      <c r="C40" s="10"/>
      <c r="D40" s="17"/>
      <c r="E40" s="17"/>
      <c r="F40" s="17"/>
      <c r="G40" s="17"/>
      <c r="H40" s="17"/>
      <c r="I40" s="17"/>
      <c r="J40" s="17"/>
    </row>
    <row r="41" spans="1:10" ht="14.25" customHeight="1" x14ac:dyDescent="0.25">
      <c r="A41" s="17"/>
      <c r="B41" s="17"/>
      <c r="C41" s="10"/>
      <c r="D41" s="17"/>
      <c r="E41" s="17"/>
      <c r="F41" s="17"/>
      <c r="G41" s="17"/>
      <c r="H41" s="17"/>
      <c r="I41" s="17"/>
      <c r="J41" s="17"/>
    </row>
    <row r="42" spans="1:10" ht="14.25" customHeight="1" x14ac:dyDescent="0.25">
      <c r="A42" s="17"/>
      <c r="B42" s="17"/>
      <c r="C42" s="10"/>
      <c r="D42" s="17"/>
      <c r="E42" s="17"/>
      <c r="F42" s="17"/>
      <c r="G42" s="17"/>
      <c r="H42" s="17"/>
      <c r="I42" s="17"/>
      <c r="J42" s="17"/>
    </row>
    <row r="43" spans="1:10" ht="14.25" customHeight="1" x14ac:dyDescent="0.25">
      <c r="A43" s="17"/>
      <c r="B43" s="17"/>
      <c r="C43" s="10"/>
      <c r="D43" s="17"/>
      <c r="E43" s="17"/>
      <c r="F43" s="17"/>
      <c r="G43" s="17"/>
      <c r="H43" s="17"/>
      <c r="I43" s="17"/>
      <c r="J43" s="17"/>
    </row>
    <row r="44" spans="1:10" ht="14.25" customHeight="1" x14ac:dyDescent="0.25">
      <c r="A44" s="117" t="s">
        <v>276</v>
      </c>
      <c r="B44" s="117"/>
      <c r="C44" s="117"/>
      <c r="D44" s="117"/>
      <c r="E44" s="117"/>
      <c r="F44" s="117"/>
      <c r="G44" s="117"/>
      <c r="H44" s="117"/>
      <c r="I44" s="117"/>
      <c r="J44" s="117"/>
    </row>
    <row r="45" spans="1:10" ht="14.25" customHeight="1" x14ac:dyDescent="0.25">
      <c r="A45" s="17"/>
      <c r="B45" s="17"/>
      <c r="C45" s="10"/>
      <c r="D45" s="17"/>
      <c r="E45" s="17"/>
      <c r="F45" s="17"/>
      <c r="G45" s="17"/>
      <c r="H45" s="17"/>
      <c r="I45" s="17"/>
      <c r="J45" s="17"/>
    </row>
    <row r="46" spans="1:10" ht="14.25" customHeight="1" x14ac:dyDescent="0.25">
      <c r="A46" s="117" t="s">
        <v>42</v>
      </c>
      <c r="B46" s="117"/>
      <c r="C46" s="117"/>
      <c r="D46" s="117"/>
      <c r="E46" s="117"/>
      <c r="F46" s="117"/>
      <c r="G46" s="117"/>
      <c r="H46" s="117"/>
      <c r="I46" s="117"/>
      <c r="J46" s="117"/>
    </row>
    <row r="47" spans="1:10" ht="14.25" customHeight="1" x14ac:dyDescent="0.25">
      <c r="A47" s="17"/>
      <c r="B47" s="17"/>
      <c r="C47" s="10"/>
      <c r="D47" s="17"/>
      <c r="E47" s="17"/>
      <c r="F47" s="17"/>
      <c r="G47" s="17"/>
      <c r="H47" s="17"/>
      <c r="I47" s="17"/>
      <c r="J47" s="17"/>
    </row>
    <row r="48" spans="1:10" ht="14.25" customHeight="1" x14ac:dyDescent="0.25">
      <c r="A48" s="144" t="s">
        <v>43</v>
      </c>
      <c r="B48" s="144"/>
      <c r="C48" s="144"/>
      <c r="D48" s="144"/>
      <c r="E48" s="144"/>
      <c r="F48" s="144"/>
      <c r="G48" s="144"/>
      <c r="H48" s="144"/>
      <c r="I48" s="144"/>
      <c r="J48" s="144"/>
    </row>
    <row r="49" spans="1:10" ht="14.25" customHeight="1" x14ac:dyDescent="0.25">
      <c r="A49" s="144"/>
      <c r="B49" s="144"/>
      <c r="C49" s="144"/>
      <c r="D49" s="144"/>
      <c r="E49" s="144"/>
      <c r="F49" s="144"/>
      <c r="G49" s="144"/>
      <c r="H49" s="144"/>
      <c r="I49" s="144"/>
      <c r="J49" s="144"/>
    </row>
    <row r="50" spans="1:10" ht="14.25" customHeight="1" x14ac:dyDescent="0.25">
      <c r="A50" s="144"/>
      <c r="B50" s="144"/>
      <c r="C50" s="144"/>
      <c r="D50" s="144"/>
      <c r="E50" s="144"/>
      <c r="F50" s="144"/>
      <c r="G50" s="144"/>
      <c r="H50" s="144"/>
      <c r="I50" s="144"/>
      <c r="J50" s="144"/>
    </row>
    <row r="51" spans="1:10" ht="14.25" customHeight="1" x14ac:dyDescent="0.25">
      <c r="A51" s="19"/>
      <c r="B51" s="19"/>
      <c r="C51" s="19"/>
      <c r="D51" s="19"/>
      <c r="E51" s="19"/>
      <c r="F51" s="19"/>
      <c r="G51" s="19"/>
      <c r="H51" s="19"/>
      <c r="I51" s="19"/>
      <c r="J51" s="19"/>
    </row>
    <row r="52" spans="1:10" ht="14.25" customHeight="1" x14ac:dyDescent="0.25">
      <c r="A52" s="209" t="s">
        <v>125</v>
      </c>
      <c r="B52" s="209"/>
      <c r="C52" s="209"/>
      <c r="D52" s="209"/>
      <c r="E52" s="209"/>
      <c r="F52" s="209"/>
      <c r="G52" s="209"/>
      <c r="H52" s="209"/>
      <c r="I52" s="209"/>
      <c r="J52" s="209"/>
    </row>
    <row r="53" spans="1:10" ht="14.25" customHeight="1" x14ac:dyDescent="0.25">
      <c r="A53" s="210"/>
      <c r="B53" s="210"/>
      <c r="C53" s="210"/>
      <c r="D53" s="210"/>
      <c r="E53" s="210"/>
      <c r="F53" s="210"/>
      <c r="G53" s="210"/>
      <c r="H53" s="210"/>
      <c r="I53" s="210"/>
      <c r="J53" s="210"/>
    </row>
    <row r="54" spans="1:10" ht="14.25" customHeight="1" x14ac:dyDescent="0.25">
      <c r="A54" s="211"/>
      <c r="B54" s="211"/>
      <c r="C54" s="211"/>
      <c r="D54" s="211"/>
      <c r="E54" s="211"/>
      <c r="F54" s="211"/>
      <c r="G54" s="211"/>
      <c r="H54" s="211"/>
      <c r="I54" s="211"/>
      <c r="J54" s="211"/>
    </row>
    <row r="55" spans="1:10" ht="14.25" customHeight="1" x14ac:dyDescent="0.25">
      <c r="A55" s="118" t="s">
        <v>0</v>
      </c>
      <c r="B55" s="119"/>
      <c r="C55" s="119"/>
      <c r="D55" s="119"/>
      <c r="E55" s="119"/>
      <c r="F55" s="119"/>
      <c r="G55" s="119"/>
      <c r="H55" s="120"/>
      <c r="I55" s="164" t="s">
        <v>127</v>
      </c>
      <c r="J55" s="165"/>
    </row>
    <row r="56" spans="1:10" ht="14.25" customHeight="1" x14ac:dyDescent="0.25">
      <c r="A56" s="121"/>
      <c r="B56" s="122"/>
      <c r="C56" s="122"/>
      <c r="D56" s="122"/>
      <c r="E56" s="122"/>
      <c r="F56" s="122"/>
      <c r="G56" s="122"/>
      <c r="H56" s="123"/>
      <c r="I56" s="166"/>
      <c r="J56" s="167"/>
    </row>
    <row r="57" spans="1:10" ht="14.25" customHeight="1" x14ac:dyDescent="0.25">
      <c r="A57" s="168" t="s">
        <v>176</v>
      </c>
      <c r="B57" s="169"/>
      <c r="C57" s="169"/>
      <c r="D57" s="169"/>
      <c r="E57" s="169"/>
      <c r="F57" s="169"/>
      <c r="G57" s="169"/>
      <c r="H57" s="170"/>
      <c r="I57" s="176" t="str">
        <f>D$4</f>
        <v>01253</v>
      </c>
      <c r="J57" s="177"/>
    </row>
    <row r="58" spans="1:10" ht="14.25" customHeight="1" x14ac:dyDescent="0.25">
      <c r="A58" s="171"/>
      <c r="B58" s="172"/>
      <c r="C58" s="172"/>
      <c r="D58" s="172"/>
      <c r="E58" s="172"/>
      <c r="F58" s="172"/>
      <c r="G58" s="172"/>
      <c r="H58" s="173"/>
      <c r="I58" s="178"/>
      <c r="J58" s="179"/>
    </row>
    <row r="59" spans="1:10" ht="14.25" customHeight="1" x14ac:dyDescent="0.25">
      <c r="A59" s="10"/>
      <c r="B59" s="10"/>
      <c r="C59" s="10"/>
      <c r="D59" s="10"/>
      <c r="E59" s="10"/>
      <c r="F59" s="10"/>
      <c r="G59" s="10"/>
      <c r="H59" s="10"/>
      <c r="I59" s="10"/>
      <c r="J59" s="10"/>
    </row>
    <row r="60" spans="1:10" ht="14.25" customHeight="1" x14ac:dyDescent="0.25">
      <c r="A60" s="134" t="s">
        <v>128</v>
      </c>
      <c r="B60" s="134"/>
      <c r="C60" s="134"/>
      <c r="D60" s="134"/>
      <c r="E60" s="134"/>
      <c r="F60" s="134"/>
      <c r="G60" s="134"/>
      <c r="H60" s="134"/>
      <c r="I60" s="134"/>
      <c r="J60" s="134"/>
    </row>
    <row r="61" spans="1:10" ht="14.25" customHeight="1" x14ac:dyDescent="0.25">
      <c r="A61" s="67"/>
      <c r="B61" s="67"/>
      <c r="C61" s="67"/>
      <c r="D61" s="67"/>
      <c r="E61" s="67"/>
      <c r="F61" s="67"/>
      <c r="G61" s="67"/>
      <c r="H61" s="67"/>
      <c r="I61" s="67"/>
      <c r="J61" s="67"/>
    </row>
    <row r="62" spans="1:10" ht="14.25" customHeight="1" x14ac:dyDescent="0.25">
      <c r="A62" s="143" t="s">
        <v>277</v>
      </c>
      <c r="B62" s="143"/>
      <c r="C62" s="143"/>
      <c r="D62" s="143"/>
      <c r="E62" s="143"/>
      <c r="F62" s="143"/>
      <c r="G62" s="143"/>
      <c r="H62" s="143"/>
      <c r="I62" s="143"/>
      <c r="J62" s="143"/>
    </row>
    <row r="63" spans="1:10" ht="14.25" customHeight="1" x14ac:dyDescent="0.25">
      <c r="A63" s="143"/>
      <c r="B63" s="143"/>
      <c r="C63" s="143"/>
      <c r="D63" s="143"/>
      <c r="E63" s="143"/>
      <c r="F63" s="143"/>
      <c r="G63" s="143"/>
      <c r="H63" s="143"/>
      <c r="I63" s="143"/>
      <c r="J63" s="143"/>
    </row>
    <row r="64" spans="1:10" ht="14.25" customHeight="1" x14ac:dyDescent="0.25">
      <c r="A64" s="67"/>
      <c r="B64" s="67"/>
      <c r="C64" s="67"/>
      <c r="D64" s="67"/>
      <c r="E64" s="67"/>
      <c r="F64" s="67"/>
      <c r="G64" s="67"/>
      <c r="H64" s="67"/>
      <c r="I64" s="67"/>
      <c r="J64" s="67"/>
    </row>
    <row r="65" spans="1:10" ht="14.25" customHeight="1" x14ac:dyDescent="0.25">
      <c r="A65" s="125" t="s">
        <v>40</v>
      </c>
      <c r="B65" s="125"/>
      <c r="C65" s="125" t="s">
        <v>266</v>
      </c>
      <c r="D65" s="125"/>
      <c r="E65" s="125"/>
      <c r="F65" s="125"/>
      <c r="G65" s="125"/>
      <c r="H65" s="125"/>
      <c r="I65" s="125"/>
      <c r="J65" s="125"/>
    </row>
    <row r="66" spans="1:10" ht="14.25" customHeight="1" x14ac:dyDescent="0.25">
      <c r="A66" s="67"/>
      <c r="B66" s="67"/>
      <c r="C66" s="174"/>
      <c r="D66" s="174"/>
      <c r="E66" s="174"/>
      <c r="F66" s="174"/>
      <c r="G66" s="174"/>
      <c r="H66" s="174"/>
      <c r="I66" s="174"/>
      <c r="J66" s="174"/>
    </row>
    <row r="67" spans="1:10" ht="14.25" customHeight="1" x14ac:dyDescent="0.25">
      <c r="A67" s="67"/>
      <c r="B67" s="67"/>
      <c r="C67" s="174"/>
      <c r="D67" s="174"/>
      <c r="E67" s="174"/>
      <c r="F67" s="174"/>
      <c r="G67" s="174"/>
      <c r="H67" s="174"/>
      <c r="I67" s="174"/>
      <c r="J67" s="174"/>
    </row>
    <row r="68" spans="1:10" ht="14.25" customHeight="1" x14ac:dyDescent="0.25">
      <c r="A68" s="67"/>
      <c r="B68" s="67"/>
      <c r="C68" s="67"/>
      <c r="D68" s="67"/>
      <c r="E68" s="67"/>
      <c r="F68" s="67"/>
      <c r="G68" s="67"/>
      <c r="H68" s="67"/>
      <c r="I68" s="67"/>
      <c r="J68" s="67"/>
    </row>
    <row r="69" spans="1:10" ht="14.25" customHeight="1" x14ac:dyDescent="0.25">
      <c r="A69" s="143" t="s">
        <v>132</v>
      </c>
      <c r="B69" s="143"/>
      <c r="C69" s="143"/>
      <c r="D69" s="143"/>
      <c r="E69" s="143"/>
      <c r="F69" s="143"/>
      <c r="G69" s="143"/>
      <c r="H69" s="143"/>
      <c r="I69" s="143"/>
      <c r="J69" s="69"/>
    </row>
    <row r="70" spans="1:10" ht="14.25" customHeight="1" x14ac:dyDescent="0.25">
      <c r="A70" s="10"/>
      <c r="B70" s="10"/>
      <c r="C70" s="10"/>
      <c r="D70" s="10"/>
      <c r="E70" s="10"/>
      <c r="F70" s="10"/>
      <c r="G70" s="10"/>
      <c r="H70" s="10"/>
      <c r="I70" s="10"/>
      <c r="J70" s="10"/>
    </row>
    <row r="71" spans="1:10" ht="14.25" customHeight="1" x14ac:dyDescent="0.25">
      <c r="A71" s="10"/>
      <c r="B71" s="10"/>
      <c r="C71" s="10"/>
      <c r="D71" s="10"/>
      <c r="E71" s="10"/>
      <c r="F71" s="10"/>
      <c r="G71" s="10"/>
      <c r="H71" s="10"/>
      <c r="I71" s="10"/>
      <c r="J71" s="10"/>
    </row>
    <row r="72" spans="1:10" ht="14.25" customHeight="1" x14ac:dyDescent="0.25">
      <c r="A72" s="10"/>
      <c r="B72" s="10"/>
      <c r="C72" s="10"/>
      <c r="D72" s="10"/>
      <c r="E72" s="10"/>
      <c r="F72" s="10"/>
      <c r="G72" s="10"/>
      <c r="H72" s="10"/>
      <c r="I72" s="10"/>
      <c r="J72" s="10"/>
    </row>
    <row r="73" spans="1:10" ht="14.25" customHeight="1" x14ac:dyDescent="0.25">
      <c r="A73" s="10"/>
      <c r="B73" s="10"/>
      <c r="C73" s="10"/>
      <c r="D73" s="10"/>
      <c r="E73" s="10"/>
      <c r="F73" s="10"/>
      <c r="G73" s="10"/>
      <c r="H73" s="10"/>
      <c r="I73" s="10"/>
      <c r="J73" s="10"/>
    </row>
    <row r="74" spans="1:10" ht="14.25" customHeight="1" x14ac:dyDescent="0.25">
      <c r="A74" s="10"/>
      <c r="B74" s="10"/>
      <c r="C74" s="10"/>
      <c r="D74" s="10"/>
      <c r="E74" s="10"/>
      <c r="F74" s="10"/>
      <c r="G74" s="10"/>
      <c r="H74" s="10"/>
      <c r="I74" s="10"/>
      <c r="J74" s="10"/>
    </row>
    <row r="75" spans="1:10" ht="14.25" customHeight="1" x14ac:dyDescent="0.25">
      <c r="A75" s="10"/>
      <c r="B75" s="10"/>
      <c r="C75" s="10"/>
      <c r="D75" s="10"/>
      <c r="E75" s="10"/>
      <c r="F75" s="10"/>
      <c r="G75" s="10"/>
      <c r="H75" s="10"/>
      <c r="I75" s="10"/>
      <c r="J75" s="10"/>
    </row>
    <row r="76" spans="1:10" ht="14.25" customHeight="1" x14ac:dyDescent="0.25">
      <c r="A76" s="10"/>
      <c r="B76" s="10"/>
      <c r="C76" s="10"/>
      <c r="D76" s="10"/>
      <c r="E76" s="10"/>
      <c r="F76" s="10"/>
      <c r="G76" s="10"/>
      <c r="H76" s="10"/>
      <c r="I76" s="10"/>
      <c r="J76" s="10"/>
    </row>
    <row r="77" spans="1:10" ht="14.25" customHeight="1" x14ac:dyDescent="0.25">
      <c r="A77" s="10"/>
      <c r="B77" s="10"/>
      <c r="C77" s="10"/>
      <c r="D77" s="10"/>
      <c r="E77" s="10"/>
      <c r="F77" s="10"/>
      <c r="G77" s="10"/>
      <c r="H77" s="10"/>
      <c r="I77" s="10"/>
      <c r="J77" s="10"/>
    </row>
    <row r="78" spans="1:10" ht="14.25" customHeight="1" x14ac:dyDescent="0.25">
      <c r="A78" s="10"/>
      <c r="B78" s="10"/>
      <c r="C78" s="10"/>
      <c r="D78" s="10"/>
      <c r="E78" s="10"/>
      <c r="F78" s="10"/>
      <c r="G78" s="10"/>
      <c r="H78" s="10"/>
      <c r="I78" s="10"/>
      <c r="J78" s="10"/>
    </row>
    <row r="79" spans="1:10" ht="14.25" customHeight="1" x14ac:dyDescent="0.25">
      <c r="A79" s="10"/>
      <c r="B79" s="10"/>
      <c r="C79" s="10"/>
      <c r="D79" s="10"/>
      <c r="E79" s="10"/>
      <c r="F79" s="10"/>
      <c r="G79" s="10"/>
      <c r="H79" s="10"/>
      <c r="I79" s="10"/>
      <c r="J79" s="10"/>
    </row>
    <row r="80" spans="1:10" ht="14.25" customHeight="1" x14ac:dyDescent="0.25">
      <c r="A80" s="10"/>
      <c r="B80" s="10"/>
      <c r="C80" s="10"/>
      <c r="D80" s="10"/>
      <c r="E80" s="10"/>
      <c r="F80" s="10"/>
      <c r="G80" s="10"/>
      <c r="H80" s="10"/>
      <c r="I80" s="10"/>
      <c r="J80" s="10"/>
    </row>
    <row r="81" spans="1:11" ht="14.25" customHeight="1" x14ac:dyDescent="0.25">
      <c r="A81" s="10"/>
      <c r="B81" s="10"/>
      <c r="C81" s="10"/>
      <c r="D81" s="10"/>
      <c r="E81" s="10"/>
      <c r="F81" s="10"/>
      <c r="G81" s="10"/>
      <c r="H81" s="10"/>
      <c r="I81" s="10"/>
      <c r="J81" s="10"/>
    </row>
    <row r="82" spans="1:11" ht="14.25" customHeight="1" x14ac:dyDescent="0.25">
      <c r="A82" s="134" t="s">
        <v>118</v>
      </c>
      <c r="B82" s="134"/>
      <c r="C82" s="134"/>
      <c r="D82" s="134"/>
      <c r="E82" s="134"/>
      <c r="F82" s="134"/>
      <c r="G82" s="134"/>
      <c r="H82" s="134"/>
      <c r="I82" s="134"/>
      <c r="J82" s="134"/>
    </row>
    <row r="83" spans="1:11" ht="14.25" customHeight="1" x14ac:dyDescent="0.25">
      <c r="A83" s="10"/>
      <c r="B83" s="10"/>
      <c r="C83" s="10"/>
      <c r="D83" s="10"/>
      <c r="E83" s="10"/>
      <c r="F83" s="10"/>
      <c r="G83" s="10"/>
      <c r="H83" s="10"/>
      <c r="I83" s="10"/>
      <c r="J83" s="10"/>
    </row>
    <row r="84" spans="1:11" ht="14.25" customHeight="1" x14ac:dyDescent="0.25">
      <c r="A84" s="135" t="s">
        <v>119</v>
      </c>
      <c r="B84" s="135"/>
      <c r="C84" s="135" t="s">
        <v>120</v>
      </c>
      <c r="D84" s="135"/>
      <c r="E84" s="135"/>
      <c r="F84" s="135"/>
      <c r="G84" s="135"/>
      <c r="H84" s="135"/>
      <c r="I84" s="135" t="s">
        <v>121</v>
      </c>
      <c r="J84" s="135"/>
    </row>
    <row r="85" spans="1:11" ht="14.25" customHeight="1" x14ac:dyDescent="0.25">
      <c r="A85" s="10" t="s">
        <v>258</v>
      </c>
      <c r="B85" s="10"/>
      <c r="C85" s="125" t="str">
        <f>VLOOKUP(A85,[1]Equipment!$A$6:$S$100,19,0)</f>
        <v>LEM IT 600-S Current Transducer</v>
      </c>
      <c r="D85" s="125"/>
      <c r="E85" s="125"/>
      <c r="F85" s="125"/>
      <c r="G85" s="125"/>
      <c r="H85" s="125"/>
      <c r="I85" s="207">
        <f>VLOOKUP(A85,[1]Equipment!$A:$J,10,0)</f>
        <v>45687</v>
      </c>
      <c r="J85" s="207"/>
    </row>
    <row r="86" spans="1:11" ht="14.25" customHeight="1" x14ac:dyDescent="0.25">
      <c r="A86" s="10" t="s">
        <v>259</v>
      </c>
      <c r="B86" s="10"/>
      <c r="C86" s="125" t="str">
        <f>VLOOKUP(A86,[1]Equipment!$A$6:$D$100,4,0)</f>
        <v>Current Transducer</v>
      </c>
      <c r="D86" s="125"/>
      <c r="E86" s="125"/>
      <c r="F86" s="125"/>
      <c r="G86" s="125"/>
      <c r="H86" s="125"/>
      <c r="I86" s="207">
        <f>VLOOKUP(A86,[1]Equipment!$A:$J,10,0)</f>
        <v>45686</v>
      </c>
      <c r="J86" s="207"/>
    </row>
    <row r="87" spans="1:11" ht="14.25" customHeight="1" x14ac:dyDescent="0.25">
      <c r="A87" s="10" t="s">
        <v>260</v>
      </c>
      <c r="B87" s="10"/>
      <c r="C87" s="125" t="str">
        <f>VLOOKUP(A87,[1]Equipment!$A$6:$D$100,4,0)</f>
        <v>Digital Multimeter</v>
      </c>
      <c r="D87" s="125"/>
      <c r="E87" s="125"/>
      <c r="F87" s="125"/>
      <c r="G87" s="125"/>
      <c r="H87" s="125"/>
      <c r="I87" s="207">
        <f>VLOOKUP(A87,[1]Equipment!$A:$J,10,0)</f>
        <v>45825</v>
      </c>
      <c r="J87" s="207"/>
    </row>
    <row r="88" spans="1:11" ht="14.25" customHeight="1" x14ac:dyDescent="0.25">
      <c r="A88" s="10" t="s">
        <v>262</v>
      </c>
      <c r="B88" s="10"/>
      <c r="C88" s="125" t="str">
        <f>VLOOKUP(A88,[1]Equipment!$A$6:$D$100,4,0)</f>
        <v>Precision Harmonic Power Analyzer</v>
      </c>
      <c r="D88" s="125"/>
      <c r="E88" s="125"/>
      <c r="F88" s="125"/>
      <c r="G88" s="125"/>
      <c r="H88" s="125"/>
      <c r="I88" s="207">
        <f>VLOOKUP(A88,[1]Equipment!$A:$J,10,0)</f>
        <v>45693</v>
      </c>
      <c r="J88" s="207"/>
    </row>
    <row r="89" spans="1:11" ht="14.25" customHeight="1" x14ac:dyDescent="0.25">
      <c r="A89" s="10" t="s">
        <v>261</v>
      </c>
      <c r="B89" s="10"/>
      <c r="C89" s="125" t="str">
        <f>VLOOKUP(A89,[1]Equipment!$A$6:$D$100,4,0)</f>
        <v>Thermo Hygrometer</v>
      </c>
      <c r="D89" s="125"/>
      <c r="E89" s="125"/>
      <c r="F89" s="125"/>
      <c r="G89" s="125"/>
      <c r="H89" s="125"/>
      <c r="I89" s="207">
        <f>VLOOKUP(A89,[1]Equipment!$A:$J,10,0)</f>
        <v>45715</v>
      </c>
      <c r="J89" s="207"/>
    </row>
    <row r="90" spans="1:11" ht="14.25" customHeight="1" x14ac:dyDescent="0.25">
      <c r="A90" s="10"/>
      <c r="B90" s="10"/>
      <c r="C90" s="125"/>
      <c r="D90" s="125"/>
      <c r="E90" s="125"/>
      <c r="F90" s="125"/>
      <c r="G90" s="125"/>
      <c r="H90" s="125"/>
      <c r="I90" s="207"/>
      <c r="J90" s="207"/>
      <c r="K90" s="116"/>
    </row>
    <row r="91" spans="1:11" ht="14.25" customHeight="1" x14ac:dyDescent="0.25">
      <c r="A91" s="10"/>
      <c r="B91" s="10"/>
      <c r="C91" s="10"/>
      <c r="D91" s="10"/>
      <c r="E91" s="10"/>
      <c r="F91" s="10"/>
      <c r="G91" s="10"/>
      <c r="H91" s="10"/>
      <c r="I91" s="10"/>
      <c r="J91" s="10"/>
    </row>
    <row r="92" spans="1:11" ht="14.25" customHeight="1" x14ac:dyDescent="0.25">
      <c r="A92" s="10"/>
      <c r="B92" s="10"/>
      <c r="C92" s="10"/>
      <c r="D92" s="10"/>
      <c r="E92" s="10"/>
      <c r="F92" s="10"/>
      <c r="G92" s="10"/>
      <c r="H92" s="10"/>
      <c r="I92" s="10"/>
      <c r="J92" s="10"/>
    </row>
    <row r="93" spans="1:11" ht="14.25" customHeight="1" x14ac:dyDescent="0.25">
      <c r="A93" s="10"/>
      <c r="B93" s="10"/>
      <c r="C93" s="10"/>
      <c r="D93" s="10"/>
      <c r="E93" s="10"/>
      <c r="F93" s="10"/>
      <c r="G93" s="10"/>
      <c r="H93" s="10"/>
      <c r="I93" s="10"/>
      <c r="J93" s="10"/>
    </row>
    <row r="94" spans="1:11" ht="14.25" customHeight="1" x14ac:dyDescent="0.25">
      <c r="A94" s="10"/>
      <c r="B94" s="10"/>
      <c r="C94" s="10"/>
      <c r="D94" s="10"/>
      <c r="E94" s="10"/>
      <c r="F94" s="10"/>
      <c r="G94" s="10"/>
      <c r="H94" s="10"/>
      <c r="I94" s="10"/>
      <c r="J94" s="10"/>
    </row>
    <row r="95" spans="1:11" ht="14.25" customHeight="1" x14ac:dyDescent="0.25">
      <c r="A95" s="10"/>
      <c r="B95" s="10"/>
      <c r="C95" s="10"/>
      <c r="D95" s="10"/>
      <c r="E95" s="10"/>
      <c r="F95" s="10"/>
      <c r="G95" s="10"/>
      <c r="H95" s="10"/>
      <c r="I95" s="10"/>
      <c r="J95" s="10"/>
    </row>
    <row r="96" spans="1:11" ht="14.25" customHeight="1" x14ac:dyDescent="0.25">
      <c r="A96" s="10"/>
      <c r="B96" s="10"/>
      <c r="C96" s="10"/>
      <c r="D96" s="10"/>
      <c r="E96" s="10"/>
      <c r="F96" s="10"/>
      <c r="G96" s="10"/>
      <c r="H96" s="10"/>
      <c r="I96" s="10"/>
      <c r="J96" s="10"/>
    </row>
    <row r="97" spans="1:10" ht="14.25" customHeight="1" x14ac:dyDescent="0.25">
      <c r="A97" s="10"/>
      <c r="B97" s="10"/>
      <c r="C97" s="10"/>
      <c r="D97" s="10"/>
      <c r="E97" s="10"/>
      <c r="F97" s="10"/>
      <c r="G97" s="10"/>
      <c r="H97" s="10"/>
      <c r="I97" s="10"/>
      <c r="J97" s="10"/>
    </row>
    <row r="98" spans="1:10" ht="14.25" customHeight="1" x14ac:dyDescent="0.25">
      <c r="A98" s="10"/>
      <c r="B98" s="10"/>
      <c r="C98" s="10"/>
      <c r="D98" s="10"/>
      <c r="E98" s="10"/>
      <c r="F98" s="10"/>
      <c r="G98" s="10"/>
      <c r="H98" s="10"/>
      <c r="I98" s="10"/>
      <c r="J98" s="10"/>
    </row>
    <row r="99" spans="1:10" ht="14.25" customHeight="1" x14ac:dyDescent="0.25">
      <c r="A99" s="10"/>
      <c r="B99" s="10"/>
      <c r="C99" s="10"/>
      <c r="D99" s="10"/>
      <c r="E99" s="10"/>
      <c r="F99" s="10"/>
      <c r="G99" s="10"/>
      <c r="H99" s="10"/>
      <c r="I99" s="10"/>
      <c r="J99" s="10"/>
    </row>
    <row r="100" spans="1:10" ht="14.25" customHeight="1" x14ac:dyDescent="0.25">
      <c r="A100" s="10"/>
      <c r="B100" s="10"/>
      <c r="C100" s="10"/>
      <c r="D100" s="10"/>
      <c r="E100" s="10"/>
      <c r="F100" s="10"/>
      <c r="G100" s="10"/>
      <c r="H100" s="10"/>
      <c r="I100" s="10"/>
      <c r="J100" s="10"/>
    </row>
    <row r="101" spans="1:10" ht="14.25" customHeight="1" x14ac:dyDescent="0.25">
      <c r="A101" s="10"/>
      <c r="B101" s="10"/>
      <c r="C101" s="10"/>
      <c r="D101" s="10"/>
      <c r="E101" s="10"/>
      <c r="F101" s="10"/>
      <c r="G101" s="10"/>
      <c r="H101" s="10"/>
      <c r="I101" s="10"/>
      <c r="J101" s="10"/>
    </row>
    <row r="102" spans="1:10" ht="14.25" customHeight="1" x14ac:dyDescent="0.25">
      <c r="A102" s="10"/>
      <c r="B102" s="10"/>
      <c r="C102" s="10"/>
      <c r="D102" s="10"/>
      <c r="E102" s="10"/>
      <c r="F102" s="10"/>
      <c r="G102" s="10"/>
      <c r="H102" s="10"/>
      <c r="I102" s="10"/>
      <c r="J102" s="10"/>
    </row>
    <row r="103" spans="1:10" ht="14.25" customHeight="1" x14ac:dyDescent="0.25">
      <c r="A103" s="10"/>
      <c r="B103" s="10"/>
      <c r="C103" s="10"/>
      <c r="D103" s="10"/>
      <c r="E103" s="10"/>
      <c r="F103" s="10"/>
      <c r="G103" s="10"/>
      <c r="H103" s="10"/>
      <c r="I103" s="10"/>
      <c r="J103" s="10"/>
    </row>
    <row r="104" spans="1:10" ht="14.25" customHeight="1" x14ac:dyDescent="0.25">
      <c r="A104" s="10"/>
      <c r="B104" s="10"/>
      <c r="C104" s="10"/>
      <c r="D104" s="10"/>
      <c r="E104" s="10"/>
      <c r="F104" s="10"/>
      <c r="G104" s="10"/>
      <c r="H104" s="10"/>
      <c r="I104" s="10"/>
      <c r="J104" s="10"/>
    </row>
    <row r="105" spans="1:10" ht="14.25" customHeight="1" x14ac:dyDescent="0.25">
      <c r="A105" s="10"/>
      <c r="B105" s="10"/>
      <c r="C105" s="10"/>
      <c r="D105" s="10"/>
      <c r="E105" s="10"/>
      <c r="F105" s="10"/>
      <c r="G105" s="10"/>
      <c r="H105" s="10"/>
      <c r="I105" s="10"/>
      <c r="J105" s="10"/>
    </row>
    <row r="106" spans="1:10" ht="14.25" customHeight="1" x14ac:dyDescent="0.25">
      <c r="A106" s="10"/>
      <c r="B106" s="10"/>
      <c r="C106" s="10"/>
      <c r="D106" s="10"/>
      <c r="E106" s="10"/>
      <c r="F106" s="10"/>
      <c r="G106" s="10"/>
      <c r="H106" s="10"/>
      <c r="I106" s="10"/>
      <c r="J106" s="10"/>
    </row>
    <row r="107" spans="1:10" ht="14.25" customHeight="1" x14ac:dyDescent="0.25">
      <c r="A107" s="10"/>
      <c r="B107" s="10"/>
      <c r="C107" s="10"/>
      <c r="D107" s="10"/>
      <c r="E107" s="10"/>
      <c r="F107" s="10"/>
      <c r="G107" s="10"/>
      <c r="H107" s="10"/>
      <c r="I107" s="10"/>
      <c r="J107" s="10"/>
    </row>
    <row r="108" spans="1:10" ht="14.25" customHeight="1" x14ac:dyDescent="0.25">
      <c r="A108" s="10"/>
      <c r="B108" s="10"/>
      <c r="C108" s="10"/>
      <c r="D108" s="10"/>
      <c r="E108" s="10"/>
      <c r="F108" s="10"/>
      <c r="G108" s="10"/>
      <c r="H108" s="10"/>
      <c r="I108" s="10"/>
      <c r="J108" s="10"/>
    </row>
    <row r="109" spans="1:10" ht="14.25" customHeight="1" x14ac:dyDescent="0.25">
      <c r="A109" s="10"/>
      <c r="B109" s="10"/>
      <c r="C109" s="10"/>
      <c r="D109" s="10"/>
      <c r="E109" s="10"/>
      <c r="F109" s="10"/>
      <c r="G109" s="10"/>
      <c r="H109" s="10"/>
      <c r="I109" s="10"/>
      <c r="J109" s="10"/>
    </row>
    <row r="110" spans="1:10" ht="14.25" customHeight="1" x14ac:dyDescent="0.25">
      <c r="A110" s="118" t="s">
        <v>0</v>
      </c>
      <c r="B110" s="119"/>
      <c r="C110" s="119"/>
      <c r="D110" s="119"/>
      <c r="E110" s="119"/>
      <c r="F110" s="119"/>
      <c r="G110" s="119"/>
      <c r="H110" s="120"/>
      <c r="I110" s="164" t="s">
        <v>135</v>
      </c>
      <c r="J110" s="165"/>
    </row>
    <row r="111" spans="1:10" ht="14.25" customHeight="1" x14ac:dyDescent="0.25">
      <c r="A111" s="121"/>
      <c r="B111" s="122"/>
      <c r="C111" s="122"/>
      <c r="D111" s="122"/>
      <c r="E111" s="122"/>
      <c r="F111" s="122"/>
      <c r="G111" s="122"/>
      <c r="H111" s="123"/>
      <c r="I111" s="166"/>
      <c r="J111" s="167"/>
    </row>
    <row r="112" spans="1:10" ht="14.25" customHeight="1" x14ac:dyDescent="0.25">
      <c r="A112" s="168" t="s">
        <v>95</v>
      </c>
      <c r="B112" s="169"/>
      <c r="C112" s="169"/>
      <c r="D112" s="169"/>
      <c r="E112" s="169"/>
      <c r="F112" s="169"/>
      <c r="G112" s="169"/>
      <c r="H112" s="170"/>
      <c r="I112" s="176" t="str">
        <f>D$4</f>
        <v>01253</v>
      </c>
      <c r="J112" s="177"/>
    </row>
    <row r="113" spans="1:10" ht="14.25" customHeight="1" x14ac:dyDescent="0.25">
      <c r="A113" s="171"/>
      <c r="B113" s="172"/>
      <c r="C113" s="172"/>
      <c r="D113" s="172"/>
      <c r="E113" s="172"/>
      <c r="F113" s="172"/>
      <c r="G113" s="172"/>
      <c r="H113" s="173"/>
      <c r="I113" s="178"/>
      <c r="J113" s="179"/>
    </row>
    <row r="114" spans="1:10" ht="14.25" customHeight="1" x14ac:dyDescent="0.25">
      <c r="A114" s="10"/>
      <c r="B114" s="10"/>
      <c r="C114" s="10"/>
      <c r="D114" s="10"/>
      <c r="E114" s="10"/>
      <c r="F114" s="10"/>
      <c r="G114" s="10"/>
      <c r="H114" s="10"/>
      <c r="I114" s="10"/>
      <c r="J114" s="10"/>
    </row>
    <row r="115" spans="1:10" ht="14.25" customHeight="1" x14ac:dyDescent="0.3">
      <c r="A115" s="208" t="s">
        <v>126</v>
      </c>
      <c r="B115" s="208"/>
      <c r="C115" s="208"/>
      <c r="D115" s="208"/>
      <c r="E115" s="208"/>
      <c r="F115" s="208"/>
      <c r="G115" s="208"/>
      <c r="H115" s="208"/>
      <c r="I115" s="208"/>
      <c r="J115" s="208"/>
    </row>
    <row r="116" spans="1:10" ht="14.25" customHeight="1" x14ac:dyDescent="0.25">
      <c r="A116" s="10"/>
      <c r="B116" s="10"/>
      <c r="C116" s="10"/>
      <c r="D116" s="10"/>
      <c r="E116" s="10"/>
      <c r="F116" s="10"/>
      <c r="G116" s="10"/>
      <c r="H116" s="10"/>
      <c r="I116" s="10"/>
      <c r="J116" s="10"/>
    </row>
    <row r="117" spans="1:10" ht="14.25" customHeight="1" x14ac:dyDescent="0.25">
      <c r="A117" s="10"/>
      <c r="B117" s="124" t="s">
        <v>133</v>
      </c>
      <c r="C117" s="124"/>
      <c r="D117" s="124"/>
      <c r="E117" s="124"/>
      <c r="F117" s="124"/>
      <c r="G117" s="124"/>
      <c r="H117" s="124"/>
      <c r="I117" s="124"/>
      <c r="J117" s="124"/>
    </row>
    <row r="118" spans="1:10" ht="14.25" customHeight="1" x14ac:dyDescent="0.25">
      <c r="A118" s="10"/>
      <c r="B118" s="70"/>
      <c r="C118" s="70"/>
      <c r="D118" s="70"/>
      <c r="E118" s="70"/>
      <c r="F118" s="70"/>
      <c r="G118" s="70"/>
      <c r="H118" s="70"/>
      <c r="I118" s="70"/>
      <c r="J118" s="70"/>
    </row>
    <row r="119" spans="1:10" ht="14.25" customHeight="1" x14ac:dyDescent="0.25">
      <c r="A119" s="10"/>
      <c r="B119" s="10"/>
      <c r="C119" s="10"/>
      <c r="D119" s="10"/>
      <c r="E119" s="10"/>
      <c r="F119" s="10"/>
      <c r="G119" s="10"/>
      <c r="H119" s="10"/>
      <c r="I119" s="10"/>
      <c r="J119" s="10"/>
    </row>
    <row r="120" spans="1:10" ht="14.25" customHeight="1" x14ac:dyDescent="0.25">
      <c r="A120" s="10"/>
      <c r="B120" s="10"/>
      <c r="C120" s="10"/>
      <c r="D120" s="10"/>
      <c r="E120" s="10"/>
      <c r="F120" s="10"/>
      <c r="G120" s="10"/>
      <c r="H120" s="10"/>
      <c r="I120" s="10"/>
      <c r="J120" s="10"/>
    </row>
    <row r="121" spans="1:10" ht="14.25" customHeight="1" x14ac:dyDescent="0.25">
      <c r="A121" s="10"/>
      <c r="B121" s="10"/>
      <c r="C121" s="10"/>
      <c r="D121" s="10"/>
      <c r="E121" s="10"/>
      <c r="F121" s="10"/>
      <c r="G121" s="10"/>
      <c r="H121" s="10"/>
      <c r="I121" s="10"/>
      <c r="J121" s="10"/>
    </row>
    <row r="122" spans="1:10" ht="14.25" customHeight="1" x14ac:dyDescent="0.25">
      <c r="A122" s="10"/>
      <c r="B122" s="10"/>
      <c r="C122" s="10"/>
      <c r="D122" s="10"/>
      <c r="E122" s="10"/>
      <c r="F122" s="10"/>
      <c r="G122" s="10"/>
      <c r="H122" s="10"/>
      <c r="I122" s="10"/>
      <c r="J122" s="10"/>
    </row>
    <row r="123" spans="1:10" ht="14.25" customHeight="1" x14ac:dyDescent="0.25">
      <c r="A123" s="10"/>
      <c r="B123" s="10"/>
      <c r="C123" s="10"/>
      <c r="D123" s="10"/>
      <c r="E123" s="10"/>
      <c r="F123" s="10"/>
      <c r="G123" s="10"/>
      <c r="H123" s="10"/>
      <c r="I123" s="10"/>
      <c r="J123" s="10"/>
    </row>
    <row r="124" spans="1:10" ht="14.25" customHeight="1" x14ac:dyDescent="0.25">
      <c r="A124" s="10"/>
      <c r="B124" s="10"/>
      <c r="C124" s="10"/>
      <c r="D124" s="10"/>
      <c r="E124" s="10"/>
      <c r="F124" s="10"/>
      <c r="G124" s="10"/>
      <c r="H124" s="10"/>
      <c r="I124" s="10"/>
      <c r="J124" s="10"/>
    </row>
    <row r="125" spans="1:10" ht="14.25" customHeight="1" x14ac:dyDescent="0.25">
      <c r="A125" s="10"/>
      <c r="B125" s="10"/>
      <c r="C125" s="10"/>
      <c r="D125" s="10"/>
      <c r="E125" s="10"/>
      <c r="F125" s="10"/>
      <c r="G125" s="10"/>
      <c r="H125" s="10"/>
      <c r="I125" s="10"/>
      <c r="J125" s="10"/>
    </row>
    <row r="126" spans="1:10" ht="14.25" customHeight="1" x14ac:dyDescent="0.25">
      <c r="A126" s="10"/>
      <c r="B126" s="10"/>
      <c r="C126" s="10"/>
      <c r="D126" s="10"/>
      <c r="E126" s="10"/>
      <c r="F126" s="10"/>
      <c r="G126" s="10"/>
      <c r="H126" s="10"/>
      <c r="I126" s="10"/>
      <c r="J126" s="10"/>
    </row>
    <row r="127" spans="1:10" ht="14.25" customHeight="1" x14ac:dyDescent="0.25">
      <c r="A127" s="10"/>
      <c r="B127" s="10"/>
      <c r="C127" s="10"/>
      <c r="D127" s="10"/>
      <c r="E127" s="10"/>
      <c r="F127" s="10"/>
      <c r="G127" s="10"/>
      <c r="H127" s="10"/>
      <c r="I127" s="10"/>
      <c r="J127" s="10"/>
    </row>
    <row r="128" spans="1:10" ht="14.25" customHeight="1" x14ac:dyDescent="0.25">
      <c r="A128" s="10"/>
      <c r="B128" s="10"/>
      <c r="C128" s="10"/>
      <c r="D128" s="10"/>
      <c r="E128" s="10"/>
      <c r="F128" s="10"/>
      <c r="G128" s="10"/>
      <c r="H128" s="10"/>
      <c r="I128" s="10"/>
      <c r="J128" s="10"/>
    </row>
    <row r="129" spans="1:10" ht="14.25" customHeight="1" x14ac:dyDescent="0.25">
      <c r="A129" s="10"/>
      <c r="B129" s="10"/>
      <c r="C129" s="10"/>
      <c r="D129" s="10"/>
      <c r="E129" s="10"/>
      <c r="F129" s="10"/>
      <c r="G129" s="10"/>
      <c r="H129" s="10"/>
      <c r="I129" s="10"/>
      <c r="J129" s="10"/>
    </row>
    <row r="130" spans="1:10" ht="14.25" customHeight="1" x14ac:dyDescent="0.25">
      <c r="A130" s="10"/>
      <c r="B130" s="10"/>
      <c r="C130" s="10"/>
      <c r="D130" s="10"/>
      <c r="E130" s="10"/>
      <c r="F130" s="10"/>
      <c r="G130" s="10"/>
      <c r="H130" s="10"/>
      <c r="I130" s="10"/>
      <c r="J130" s="10"/>
    </row>
    <row r="131" spans="1:10" ht="14.25" customHeight="1" x14ac:dyDescent="0.25">
      <c r="A131" s="10"/>
      <c r="B131" s="10"/>
      <c r="C131" s="10"/>
      <c r="D131" s="10"/>
      <c r="E131" s="10"/>
      <c r="F131" s="10"/>
      <c r="G131" s="10"/>
      <c r="H131" s="10"/>
      <c r="I131" s="10"/>
      <c r="J131" s="10"/>
    </row>
    <row r="132" spans="1:10" ht="14.25" customHeight="1" x14ac:dyDescent="0.25">
      <c r="A132" s="10"/>
      <c r="B132" s="10"/>
      <c r="C132" s="10"/>
      <c r="D132" s="10"/>
      <c r="E132" s="10"/>
      <c r="F132" s="10"/>
      <c r="G132" s="10"/>
      <c r="H132" s="10"/>
      <c r="I132" s="10"/>
      <c r="J132" s="10"/>
    </row>
    <row r="133" spans="1:10" ht="14.25" customHeight="1" x14ac:dyDescent="0.25">
      <c r="A133" s="10"/>
      <c r="B133" s="10"/>
      <c r="C133" s="10"/>
      <c r="D133" s="10"/>
      <c r="E133" s="10"/>
      <c r="F133" s="10"/>
      <c r="G133" s="10"/>
      <c r="H133" s="10"/>
      <c r="I133" s="10"/>
      <c r="J133" s="10"/>
    </row>
    <row r="134" spans="1:10" ht="14.25" customHeight="1" x14ac:dyDescent="0.25">
      <c r="A134" s="10"/>
      <c r="B134" s="10"/>
      <c r="C134" s="10"/>
      <c r="D134" s="10"/>
      <c r="E134" s="10"/>
      <c r="F134" s="10"/>
      <c r="G134" s="10"/>
      <c r="H134" s="10"/>
      <c r="I134" s="10"/>
      <c r="J134" s="10"/>
    </row>
    <row r="135" spans="1:10" ht="14.25" customHeight="1" x14ac:dyDescent="0.25">
      <c r="A135" s="10"/>
      <c r="B135" s="10"/>
      <c r="C135" s="10"/>
      <c r="D135" s="10"/>
      <c r="E135" s="10"/>
      <c r="F135" s="10"/>
      <c r="G135" s="10"/>
      <c r="H135" s="10"/>
      <c r="I135" s="10"/>
      <c r="J135" s="10"/>
    </row>
    <row r="136" spans="1:10" ht="14.25" customHeight="1" x14ac:dyDescent="0.25">
      <c r="A136" s="10"/>
      <c r="B136" s="10"/>
      <c r="C136" s="10"/>
      <c r="D136" s="10"/>
      <c r="E136" s="10"/>
      <c r="F136" s="10"/>
      <c r="G136" s="10"/>
      <c r="H136" s="10"/>
      <c r="I136" s="10"/>
      <c r="J136" s="10"/>
    </row>
    <row r="137" spans="1:10" ht="14.25" customHeight="1" x14ac:dyDescent="0.25">
      <c r="A137" s="10"/>
      <c r="B137" s="10"/>
      <c r="C137" s="10"/>
      <c r="D137" s="10"/>
      <c r="E137" s="10"/>
      <c r="F137" s="10"/>
      <c r="G137" s="10"/>
      <c r="H137" s="10"/>
      <c r="I137" s="10"/>
      <c r="J137" s="10"/>
    </row>
    <row r="138" spans="1:10" ht="14.25" customHeight="1" x14ac:dyDescent="0.25">
      <c r="A138" s="175" t="s">
        <v>134</v>
      </c>
      <c r="B138" s="175"/>
      <c r="C138" s="175"/>
      <c r="D138" s="175"/>
      <c r="E138" s="175"/>
      <c r="F138" s="175"/>
      <c r="G138" s="175"/>
      <c r="H138" s="175"/>
      <c r="I138" s="175"/>
      <c r="J138" s="175"/>
    </row>
    <row r="139" spans="1:10" ht="14.25" customHeight="1" x14ac:dyDescent="0.25">
      <c r="A139" s="71"/>
      <c r="B139" s="71"/>
      <c r="C139" s="71"/>
      <c r="D139" s="71"/>
      <c r="E139" s="71"/>
      <c r="F139" s="71"/>
      <c r="G139" s="71"/>
      <c r="H139" s="71"/>
      <c r="I139" s="71"/>
      <c r="J139" s="71"/>
    </row>
    <row r="140" spans="1:10" ht="14.25" customHeight="1" x14ac:dyDescent="0.25">
      <c r="A140" s="72" t="s">
        <v>189</v>
      </c>
      <c r="B140" s="213" t="s">
        <v>190</v>
      </c>
      <c r="C140" s="213"/>
      <c r="D140" s="213"/>
      <c r="E140" s="213"/>
      <c r="F140" s="213"/>
      <c r="G140" s="213"/>
      <c r="H140" s="213"/>
      <c r="I140" s="213"/>
      <c r="J140" s="213"/>
    </row>
    <row r="141" spans="1:10" ht="14.25" customHeight="1" x14ac:dyDescent="0.25">
      <c r="A141" s="72"/>
      <c r="B141" s="213"/>
      <c r="C141" s="213"/>
      <c r="D141" s="213"/>
      <c r="E141" s="213"/>
      <c r="F141" s="213"/>
      <c r="G141" s="213"/>
      <c r="H141" s="213"/>
      <c r="I141" s="213"/>
      <c r="J141" s="213"/>
    </row>
    <row r="142" spans="1:10" ht="14.25" customHeight="1" x14ac:dyDescent="0.25">
      <c r="A142" s="72" t="s">
        <v>191</v>
      </c>
      <c r="B142" s="213" t="s">
        <v>192</v>
      </c>
      <c r="C142" s="213"/>
      <c r="D142" s="213"/>
      <c r="E142" s="213"/>
      <c r="F142" s="213"/>
      <c r="G142" s="213"/>
      <c r="H142" s="213"/>
      <c r="I142" s="213"/>
      <c r="J142" s="213"/>
    </row>
    <row r="143" spans="1:10" ht="14.25" customHeight="1" x14ac:dyDescent="0.25">
      <c r="A143" s="72"/>
      <c r="B143" s="213"/>
      <c r="C143" s="213"/>
      <c r="D143" s="213"/>
      <c r="E143" s="213"/>
      <c r="F143" s="213"/>
      <c r="G143" s="213"/>
      <c r="H143" s="213"/>
      <c r="I143" s="213"/>
      <c r="J143" s="213"/>
    </row>
    <row r="144" spans="1:10" ht="14.25" customHeight="1" x14ac:dyDescent="0.25">
      <c r="A144" s="72" t="s">
        <v>193</v>
      </c>
      <c r="B144" s="213" t="s">
        <v>192</v>
      </c>
      <c r="C144" s="213"/>
      <c r="D144" s="213"/>
      <c r="E144" s="213"/>
      <c r="F144" s="213"/>
      <c r="G144" s="213"/>
      <c r="H144" s="213"/>
      <c r="I144" s="213"/>
      <c r="J144" s="213"/>
    </row>
    <row r="145" spans="1:10" ht="14.25" customHeight="1" x14ac:dyDescent="0.25">
      <c r="A145" s="72"/>
      <c r="B145" s="213"/>
      <c r="C145" s="213"/>
      <c r="D145" s="213"/>
      <c r="E145" s="213"/>
      <c r="F145" s="213"/>
      <c r="G145" s="213"/>
      <c r="H145" s="213"/>
      <c r="I145" s="213"/>
      <c r="J145" s="213"/>
    </row>
    <row r="146" spans="1:10" ht="14.25" customHeight="1" x14ac:dyDescent="0.25">
      <c r="A146" s="72" t="s">
        <v>194</v>
      </c>
      <c r="B146" s="213" t="s">
        <v>224</v>
      </c>
      <c r="C146" s="213"/>
      <c r="D146" s="213"/>
      <c r="E146" s="213"/>
      <c r="F146" s="213"/>
      <c r="G146" s="213"/>
      <c r="H146" s="213"/>
      <c r="I146" s="213"/>
      <c r="J146" s="213"/>
    </row>
    <row r="147" spans="1:10" ht="14.25" customHeight="1" x14ac:dyDescent="0.25">
      <c r="A147" s="72"/>
      <c r="B147" s="213"/>
      <c r="C147" s="213"/>
      <c r="D147" s="213"/>
      <c r="E147" s="213"/>
      <c r="F147" s="213"/>
      <c r="G147" s="213"/>
      <c r="H147" s="213"/>
      <c r="I147" s="213"/>
      <c r="J147" s="213"/>
    </row>
    <row r="148" spans="1:10" ht="14.25" customHeight="1" x14ac:dyDescent="0.25">
      <c r="A148" s="72"/>
      <c r="B148" s="72"/>
      <c r="C148" s="72"/>
      <c r="D148" s="72"/>
      <c r="E148" s="72"/>
      <c r="F148" s="72"/>
      <c r="G148" s="72"/>
      <c r="H148" s="72"/>
      <c r="I148" s="72"/>
      <c r="J148" s="72"/>
    </row>
    <row r="149" spans="1:10" ht="14.25" customHeight="1" x14ac:dyDescent="0.25">
      <c r="A149" s="10" t="s">
        <v>195</v>
      </c>
      <c r="B149" s="10"/>
      <c r="C149" s="10"/>
      <c r="D149" s="10"/>
      <c r="E149" s="10"/>
      <c r="F149" s="10"/>
      <c r="G149" s="10"/>
      <c r="H149" s="10"/>
      <c r="I149" s="10"/>
      <c r="J149" s="10"/>
    </row>
    <row r="150" spans="1:10" ht="14.25" customHeight="1" x14ac:dyDescent="0.25">
      <c r="A150" s="10"/>
      <c r="B150" s="10"/>
      <c r="C150" s="10"/>
      <c r="D150" s="10"/>
      <c r="E150" s="10"/>
      <c r="F150" s="10"/>
      <c r="G150" s="10"/>
      <c r="H150" s="10"/>
      <c r="I150" s="10"/>
      <c r="J150" s="10"/>
    </row>
    <row r="151" spans="1:10" ht="14.25" customHeight="1" x14ac:dyDescent="0.25">
      <c r="A151" s="10" t="s">
        <v>196</v>
      </c>
      <c r="B151" s="214" t="s">
        <v>197</v>
      </c>
      <c r="C151" s="214"/>
      <c r="D151" s="214"/>
      <c r="E151" s="214"/>
      <c r="F151" s="214"/>
      <c r="G151" s="214"/>
      <c r="H151" s="214"/>
      <c r="I151" s="214"/>
      <c r="J151" s="214"/>
    </row>
    <row r="152" spans="1:10" ht="14.25" customHeight="1" x14ac:dyDescent="0.25">
      <c r="A152" s="10"/>
      <c r="B152" s="214"/>
      <c r="C152" s="214"/>
      <c r="D152" s="214"/>
      <c r="E152" s="214"/>
      <c r="F152" s="214"/>
      <c r="G152" s="214"/>
      <c r="H152" s="214"/>
      <c r="I152" s="214"/>
      <c r="J152" s="214"/>
    </row>
    <row r="153" spans="1:10" ht="14.25" customHeight="1" x14ac:dyDescent="0.25">
      <c r="A153" s="10" t="s">
        <v>198</v>
      </c>
      <c r="B153" s="10" t="s">
        <v>199</v>
      </c>
      <c r="C153" s="10"/>
      <c r="D153" s="10"/>
      <c r="E153" s="10"/>
      <c r="F153" s="10"/>
      <c r="G153" s="10"/>
      <c r="H153" s="10"/>
      <c r="I153" s="10"/>
      <c r="J153" s="10"/>
    </row>
    <row r="154" spans="1:10" ht="14.25" customHeight="1" x14ac:dyDescent="0.25">
      <c r="A154" s="10"/>
      <c r="B154" s="10"/>
      <c r="C154" s="10"/>
      <c r="D154" s="10"/>
      <c r="E154" s="10"/>
      <c r="F154" s="10"/>
      <c r="G154" s="10"/>
      <c r="H154" s="10"/>
      <c r="I154" s="10"/>
      <c r="J154" s="10"/>
    </row>
    <row r="155" spans="1:10" ht="14.25" customHeight="1" x14ac:dyDescent="0.25">
      <c r="A155" s="10"/>
      <c r="B155" s="10"/>
      <c r="C155" s="10"/>
      <c r="D155" s="10"/>
      <c r="E155" s="10"/>
      <c r="F155" s="10"/>
      <c r="G155" s="10"/>
      <c r="H155" s="10"/>
      <c r="I155" s="10"/>
      <c r="J155" s="10"/>
    </row>
    <row r="156" spans="1:10" ht="14.25" customHeight="1" x14ac:dyDescent="0.25">
      <c r="A156" s="10"/>
      <c r="B156" s="10"/>
      <c r="C156" s="10"/>
      <c r="D156" s="10"/>
      <c r="E156" s="10"/>
      <c r="F156" s="10"/>
      <c r="G156" s="10"/>
      <c r="H156" s="10"/>
      <c r="I156" s="10"/>
      <c r="J156" s="10"/>
    </row>
    <row r="157" spans="1:10" ht="14.25" customHeight="1" x14ac:dyDescent="0.25">
      <c r="A157" s="10"/>
      <c r="B157" s="10"/>
      <c r="C157" s="10"/>
      <c r="D157" s="10"/>
      <c r="E157" s="10"/>
      <c r="F157" s="10"/>
      <c r="G157" s="10"/>
      <c r="H157" s="10"/>
      <c r="I157" s="10"/>
      <c r="J157" s="10"/>
    </row>
    <row r="158" spans="1:10" ht="14.25" customHeight="1" x14ac:dyDescent="0.25">
      <c r="A158" s="10"/>
      <c r="B158" s="10"/>
      <c r="C158" s="10"/>
      <c r="D158" s="10"/>
      <c r="E158" s="10"/>
      <c r="F158" s="10"/>
      <c r="G158" s="10"/>
      <c r="H158" s="10"/>
      <c r="I158" s="10"/>
      <c r="J158" s="10"/>
    </row>
    <row r="159" spans="1:10" ht="14.25" customHeight="1" x14ac:dyDescent="0.25">
      <c r="A159" s="10"/>
      <c r="B159" s="10"/>
      <c r="C159" s="10"/>
      <c r="D159" s="10"/>
      <c r="E159" s="10"/>
      <c r="F159" s="10"/>
      <c r="G159" s="10"/>
      <c r="H159" s="10"/>
      <c r="I159" s="10"/>
      <c r="J159" s="10"/>
    </row>
    <row r="160" spans="1:10" ht="14.25" customHeight="1" x14ac:dyDescent="0.25">
      <c r="A160" s="10"/>
      <c r="B160" s="10"/>
      <c r="C160" s="10"/>
      <c r="D160" s="10"/>
      <c r="E160" s="10"/>
      <c r="F160" s="10"/>
      <c r="G160" s="10"/>
      <c r="H160" s="10"/>
      <c r="I160" s="10"/>
      <c r="J160" s="10"/>
    </row>
    <row r="161" spans="1:10" ht="14.25" customHeight="1" x14ac:dyDescent="0.25">
      <c r="A161" s="10"/>
      <c r="B161" s="10"/>
      <c r="C161" s="10"/>
      <c r="D161" s="10"/>
      <c r="E161" s="10"/>
      <c r="F161" s="10"/>
      <c r="G161" s="10"/>
      <c r="H161" s="10"/>
      <c r="I161" s="10"/>
      <c r="J161" s="10"/>
    </row>
    <row r="162" spans="1:10" ht="14.25" customHeight="1" x14ac:dyDescent="0.25">
      <c r="A162" s="10"/>
      <c r="B162" s="10"/>
      <c r="C162" s="10"/>
      <c r="D162" s="10"/>
      <c r="E162" s="10"/>
      <c r="F162" s="10"/>
      <c r="G162" s="10"/>
      <c r="H162" s="10"/>
      <c r="I162" s="10"/>
      <c r="J162" s="10"/>
    </row>
    <row r="163" spans="1:10" ht="14.25" customHeight="1" x14ac:dyDescent="0.25">
      <c r="A163" s="10"/>
      <c r="B163" s="10"/>
      <c r="C163" s="10"/>
      <c r="D163" s="10"/>
      <c r="E163" s="10"/>
      <c r="F163" s="10"/>
      <c r="G163" s="10"/>
      <c r="H163" s="10"/>
      <c r="I163" s="10"/>
      <c r="J163" s="10"/>
    </row>
    <row r="164" spans="1:10" ht="14.25" customHeight="1" x14ac:dyDescent="0.25">
      <c r="A164" s="10"/>
      <c r="B164" s="10"/>
      <c r="C164" s="10"/>
      <c r="D164" s="10"/>
      <c r="E164" s="10"/>
      <c r="F164" s="10"/>
      <c r="G164" s="10"/>
      <c r="H164" s="10"/>
      <c r="I164" s="10"/>
      <c r="J164" s="10"/>
    </row>
    <row r="165" spans="1:10" ht="14.25" customHeight="1" x14ac:dyDescent="0.25">
      <c r="A165" s="118" t="s">
        <v>0</v>
      </c>
      <c r="B165" s="119"/>
      <c r="C165" s="119"/>
      <c r="D165" s="119"/>
      <c r="E165" s="119"/>
      <c r="F165" s="119"/>
      <c r="G165" s="119"/>
      <c r="H165" s="120"/>
      <c r="I165" s="164" t="s">
        <v>135</v>
      </c>
      <c r="J165" s="165"/>
    </row>
    <row r="166" spans="1:10" ht="14.25" customHeight="1" x14ac:dyDescent="0.25">
      <c r="A166" s="121"/>
      <c r="B166" s="122"/>
      <c r="C166" s="122"/>
      <c r="D166" s="122"/>
      <c r="E166" s="122"/>
      <c r="F166" s="122"/>
      <c r="G166" s="122"/>
      <c r="H166" s="123"/>
      <c r="I166" s="166"/>
      <c r="J166" s="167"/>
    </row>
    <row r="167" spans="1:10" ht="14.25" customHeight="1" x14ac:dyDescent="0.25">
      <c r="A167" s="168" t="s">
        <v>95</v>
      </c>
      <c r="B167" s="169"/>
      <c r="C167" s="169"/>
      <c r="D167" s="169"/>
      <c r="E167" s="169"/>
      <c r="F167" s="169"/>
      <c r="G167" s="169"/>
      <c r="H167" s="170"/>
      <c r="I167" s="176" t="str">
        <f>D$4</f>
        <v>01253</v>
      </c>
      <c r="J167" s="177"/>
    </row>
    <row r="168" spans="1:10" ht="14.25" customHeight="1" x14ac:dyDescent="0.25">
      <c r="A168" s="171"/>
      <c r="B168" s="172"/>
      <c r="C168" s="172"/>
      <c r="D168" s="172"/>
      <c r="E168" s="172"/>
      <c r="F168" s="172"/>
      <c r="G168" s="172"/>
      <c r="H168" s="173"/>
      <c r="I168" s="178"/>
      <c r="J168" s="179"/>
    </row>
    <row r="169" spans="1:10" ht="14.25" customHeight="1" x14ac:dyDescent="0.25">
      <c r="A169" s="10"/>
      <c r="B169" s="10"/>
      <c r="C169" s="10"/>
      <c r="D169" s="10"/>
      <c r="E169" s="10"/>
      <c r="F169" s="10"/>
      <c r="G169" s="10"/>
      <c r="H169" s="10"/>
      <c r="I169" s="10"/>
      <c r="J169" s="10"/>
    </row>
    <row r="170" spans="1:10" ht="14.25" customHeight="1" x14ac:dyDescent="0.25">
      <c r="A170" s="212" t="s">
        <v>227</v>
      </c>
      <c r="B170" s="212"/>
      <c r="C170" s="212"/>
      <c r="D170" s="212"/>
      <c r="E170" s="212"/>
      <c r="F170" s="212"/>
      <c r="G170" s="212"/>
      <c r="H170" s="212"/>
      <c r="I170" s="212"/>
      <c r="J170" s="212"/>
    </row>
    <row r="171" spans="1:10" ht="14.25" customHeight="1" x14ac:dyDescent="0.25">
      <c r="A171" s="10"/>
      <c r="B171" s="10"/>
      <c r="C171" s="10"/>
      <c r="D171" s="10"/>
      <c r="E171" s="10"/>
      <c r="F171" s="10"/>
      <c r="G171" s="10"/>
      <c r="H171" s="10"/>
      <c r="I171" s="10"/>
      <c r="J171" s="10"/>
    </row>
    <row r="172" spans="1:10" ht="14.25" customHeight="1" x14ac:dyDescent="0.25">
      <c r="A172" s="4" t="s">
        <v>49</v>
      </c>
      <c r="B172" s="10"/>
      <c r="C172" s="10"/>
      <c r="D172" s="10"/>
      <c r="E172" s="10"/>
      <c r="F172" s="10"/>
      <c r="G172" s="10"/>
      <c r="H172" s="10"/>
      <c r="I172" s="10"/>
      <c r="J172" s="10"/>
    </row>
    <row r="173" spans="1:10" ht="14.25" customHeight="1" x14ac:dyDescent="0.25">
      <c r="A173" s="4"/>
      <c r="B173" s="10"/>
      <c r="C173" s="10"/>
      <c r="D173" s="10"/>
      <c r="E173" s="10"/>
      <c r="F173" s="10"/>
      <c r="G173" s="10"/>
      <c r="H173" s="10"/>
      <c r="I173" s="10"/>
      <c r="J173" s="10"/>
    </row>
    <row r="174" spans="1:10" ht="14.25" customHeight="1" x14ac:dyDescent="0.25">
      <c r="A174" s="124" t="s">
        <v>226</v>
      </c>
      <c r="B174" s="124"/>
      <c r="C174" s="124"/>
      <c r="D174" s="124"/>
      <c r="E174" s="124"/>
      <c r="F174" s="124"/>
      <c r="G174" s="124"/>
      <c r="H174" s="124"/>
      <c r="I174" s="124"/>
      <c r="J174" s="124"/>
    </row>
    <row r="175" spans="1:10" ht="14.25" customHeight="1" x14ac:dyDescent="0.25">
      <c r="A175" s="124"/>
      <c r="B175" s="124"/>
      <c r="C175" s="124"/>
      <c r="D175" s="124"/>
      <c r="E175" s="124"/>
      <c r="F175" s="124"/>
      <c r="G175" s="124"/>
      <c r="H175" s="124"/>
      <c r="I175" s="124"/>
      <c r="J175" s="124"/>
    </row>
    <row r="176" spans="1:10" ht="14.25" customHeight="1" x14ac:dyDescent="0.25">
      <c r="A176" s="124"/>
      <c r="B176" s="124"/>
      <c r="C176" s="124"/>
      <c r="D176" s="124"/>
      <c r="E176" s="124"/>
      <c r="F176" s="124"/>
      <c r="G176" s="124"/>
      <c r="H176" s="124"/>
      <c r="I176" s="124"/>
      <c r="J176" s="124"/>
    </row>
    <row r="177" spans="1:16" ht="14.25" customHeight="1" x14ac:dyDescent="0.25">
      <c r="A177" s="124"/>
      <c r="B177" s="124"/>
      <c r="C177" s="124"/>
      <c r="D177" s="124"/>
      <c r="E177" s="124"/>
      <c r="F177" s="124"/>
      <c r="G177" s="124"/>
      <c r="H177" s="124"/>
      <c r="I177" s="124"/>
      <c r="J177" s="124"/>
    </row>
    <row r="178" spans="1:16" ht="14.25" customHeight="1" x14ac:dyDescent="0.25">
      <c r="A178" s="124"/>
      <c r="B178" s="124"/>
      <c r="C178" s="124"/>
      <c r="D178" s="124"/>
      <c r="E178" s="124"/>
      <c r="F178" s="124"/>
      <c r="G178" s="124"/>
      <c r="H178" s="124"/>
      <c r="I178" s="124"/>
      <c r="J178" s="124"/>
    </row>
    <row r="179" spans="1:16" ht="14.25" customHeight="1" x14ac:dyDescent="0.25">
      <c r="A179" s="74"/>
      <c r="B179" s="74"/>
      <c r="C179" s="74"/>
      <c r="D179" s="74"/>
      <c r="E179" s="74"/>
      <c r="F179" s="74"/>
      <c r="G179" s="74"/>
      <c r="H179" s="74"/>
      <c r="I179" s="74"/>
      <c r="J179" s="74"/>
    </row>
    <row r="180" spans="1:16" ht="14.25" customHeight="1" x14ac:dyDescent="0.25">
      <c r="A180" s="163" t="s">
        <v>12</v>
      </c>
      <c r="B180" s="163" t="s">
        <v>13</v>
      </c>
      <c r="C180" s="234" t="s">
        <v>234</v>
      </c>
      <c r="D180" s="165"/>
      <c r="E180" s="163" t="s">
        <v>15</v>
      </c>
      <c r="F180" s="251" t="s">
        <v>75</v>
      </c>
      <c r="G180" s="152"/>
      <c r="H180" s="204" t="s">
        <v>140</v>
      </c>
      <c r="I180" s="204" t="s">
        <v>163</v>
      </c>
      <c r="J180" s="10"/>
    </row>
    <row r="181" spans="1:16" ht="14.25" customHeight="1" x14ac:dyDescent="0.25">
      <c r="A181" s="163"/>
      <c r="B181" s="163"/>
      <c r="C181" s="235"/>
      <c r="D181" s="167"/>
      <c r="E181" s="163"/>
      <c r="F181" s="252"/>
      <c r="G181" s="154"/>
      <c r="H181" s="204"/>
      <c r="I181" s="204"/>
      <c r="J181" s="10"/>
    </row>
    <row r="182" spans="1:16" ht="14.25" customHeight="1" x14ac:dyDescent="0.25">
      <c r="A182" s="99"/>
      <c r="B182" s="102" t="s">
        <v>18</v>
      </c>
      <c r="C182" s="215" t="s">
        <v>18</v>
      </c>
      <c r="D182" s="217"/>
      <c r="E182" s="102" t="s">
        <v>19</v>
      </c>
      <c r="F182" s="215" t="s">
        <v>18</v>
      </c>
      <c r="G182" s="217"/>
      <c r="H182" s="102" t="s">
        <v>19</v>
      </c>
      <c r="I182" s="102" t="s">
        <v>19</v>
      </c>
      <c r="J182" s="10"/>
      <c r="L182" s="102" t="s">
        <v>19</v>
      </c>
    </row>
    <row r="183" spans="1:16" ht="14.25" customHeight="1" x14ac:dyDescent="0.25">
      <c r="A183" s="23" t="s">
        <v>50</v>
      </c>
      <c r="B183" s="109">
        <v>10</v>
      </c>
      <c r="C183" s="277">
        <v>10</v>
      </c>
      <c r="D183" s="257"/>
      <c r="E183" s="23">
        <v>0.88</v>
      </c>
      <c r="F183" s="223">
        <v>10.005000000000001</v>
      </c>
      <c r="G183" s="224"/>
      <c r="H183" s="23">
        <v>0.75</v>
      </c>
      <c r="I183" s="23">
        <v>0.01</v>
      </c>
      <c r="J183" s="10"/>
      <c r="K183" s="7" t="s">
        <v>255</v>
      </c>
      <c r="L183" s="23">
        <v>2E-3</v>
      </c>
    </row>
    <row r="184" spans="1:16" ht="14.25" customHeight="1" x14ac:dyDescent="0.25">
      <c r="A184" s="82" t="s">
        <v>51</v>
      </c>
      <c r="B184" s="109">
        <v>10</v>
      </c>
      <c r="C184" s="277">
        <v>10</v>
      </c>
      <c r="D184" s="257"/>
      <c r="E184" s="23">
        <v>0.88</v>
      </c>
      <c r="F184" s="223">
        <v>10.005000000000001</v>
      </c>
      <c r="G184" s="224"/>
      <c r="H184" s="23">
        <v>0.75</v>
      </c>
      <c r="I184" s="23">
        <v>0.01</v>
      </c>
      <c r="J184" s="10"/>
      <c r="L184" s="23">
        <v>2E-3</v>
      </c>
      <c r="P184" s="7">
        <f>M184+N184+O184</f>
        <v>0</v>
      </c>
    </row>
    <row r="185" spans="1:16" ht="14.25" customHeight="1" x14ac:dyDescent="0.25">
      <c r="A185" s="82" t="s">
        <v>52</v>
      </c>
      <c r="B185" s="109">
        <v>10</v>
      </c>
      <c r="C185" s="277">
        <v>10</v>
      </c>
      <c r="D185" s="257"/>
      <c r="E185" s="23">
        <v>0.88</v>
      </c>
      <c r="F185" s="223">
        <v>10.010999999999999</v>
      </c>
      <c r="G185" s="224"/>
      <c r="H185" s="23">
        <v>0.75</v>
      </c>
      <c r="I185" s="23">
        <v>0.01</v>
      </c>
      <c r="J185" s="10"/>
      <c r="L185" s="23">
        <v>2E-3</v>
      </c>
    </row>
    <row r="186" spans="1:16" ht="14.25" customHeight="1" x14ac:dyDescent="0.25">
      <c r="A186" s="23" t="s">
        <v>50</v>
      </c>
      <c r="B186" s="109">
        <v>25</v>
      </c>
      <c r="C186" s="277">
        <v>25</v>
      </c>
      <c r="D186" s="257"/>
      <c r="E186" s="23">
        <v>0.88</v>
      </c>
      <c r="F186" s="278">
        <v>25.02</v>
      </c>
      <c r="G186" s="279"/>
      <c r="H186" s="23">
        <v>0.75</v>
      </c>
      <c r="I186" s="103">
        <v>0.01</v>
      </c>
      <c r="J186" s="10"/>
      <c r="L186" s="7">
        <v>5.5999999999999999E-3</v>
      </c>
    </row>
    <row r="187" spans="1:16" ht="14.25" customHeight="1" x14ac:dyDescent="0.25">
      <c r="A187" s="82" t="s">
        <v>51</v>
      </c>
      <c r="B187" s="109">
        <v>25</v>
      </c>
      <c r="C187" s="277">
        <v>25</v>
      </c>
      <c r="D187" s="257"/>
      <c r="E187" s="23">
        <v>0.88</v>
      </c>
      <c r="F187" s="223">
        <v>25.021999999999998</v>
      </c>
      <c r="G187" s="224"/>
      <c r="H187" s="23">
        <v>0.75</v>
      </c>
      <c r="I187" s="103">
        <v>0.01</v>
      </c>
      <c r="J187" s="10"/>
      <c r="L187" s="7">
        <v>5.5999999999999999E-3</v>
      </c>
    </row>
    <row r="188" spans="1:16" ht="14.25" customHeight="1" x14ac:dyDescent="0.25">
      <c r="A188" s="82" t="s">
        <v>52</v>
      </c>
      <c r="B188" s="109">
        <v>25</v>
      </c>
      <c r="C188" s="277">
        <v>25</v>
      </c>
      <c r="D188" s="257"/>
      <c r="E188" s="23">
        <v>0.88</v>
      </c>
      <c r="F188" s="223">
        <v>25.023</v>
      </c>
      <c r="G188" s="224"/>
      <c r="H188" s="23">
        <v>0.75</v>
      </c>
      <c r="I188" s="106">
        <v>0.01</v>
      </c>
      <c r="J188" s="10"/>
      <c r="L188" s="7">
        <v>5.5999999999999999E-3</v>
      </c>
    </row>
    <row r="189" spans="1:16" ht="14.25" customHeight="1" x14ac:dyDescent="0.25">
      <c r="A189" s="23" t="s">
        <v>50</v>
      </c>
      <c r="B189" s="109">
        <v>50</v>
      </c>
      <c r="C189" s="277">
        <v>50</v>
      </c>
      <c r="D189" s="257"/>
      <c r="E189" s="23">
        <v>0.88</v>
      </c>
      <c r="F189" s="223">
        <v>50.064999999999998</v>
      </c>
      <c r="G189" s="224"/>
      <c r="H189" s="23">
        <v>0.75</v>
      </c>
      <c r="I189" s="106">
        <v>0.01</v>
      </c>
      <c r="J189" s="10"/>
      <c r="K189" s="97"/>
      <c r="L189" s="7">
        <v>8.7500000000000008E-3</v>
      </c>
    </row>
    <row r="190" spans="1:16" ht="14.25" customHeight="1" x14ac:dyDescent="0.25">
      <c r="A190" s="82" t="s">
        <v>51</v>
      </c>
      <c r="B190" s="109">
        <v>50</v>
      </c>
      <c r="C190" s="277">
        <v>50</v>
      </c>
      <c r="D190" s="257"/>
      <c r="E190" s="23">
        <v>0.88</v>
      </c>
      <c r="F190" s="223">
        <v>50.055999999999997</v>
      </c>
      <c r="G190" s="224"/>
      <c r="H190" s="23">
        <v>0.75</v>
      </c>
      <c r="I190" s="106">
        <v>0.01</v>
      </c>
      <c r="J190" s="10"/>
      <c r="L190" s="7">
        <v>8.7500000000000008E-3</v>
      </c>
    </row>
    <row r="191" spans="1:16" ht="14.25" customHeight="1" x14ac:dyDescent="0.25">
      <c r="A191" s="82" t="s">
        <v>52</v>
      </c>
      <c r="B191" s="109">
        <v>50</v>
      </c>
      <c r="C191" s="277">
        <v>50</v>
      </c>
      <c r="D191" s="257"/>
      <c r="E191" s="23">
        <v>0.88</v>
      </c>
      <c r="F191" s="223">
        <v>50.036999999999999</v>
      </c>
      <c r="G191" s="224"/>
      <c r="H191" s="23">
        <v>0.75</v>
      </c>
      <c r="I191" s="106">
        <v>0.01</v>
      </c>
      <c r="J191" s="10"/>
      <c r="L191" s="7">
        <v>8.7500000000000008E-3</v>
      </c>
    </row>
    <row r="192" spans="1:16" ht="14.25" customHeight="1" x14ac:dyDescent="0.25">
      <c r="A192" s="23" t="s">
        <v>50</v>
      </c>
      <c r="B192" s="109">
        <v>75</v>
      </c>
      <c r="C192" s="277"/>
      <c r="D192" s="257"/>
      <c r="E192" s="23">
        <v>0.88</v>
      </c>
      <c r="F192" s="223"/>
      <c r="G192" s="224"/>
      <c r="H192" s="23">
        <v>0.75</v>
      </c>
      <c r="I192" s="106">
        <v>0.02</v>
      </c>
      <c r="J192" s="10"/>
      <c r="L192" s="7">
        <v>1.1900000000000001E-2</v>
      </c>
    </row>
    <row r="193" spans="1:12" ht="14.25" customHeight="1" x14ac:dyDescent="0.25">
      <c r="A193" s="82" t="s">
        <v>51</v>
      </c>
      <c r="B193" s="109">
        <v>75</v>
      </c>
      <c r="C193" s="277"/>
      <c r="D193" s="257"/>
      <c r="E193" s="23">
        <v>0.88</v>
      </c>
      <c r="F193" s="223"/>
      <c r="G193" s="224"/>
      <c r="H193" s="23">
        <v>0.75</v>
      </c>
      <c r="I193" s="106">
        <v>0.02</v>
      </c>
      <c r="J193" s="10"/>
      <c r="L193" s="7">
        <v>1.1900000000000001E-2</v>
      </c>
    </row>
    <row r="194" spans="1:12" ht="14.25" customHeight="1" x14ac:dyDescent="0.25">
      <c r="A194" s="82" t="s">
        <v>52</v>
      </c>
      <c r="B194" s="109">
        <v>75</v>
      </c>
      <c r="C194" s="277"/>
      <c r="D194" s="257"/>
      <c r="E194" s="23">
        <v>0.88</v>
      </c>
      <c r="F194" s="223"/>
      <c r="G194" s="224"/>
      <c r="H194" s="23">
        <v>0.75</v>
      </c>
      <c r="I194" s="106">
        <v>0.02</v>
      </c>
      <c r="J194" s="10"/>
      <c r="L194" s="7">
        <v>1.1900000000000001E-2</v>
      </c>
    </row>
    <row r="195" spans="1:12" ht="14.25" customHeight="1" x14ac:dyDescent="0.25">
      <c r="A195" s="23" t="s">
        <v>50</v>
      </c>
      <c r="B195" s="109">
        <v>100</v>
      </c>
      <c r="C195" s="223"/>
      <c r="D195" s="224"/>
      <c r="E195" s="23">
        <v>0.88</v>
      </c>
      <c r="F195" s="223"/>
      <c r="G195" s="224"/>
      <c r="H195" s="23">
        <v>0.75</v>
      </c>
      <c r="I195" s="106">
        <v>0.02</v>
      </c>
      <c r="J195" s="10"/>
      <c r="L195" s="7">
        <v>1.5049999999999999E-2</v>
      </c>
    </row>
    <row r="196" spans="1:12" ht="14.25" customHeight="1" x14ac:dyDescent="0.25">
      <c r="A196" s="82" t="s">
        <v>51</v>
      </c>
      <c r="B196" s="109">
        <v>100</v>
      </c>
      <c r="C196" s="223"/>
      <c r="D196" s="224"/>
      <c r="E196" s="23">
        <v>0.88</v>
      </c>
      <c r="F196" s="223"/>
      <c r="G196" s="224"/>
      <c r="H196" s="23">
        <v>0.75</v>
      </c>
      <c r="I196" s="106">
        <v>0.02</v>
      </c>
      <c r="J196" s="10"/>
      <c r="L196" s="7">
        <v>1.5049999999999999E-2</v>
      </c>
    </row>
    <row r="197" spans="1:12" ht="14.25" customHeight="1" x14ac:dyDescent="0.25">
      <c r="A197" s="82" t="s">
        <v>52</v>
      </c>
      <c r="B197" s="109">
        <v>100</v>
      </c>
      <c r="C197" s="223"/>
      <c r="D197" s="224"/>
      <c r="E197" s="23">
        <v>0.88</v>
      </c>
      <c r="F197" s="223"/>
      <c r="G197" s="224"/>
      <c r="H197" s="23">
        <v>0.75</v>
      </c>
      <c r="I197" s="106">
        <v>0.02</v>
      </c>
      <c r="J197" s="10"/>
      <c r="L197" s="7">
        <v>1.5049999999999999E-2</v>
      </c>
    </row>
    <row r="198" spans="1:12" ht="14.25" customHeight="1" x14ac:dyDescent="0.25">
      <c r="A198" s="23" t="s">
        <v>50</v>
      </c>
      <c r="B198" s="109">
        <v>115</v>
      </c>
      <c r="C198" s="223"/>
      <c r="D198" s="224"/>
      <c r="E198" s="23">
        <v>0.88</v>
      </c>
      <c r="F198" s="223"/>
      <c r="G198" s="224"/>
      <c r="H198" s="23">
        <v>0.75</v>
      </c>
      <c r="I198" s="106">
        <v>0.02</v>
      </c>
      <c r="J198" s="10"/>
      <c r="L198" s="7">
        <v>1.7399999999999999E-2</v>
      </c>
    </row>
    <row r="199" spans="1:12" ht="14.25" customHeight="1" x14ac:dyDescent="0.25">
      <c r="A199" s="82" t="s">
        <v>51</v>
      </c>
      <c r="B199" s="109">
        <v>115</v>
      </c>
      <c r="C199" s="223"/>
      <c r="D199" s="224"/>
      <c r="E199" s="23">
        <v>0.88</v>
      </c>
      <c r="F199" s="223"/>
      <c r="G199" s="224"/>
      <c r="H199" s="23">
        <v>0.75</v>
      </c>
      <c r="I199" s="106">
        <v>0.02</v>
      </c>
      <c r="J199" s="10"/>
      <c r="L199" s="7">
        <v>1.7399999999999999E-2</v>
      </c>
    </row>
    <row r="200" spans="1:12" ht="14.25" customHeight="1" x14ac:dyDescent="0.25">
      <c r="A200" s="82" t="s">
        <v>52</v>
      </c>
      <c r="B200" s="109">
        <v>115</v>
      </c>
      <c r="C200" s="223"/>
      <c r="D200" s="224"/>
      <c r="E200" s="23">
        <v>0.88</v>
      </c>
      <c r="F200" s="223"/>
      <c r="G200" s="224"/>
      <c r="H200" s="23">
        <v>0.75</v>
      </c>
      <c r="I200" s="106">
        <v>0.02</v>
      </c>
      <c r="J200" s="10"/>
      <c r="L200" s="7">
        <v>1.7399999999999999E-2</v>
      </c>
    </row>
    <row r="201" spans="1:12" ht="14.25" customHeight="1" x14ac:dyDescent="0.25">
      <c r="A201" s="23" t="s">
        <v>50</v>
      </c>
      <c r="B201" s="109">
        <v>135</v>
      </c>
      <c r="C201" s="223"/>
      <c r="D201" s="224"/>
      <c r="E201" s="23">
        <v>0.88</v>
      </c>
      <c r="F201" s="223"/>
      <c r="G201" s="224"/>
      <c r="H201" s="23">
        <v>0.75</v>
      </c>
      <c r="I201" s="106">
        <v>0.02</v>
      </c>
      <c r="J201" s="10"/>
      <c r="L201" s="7">
        <v>0.02</v>
      </c>
    </row>
    <row r="202" spans="1:12" ht="14.25" customHeight="1" x14ac:dyDescent="0.25">
      <c r="A202" s="82" t="s">
        <v>51</v>
      </c>
      <c r="B202" s="109">
        <v>135</v>
      </c>
      <c r="C202" s="223"/>
      <c r="D202" s="224"/>
      <c r="E202" s="23">
        <v>0.88</v>
      </c>
      <c r="F202" s="223"/>
      <c r="G202" s="224"/>
      <c r="H202" s="23">
        <v>0.75</v>
      </c>
      <c r="I202" s="103">
        <v>0.02</v>
      </c>
      <c r="J202" s="10"/>
      <c r="L202" s="7">
        <v>0.02</v>
      </c>
    </row>
    <row r="203" spans="1:12" ht="14.25" customHeight="1" x14ac:dyDescent="0.25">
      <c r="A203" s="82" t="s">
        <v>52</v>
      </c>
      <c r="B203" s="109">
        <v>135</v>
      </c>
      <c r="C203" s="223"/>
      <c r="D203" s="224"/>
      <c r="E203" s="23">
        <v>0.88</v>
      </c>
      <c r="F203" s="223"/>
      <c r="G203" s="224"/>
      <c r="H203" s="23">
        <v>0.75</v>
      </c>
      <c r="I203" s="103">
        <v>0.02</v>
      </c>
      <c r="J203" s="10"/>
      <c r="L203" s="7">
        <v>0.02</v>
      </c>
    </row>
    <row r="204" spans="1:12" ht="14.25" customHeight="1" x14ac:dyDescent="0.25">
      <c r="A204" s="23" t="s">
        <v>50</v>
      </c>
      <c r="B204" s="109">
        <v>150</v>
      </c>
      <c r="C204" s="223"/>
      <c r="D204" s="224"/>
      <c r="E204" s="23">
        <v>0.88</v>
      </c>
      <c r="F204" s="223"/>
      <c r="G204" s="224"/>
      <c r="H204" s="23">
        <v>0.75</v>
      </c>
      <c r="I204" s="103">
        <v>0.03</v>
      </c>
      <c r="J204" s="10"/>
      <c r="L204" s="7">
        <v>2.1950000000000001E-2</v>
      </c>
    </row>
    <row r="205" spans="1:12" ht="14.25" customHeight="1" x14ac:dyDescent="0.25">
      <c r="A205" s="82" t="s">
        <v>51</v>
      </c>
      <c r="B205" s="109">
        <v>150</v>
      </c>
      <c r="C205" s="223"/>
      <c r="D205" s="224"/>
      <c r="E205" s="23">
        <v>0.88</v>
      </c>
      <c r="F205" s="223"/>
      <c r="G205" s="224"/>
      <c r="H205" s="23">
        <v>0.75</v>
      </c>
      <c r="I205" s="103">
        <v>0.03</v>
      </c>
      <c r="J205" s="10"/>
      <c r="L205" s="7">
        <v>2.1950000000000001E-2</v>
      </c>
    </row>
    <row r="206" spans="1:12" ht="14.25" customHeight="1" x14ac:dyDescent="0.25">
      <c r="A206" s="82" t="s">
        <v>52</v>
      </c>
      <c r="B206" s="109">
        <v>150</v>
      </c>
      <c r="C206" s="223"/>
      <c r="D206" s="224"/>
      <c r="E206" s="23">
        <v>0.88</v>
      </c>
      <c r="F206" s="223"/>
      <c r="G206" s="224"/>
      <c r="H206" s="23">
        <v>0.75</v>
      </c>
      <c r="I206" s="103">
        <v>0.03</v>
      </c>
      <c r="J206" s="10"/>
      <c r="L206" s="7">
        <v>2.1950000000000001E-2</v>
      </c>
    </row>
    <row r="207" spans="1:12" ht="14.25" customHeight="1" x14ac:dyDescent="0.25">
      <c r="A207" s="23" t="s">
        <v>50</v>
      </c>
      <c r="B207" s="109">
        <v>200</v>
      </c>
      <c r="C207" s="223"/>
      <c r="D207" s="224"/>
      <c r="E207" s="23">
        <v>0.88</v>
      </c>
      <c r="F207" s="223"/>
      <c r="G207" s="224"/>
      <c r="H207" s="23">
        <v>0.75</v>
      </c>
      <c r="I207" s="103">
        <v>0.03</v>
      </c>
      <c r="J207" s="10"/>
      <c r="L207" s="7">
        <v>2.845E-2</v>
      </c>
    </row>
    <row r="208" spans="1:12" ht="14.25" customHeight="1" x14ac:dyDescent="0.25">
      <c r="A208" s="82" t="s">
        <v>51</v>
      </c>
      <c r="B208" s="109">
        <v>200</v>
      </c>
      <c r="C208" s="223"/>
      <c r="D208" s="224"/>
      <c r="E208" s="23">
        <v>0.88</v>
      </c>
      <c r="F208" s="223"/>
      <c r="G208" s="224"/>
      <c r="H208" s="23">
        <v>0.75</v>
      </c>
      <c r="I208" s="103">
        <v>0.03</v>
      </c>
      <c r="J208" s="10"/>
      <c r="L208" s="7">
        <v>2.845E-2</v>
      </c>
    </row>
    <row r="209" spans="1:12" ht="14.25" customHeight="1" x14ac:dyDescent="0.25">
      <c r="A209" s="82" t="s">
        <v>52</v>
      </c>
      <c r="B209" s="109">
        <v>200</v>
      </c>
      <c r="C209" s="223"/>
      <c r="D209" s="224"/>
      <c r="E209" s="23">
        <v>0.88</v>
      </c>
      <c r="F209" s="223"/>
      <c r="G209" s="224"/>
      <c r="H209" s="23">
        <v>0.75</v>
      </c>
      <c r="I209" s="103">
        <v>0.03</v>
      </c>
      <c r="J209" s="10"/>
      <c r="L209" s="7">
        <v>2.845E-2</v>
      </c>
    </row>
    <row r="210" spans="1:12" ht="14.25" customHeight="1" x14ac:dyDescent="0.25">
      <c r="A210" s="23" t="s">
        <v>50</v>
      </c>
      <c r="B210" s="109">
        <v>240</v>
      </c>
      <c r="C210" s="223"/>
      <c r="D210" s="224"/>
      <c r="E210" s="23">
        <v>0.88</v>
      </c>
      <c r="F210" s="223"/>
      <c r="G210" s="224"/>
      <c r="H210" s="23">
        <v>0.75</v>
      </c>
      <c r="I210" s="103">
        <v>0.06</v>
      </c>
      <c r="J210" s="10"/>
      <c r="L210" s="7">
        <v>5.5730000000000002E-2</v>
      </c>
    </row>
    <row r="211" spans="1:12" x14ac:dyDescent="0.25">
      <c r="A211" s="82" t="s">
        <v>51</v>
      </c>
      <c r="B211" s="109">
        <v>240</v>
      </c>
      <c r="C211" s="223"/>
      <c r="D211" s="224"/>
      <c r="E211" s="23">
        <v>0.88</v>
      </c>
      <c r="F211" s="223"/>
      <c r="G211" s="224"/>
      <c r="H211" s="23">
        <v>0.75</v>
      </c>
      <c r="I211" s="103">
        <v>0.06</v>
      </c>
      <c r="L211" s="7">
        <v>5.5730000000000002E-2</v>
      </c>
    </row>
    <row r="212" spans="1:12" x14ac:dyDescent="0.25">
      <c r="A212" s="82" t="s">
        <v>52</v>
      </c>
      <c r="B212" s="109">
        <v>240</v>
      </c>
      <c r="C212" s="223"/>
      <c r="D212" s="224"/>
      <c r="E212" s="23">
        <v>0.88</v>
      </c>
      <c r="F212" s="223"/>
      <c r="G212" s="224"/>
      <c r="H212" s="23">
        <v>0.75</v>
      </c>
      <c r="I212" s="103">
        <v>0.06</v>
      </c>
      <c r="L212" s="7">
        <v>5.5730000000000002E-2</v>
      </c>
    </row>
    <row r="213" spans="1:12" x14ac:dyDescent="0.25">
      <c r="A213" s="23" t="s">
        <v>50</v>
      </c>
      <c r="B213" s="109">
        <v>270</v>
      </c>
      <c r="C213" s="223"/>
      <c r="D213" s="224"/>
      <c r="E213" s="23">
        <v>0.88</v>
      </c>
      <c r="F213" s="223"/>
      <c r="G213" s="224"/>
      <c r="H213" s="23">
        <v>0.75</v>
      </c>
      <c r="I213" s="103">
        <v>7.0000000000000007E-2</v>
      </c>
      <c r="L213" s="7">
        <v>6.0139999999999999E-2</v>
      </c>
    </row>
    <row r="214" spans="1:12" x14ac:dyDescent="0.25">
      <c r="A214" s="82" t="s">
        <v>51</v>
      </c>
      <c r="B214" s="109">
        <v>270</v>
      </c>
      <c r="C214" s="104"/>
      <c r="D214" s="105"/>
      <c r="E214" s="23">
        <v>0.88</v>
      </c>
      <c r="F214" s="104"/>
      <c r="G214" s="105"/>
      <c r="H214" s="23">
        <v>0.75</v>
      </c>
      <c r="I214" s="103">
        <v>7.0000000000000007E-2</v>
      </c>
      <c r="L214" s="7">
        <v>6.0139999999999999E-2</v>
      </c>
    </row>
    <row r="215" spans="1:12" x14ac:dyDescent="0.25">
      <c r="A215" s="82" t="s">
        <v>52</v>
      </c>
      <c r="B215" s="109">
        <v>270</v>
      </c>
      <c r="C215" s="104"/>
      <c r="D215" s="105"/>
      <c r="E215" s="23">
        <v>0.88</v>
      </c>
      <c r="F215" s="104"/>
      <c r="G215" s="105"/>
      <c r="H215" s="23">
        <v>0.75</v>
      </c>
      <c r="I215" s="103">
        <v>7.0000000000000007E-2</v>
      </c>
      <c r="L215" s="7">
        <v>6.0139999999999999E-2</v>
      </c>
    </row>
    <row r="216" spans="1:12" x14ac:dyDescent="0.25">
      <c r="A216" s="23" t="s">
        <v>50</v>
      </c>
      <c r="B216" s="109">
        <v>300</v>
      </c>
      <c r="C216" s="223"/>
      <c r="D216" s="224"/>
      <c r="E216" s="23">
        <v>0.88</v>
      </c>
      <c r="F216" s="223"/>
      <c r="G216" s="224"/>
      <c r="H216" s="23">
        <v>0.75</v>
      </c>
      <c r="I216" s="103">
        <v>7.0000000000000007E-2</v>
      </c>
      <c r="L216" s="7">
        <v>6.4549999999999996E-2</v>
      </c>
    </row>
    <row r="217" spans="1:12" x14ac:dyDescent="0.25">
      <c r="A217" s="82" t="s">
        <v>51</v>
      </c>
      <c r="B217" s="109">
        <v>300</v>
      </c>
      <c r="C217" s="104"/>
      <c r="D217" s="105"/>
      <c r="E217" s="23">
        <v>0.88</v>
      </c>
      <c r="F217" s="104"/>
      <c r="G217" s="105"/>
      <c r="H217" s="23">
        <v>0.75</v>
      </c>
      <c r="I217" s="103">
        <v>7.0000000000000007E-2</v>
      </c>
      <c r="L217" s="7">
        <v>6.4549999999999996E-2</v>
      </c>
    </row>
    <row r="218" spans="1:12" x14ac:dyDescent="0.25">
      <c r="A218" s="82" t="s">
        <v>52</v>
      </c>
      <c r="B218" s="109">
        <v>300</v>
      </c>
      <c r="C218" s="223"/>
      <c r="D218" s="224"/>
      <c r="E218" s="23">
        <v>0.88</v>
      </c>
      <c r="F218" s="223"/>
      <c r="G218" s="224"/>
      <c r="H218" s="23">
        <v>0.75</v>
      </c>
      <c r="I218" s="103">
        <v>7.0000000000000007E-2</v>
      </c>
      <c r="L218" s="7">
        <v>6.4549999999999996E-2</v>
      </c>
    </row>
    <row r="219" spans="1:12" ht="14.25" customHeight="1" x14ac:dyDescent="0.25">
      <c r="A219" s="118" t="s">
        <v>0</v>
      </c>
      <c r="B219" s="119"/>
      <c r="C219" s="119"/>
      <c r="D219" s="119"/>
      <c r="E219" s="119"/>
      <c r="F219" s="119"/>
      <c r="G219" s="119"/>
      <c r="H219" s="120"/>
      <c r="I219" s="164" t="s">
        <v>135</v>
      </c>
      <c r="J219" s="165"/>
    </row>
    <row r="220" spans="1:12" ht="14.25" customHeight="1" x14ac:dyDescent="0.25">
      <c r="A220" s="121"/>
      <c r="B220" s="122"/>
      <c r="C220" s="122"/>
      <c r="D220" s="122"/>
      <c r="E220" s="122"/>
      <c r="F220" s="122"/>
      <c r="G220" s="122"/>
      <c r="H220" s="123"/>
      <c r="I220" s="166"/>
      <c r="J220" s="167"/>
    </row>
    <row r="221" spans="1:12" ht="14.25" customHeight="1" x14ac:dyDescent="0.25">
      <c r="A221" s="168" t="s">
        <v>95</v>
      </c>
      <c r="B221" s="169"/>
      <c r="C221" s="169"/>
      <c r="D221" s="169"/>
      <c r="E221" s="169"/>
      <c r="F221" s="169"/>
      <c r="G221" s="169"/>
      <c r="H221" s="170"/>
      <c r="I221" s="176" t="str">
        <f>D$4</f>
        <v>01253</v>
      </c>
      <c r="J221" s="177"/>
    </row>
    <row r="222" spans="1:12" ht="14.25" customHeight="1" x14ac:dyDescent="0.25">
      <c r="A222" s="171"/>
      <c r="B222" s="172"/>
      <c r="C222" s="172"/>
      <c r="D222" s="172"/>
      <c r="E222" s="172"/>
      <c r="F222" s="172"/>
      <c r="G222" s="172"/>
      <c r="H222" s="173"/>
      <c r="I222" s="178"/>
      <c r="J222" s="179"/>
    </row>
    <row r="223" spans="1:12" ht="14.25" customHeight="1" x14ac:dyDescent="0.25">
      <c r="A223" s="10"/>
      <c r="B223" s="10"/>
      <c r="C223" s="10"/>
      <c r="D223" s="10"/>
      <c r="E223" s="10"/>
      <c r="F223" s="10"/>
      <c r="G223" s="10"/>
      <c r="H223" s="10"/>
      <c r="I223" s="10"/>
      <c r="J223" s="10"/>
    </row>
    <row r="224" spans="1:12" ht="14.25" customHeight="1" x14ac:dyDescent="0.25">
      <c r="A224" s="134" t="s">
        <v>228</v>
      </c>
      <c r="B224" s="134"/>
      <c r="C224" s="134"/>
      <c r="D224" s="134"/>
      <c r="E224" s="134"/>
      <c r="F224" s="134"/>
      <c r="G224" s="134"/>
      <c r="H224" s="134"/>
      <c r="I224" s="134"/>
      <c r="J224" s="134"/>
      <c r="K224" s="134"/>
    </row>
    <row r="225" spans="1:16" x14ac:dyDescent="0.25">
      <c r="B225" s="4"/>
      <c r="C225" s="4"/>
      <c r="D225" s="4"/>
      <c r="E225" s="4"/>
      <c r="F225" s="4"/>
      <c r="G225" s="4"/>
      <c r="H225" s="4"/>
      <c r="I225" s="4"/>
      <c r="J225" s="4"/>
    </row>
    <row r="226" spans="1:16" ht="15" customHeight="1" x14ac:dyDescent="0.25">
      <c r="A226" s="124" t="s">
        <v>229</v>
      </c>
      <c r="B226" s="124"/>
      <c r="C226" s="124"/>
      <c r="D226" s="124"/>
      <c r="E226" s="124"/>
      <c r="F226" s="124"/>
      <c r="G226" s="124"/>
      <c r="H226" s="124"/>
      <c r="I226" s="124"/>
      <c r="J226" s="124"/>
    </row>
    <row r="227" spans="1:16" x14ac:dyDescent="0.25">
      <c r="A227" s="124"/>
      <c r="B227" s="124"/>
      <c r="C227" s="124"/>
      <c r="D227" s="124"/>
      <c r="E227" s="124"/>
      <c r="F227" s="124"/>
      <c r="G227" s="124"/>
      <c r="H227" s="124"/>
      <c r="I227" s="124"/>
      <c r="J227" s="124"/>
    </row>
    <row r="228" spans="1:16" x14ac:dyDescent="0.25">
      <c r="A228" s="124"/>
      <c r="B228" s="124"/>
      <c r="C228" s="124"/>
      <c r="D228" s="124"/>
      <c r="E228" s="124"/>
      <c r="F228" s="124"/>
      <c r="G228" s="124"/>
      <c r="H228" s="124"/>
      <c r="I228" s="124"/>
      <c r="J228" s="124"/>
    </row>
    <row r="229" spans="1:16" x14ac:dyDescent="0.25">
      <c r="A229" s="124"/>
      <c r="B229" s="124"/>
      <c r="C229" s="124"/>
      <c r="D229" s="124"/>
      <c r="E229" s="124"/>
      <c r="F229" s="124"/>
      <c r="G229" s="124"/>
      <c r="H229" s="124"/>
      <c r="I229" s="124"/>
      <c r="J229" s="124"/>
    </row>
    <row r="230" spans="1:16" x14ac:dyDescent="0.25">
      <c r="A230" s="124"/>
      <c r="B230" s="124"/>
      <c r="C230" s="124"/>
      <c r="D230" s="124"/>
      <c r="E230" s="124"/>
      <c r="F230" s="124"/>
      <c r="G230" s="124"/>
      <c r="H230" s="124"/>
      <c r="I230" s="124"/>
      <c r="J230" s="124"/>
    </row>
    <row r="232" spans="1:16" ht="14.25" customHeight="1" x14ac:dyDescent="0.25">
      <c r="A232" s="163" t="s">
        <v>12</v>
      </c>
      <c r="B232" s="163" t="s">
        <v>13</v>
      </c>
      <c r="C232" s="234" t="s">
        <v>234</v>
      </c>
      <c r="D232" s="165"/>
      <c r="E232" s="163" t="s">
        <v>15</v>
      </c>
      <c r="F232" s="251" t="s">
        <v>75</v>
      </c>
      <c r="G232" s="152"/>
      <c r="H232" s="204" t="s">
        <v>140</v>
      </c>
      <c r="I232" s="204" t="s">
        <v>163</v>
      </c>
      <c r="J232" s="10"/>
    </row>
    <row r="233" spans="1:16" ht="14.25" customHeight="1" x14ac:dyDescent="0.25">
      <c r="A233" s="163"/>
      <c r="B233" s="163"/>
      <c r="C233" s="235"/>
      <c r="D233" s="167"/>
      <c r="E233" s="163"/>
      <c r="F233" s="252"/>
      <c r="G233" s="154"/>
      <c r="H233" s="204"/>
      <c r="I233" s="204"/>
      <c r="J233" s="10"/>
    </row>
    <row r="234" spans="1:16" ht="14.25" customHeight="1" x14ac:dyDescent="0.25">
      <c r="A234" s="99"/>
      <c r="B234" s="99" t="s">
        <v>18</v>
      </c>
      <c r="C234" s="276" t="s">
        <v>18</v>
      </c>
      <c r="D234" s="231"/>
      <c r="E234" s="100" t="s">
        <v>19</v>
      </c>
      <c r="F234" s="215" t="s">
        <v>18</v>
      </c>
      <c r="G234" s="217"/>
      <c r="H234" s="102" t="s">
        <v>19</v>
      </c>
      <c r="I234" s="102" t="s">
        <v>19</v>
      </c>
      <c r="J234" s="10"/>
    </row>
    <row r="235" spans="1:16" ht="14.25" customHeight="1" x14ac:dyDescent="0.25">
      <c r="A235" s="23" t="s">
        <v>62</v>
      </c>
      <c r="B235" s="109">
        <v>50</v>
      </c>
      <c r="C235" s="223"/>
      <c r="D235" s="224"/>
      <c r="E235" s="83">
        <v>1.5</v>
      </c>
      <c r="F235" s="223"/>
      <c r="G235" s="224"/>
      <c r="H235" s="83">
        <v>1.5</v>
      </c>
      <c r="I235" s="106">
        <v>0.01</v>
      </c>
      <c r="J235" s="10"/>
    </row>
    <row r="236" spans="1:16" ht="14.25" customHeight="1" x14ac:dyDescent="0.25">
      <c r="A236" s="23" t="s">
        <v>62</v>
      </c>
      <c r="B236" s="109">
        <v>100</v>
      </c>
      <c r="C236" s="223"/>
      <c r="D236" s="224"/>
      <c r="E236" s="83">
        <v>1.5</v>
      </c>
      <c r="F236" s="223"/>
      <c r="G236" s="224"/>
      <c r="H236" s="83">
        <v>1.5</v>
      </c>
      <c r="I236" s="106">
        <v>0.02</v>
      </c>
      <c r="J236" s="10"/>
      <c r="P236" s="7">
        <f>M236+N236+O236</f>
        <v>0</v>
      </c>
    </row>
    <row r="237" spans="1:16" ht="14.25" customHeight="1" x14ac:dyDescent="0.25">
      <c r="A237" s="23" t="s">
        <v>62</v>
      </c>
      <c r="B237" s="109">
        <v>150</v>
      </c>
      <c r="C237" s="223"/>
      <c r="D237" s="224"/>
      <c r="E237" s="83">
        <v>1.5</v>
      </c>
      <c r="F237" s="223"/>
      <c r="G237" s="224"/>
      <c r="H237" s="83">
        <v>1.5</v>
      </c>
      <c r="I237" s="106">
        <v>0.03</v>
      </c>
      <c r="J237" s="10"/>
    </row>
    <row r="238" spans="1:16" ht="14.25" customHeight="1" x14ac:dyDescent="0.25">
      <c r="A238" s="23" t="s">
        <v>62</v>
      </c>
      <c r="B238" s="109">
        <v>200</v>
      </c>
      <c r="C238" s="223"/>
      <c r="D238" s="224"/>
      <c r="E238" s="83">
        <v>1.5</v>
      </c>
      <c r="F238" s="223"/>
      <c r="G238" s="224"/>
      <c r="H238" s="83">
        <v>1.5</v>
      </c>
      <c r="I238" s="106">
        <v>0.03</v>
      </c>
      <c r="J238" s="10"/>
    </row>
    <row r="239" spans="1:16" ht="14.25" customHeight="1" x14ac:dyDescent="0.25">
      <c r="A239" s="23" t="s">
        <v>62</v>
      </c>
      <c r="B239" s="109">
        <v>300</v>
      </c>
      <c r="C239" s="223"/>
      <c r="D239" s="224"/>
      <c r="E239" s="83">
        <v>1.5</v>
      </c>
      <c r="F239" s="223"/>
      <c r="G239" s="224"/>
      <c r="H239" s="83">
        <v>1.5</v>
      </c>
      <c r="I239" s="106">
        <v>7.0000000000000007E-2</v>
      </c>
      <c r="J239" s="10"/>
    </row>
    <row r="240" spans="1:16" ht="14.25" customHeight="1" x14ac:dyDescent="0.25">
      <c r="A240" s="23" t="s">
        <v>62</v>
      </c>
      <c r="B240" s="109">
        <v>400</v>
      </c>
      <c r="C240" s="223"/>
      <c r="D240" s="224"/>
      <c r="E240" s="83">
        <v>1.5</v>
      </c>
      <c r="F240" s="223"/>
      <c r="G240" s="224"/>
      <c r="H240" s="83">
        <v>1.5</v>
      </c>
      <c r="I240" s="106">
        <v>0.08</v>
      </c>
      <c r="J240" s="10"/>
      <c r="L240" s="7">
        <v>7.9250000000000001E-2</v>
      </c>
    </row>
    <row r="241" spans="1:12" ht="14.25" customHeight="1" x14ac:dyDescent="0.25">
      <c r="A241" s="23" t="s">
        <v>62</v>
      </c>
      <c r="B241" s="109">
        <v>500</v>
      </c>
      <c r="C241" s="223"/>
      <c r="D241" s="224"/>
      <c r="E241" s="83">
        <v>1.5</v>
      </c>
      <c r="F241" s="223"/>
      <c r="G241" s="224"/>
      <c r="H241" s="83">
        <v>1.5</v>
      </c>
      <c r="I241" s="106">
        <v>0.1</v>
      </c>
      <c r="J241" s="10"/>
      <c r="K241" s="97"/>
      <c r="L241" s="7">
        <v>9.3950000000000006E-2</v>
      </c>
    </row>
    <row r="242" spans="1:12" ht="14.25" customHeight="1" x14ac:dyDescent="0.25">
      <c r="A242" s="23" t="s">
        <v>62</v>
      </c>
      <c r="B242" s="109">
        <v>600</v>
      </c>
      <c r="C242" s="223"/>
      <c r="D242" s="224"/>
      <c r="E242" s="83">
        <v>1.5</v>
      </c>
      <c r="F242" s="223"/>
      <c r="G242" s="224"/>
      <c r="H242" s="83">
        <v>1.5</v>
      </c>
      <c r="I242" s="106">
        <v>0.15</v>
      </c>
      <c r="J242" s="10"/>
      <c r="L242" s="7">
        <v>0.14695</v>
      </c>
    </row>
    <row r="244" spans="1:12" ht="15.75" x14ac:dyDescent="0.25">
      <c r="A244" s="134" t="s">
        <v>230</v>
      </c>
      <c r="B244" s="134"/>
      <c r="C244" s="134"/>
      <c r="D244" s="134"/>
      <c r="E244" s="134"/>
      <c r="F244" s="134"/>
      <c r="G244" s="134"/>
      <c r="H244" s="134"/>
      <c r="I244" s="134"/>
      <c r="J244" s="134"/>
      <c r="K244" s="134"/>
    </row>
    <row r="245" spans="1:12" x14ac:dyDescent="0.25">
      <c r="B245" s="4"/>
      <c r="C245" s="4"/>
      <c r="D245" s="4"/>
      <c r="E245" s="4"/>
      <c r="F245" s="4"/>
      <c r="G245" s="4"/>
      <c r="H245" s="4"/>
      <c r="I245" s="4"/>
      <c r="J245" s="4"/>
    </row>
    <row r="246" spans="1:12" x14ac:dyDescent="0.25">
      <c r="A246" s="124" t="s">
        <v>231</v>
      </c>
      <c r="B246" s="124"/>
      <c r="C246" s="124"/>
      <c r="D246" s="124"/>
      <c r="E246" s="124"/>
      <c r="F246" s="124"/>
      <c r="G246" s="124"/>
      <c r="H246" s="124"/>
      <c r="I246" s="124"/>
      <c r="J246" s="124"/>
    </row>
    <row r="247" spans="1:12" x14ac:dyDescent="0.25">
      <c r="A247" s="124"/>
      <c r="B247" s="124"/>
      <c r="C247" s="124"/>
      <c r="D247" s="124"/>
      <c r="E247" s="124"/>
      <c r="F247" s="124"/>
      <c r="G247" s="124"/>
      <c r="H247" s="124"/>
      <c r="I247" s="124"/>
      <c r="J247" s="124"/>
    </row>
    <row r="248" spans="1:12" x14ac:dyDescent="0.25">
      <c r="A248" s="124"/>
      <c r="B248" s="124"/>
      <c r="C248" s="124"/>
      <c r="D248" s="124"/>
      <c r="E248" s="124"/>
      <c r="F248" s="124"/>
      <c r="G248" s="124"/>
      <c r="H248" s="124"/>
      <c r="I248" s="124"/>
      <c r="J248" s="124"/>
    </row>
    <row r="249" spans="1:12" x14ac:dyDescent="0.25">
      <c r="A249" s="124"/>
      <c r="B249" s="124"/>
      <c r="C249" s="124"/>
      <c r="D249" s="124"/>
      <c r="E249" s="124"/>
      <c r="F249" s="124"/>
      <c r="G249" s="124"/>
      <c r="H249" s="124"/>
      <c r="I249" s="124"/>
      <c r="J249" s="124"/>
    </row>
    <row r="250" spans="1:12" x14ac:dyDescent="0.25">
      <c r="A250" s="124"/>
      <c r="B250" s="124"/>
      <c r="C250" s="124"/>
      <c r="D250" s="124"/>
      <c r="E250" s="124"/>
      <c r="F250" s="124"/>
      <c r="G250" s="124"/>
      <c r="H250" s="124"/>
      <c r="I250" s="124"/>
      <c r="J250" s="124"/>
    </row>
    <row r="252" spans="1:12" x14ac:dyDescent="0.25">
      <c r="A252" s="163" t="s">
        <v>12</v>
      </c>
      <c r="B252" s="163" t="s">
        <v>13</v>
      </c>
      <c r="C252" s="234" t="s">
        <v>234</v>
      </c>
      <c r="D252" s="165"/>
      <c r="E252" s="163" t="s">
        <v>15</v>
      </c>
      <c r="F252" s="251" t="s">
        <v>75</v>
      </c>
      <c r="G252" s="152"/>
      <c r="H252" s="204" t="s">
        <v>140</v>
      </c>
      <c r="I252" s="204" t="s">
        <v>163</v>
      </c>
    </row>
    <row r="253" spans="1:12" x14ac:dyDescent="0.25">
      <c r="A253" s="163"/>
      <c r="B253" s="163"/>
      <c r="C253" s="235"/>
      <c r="D253" s="167"/>
      <c r="E253" s="163"/>
      <c r="F253" s="252"/>
      <c r="G253" s="154"/>
      <c r="H253" s="204"/>
      <c r="I253" s="204"/>
    </row>
    <row r="254" spans="1:12" x14ac:dyDescent="0.25">
      <c r="A254" s="99"/>
      <c r="B254" s="99" t="s">
        <v>18</v>
      </c>
      <c r="C254" s="276" t="s">
        <v>18</v>
      </c>
      <c r="D254" s="231"/>
      <c r="E254" s="100" t="s">
        <v>19</v>
      </c>
      <c r="F254" s="215" t="s">
        <v>18</v>
      </c>
      <c r="G254" s="217"/>
      <c r="H254" s="102" t="s">
        <v>19</v>
      </c>
      <c r="I254" s="102" t="s">
        <v>19</v>
      </c>
    </row>
    <row r="255" spans="1:12" x14ac:dyDescent="0.25">
      <c r="A255" s="23" t="s">
        <v>50</v>
      </c>
      <c r="B255" s="109">
        <v>10</v>
      </c>
      <c r="C255" s="223"/>
      <c r="D255" s="224"/>
      <c r="E255" s="23">
        <v>0.88</v>
      </c>
      <c r="F255" s="223"/>
      <c r="G255" s="224"/>
      <c r="H255" s="23">
        <v>0.75</v>
      </c>
      <c r="I255" s="23">
        <v>0.01</v>
      </c>
    </row>
    <row r="256" spans="1:12" x14ac:dyDescent="0.25">
      <c r="A256" s="23" t="s">
        <v>50</v>
      </c>
      <c r="B256" s="109">
        <v>25</v>
      </c>
      <c r="C256" s="223"/>
      <c r="D256" s="224"/>
      <c r="E256" s="23">
        <v>0.88</v>
      </c>
      <c r="F256" s="223"/>
      <c r="G256" s="224"/>
      <c r="H256" s="23">
        <v>0.75</v>
      </c>
      <c r="I256" s="103">
        <v>0.01</v>
      </c>
    </row>
    <row r="257" spans="1:10" x14ac:dyDescent="0.25">
      <c r="A257" s="23" t="s">
        <v>50</v>
      </c>
      <c r="B257" s="109">
        <v>50</v>
      </c>
      <c r="C257" s="223"/>
      <c r="D257" s="224"/>
      <c r="E257" s="23">
        <v>0.88</v>
      </c>
      <c r="F257" s="223"/>
      <c r="G257" s="224"/>
      <c r="H257" s="23">
        <v>0.75</v>
      </c>
      <c r="I257" s="106">
        <v>0.01</v>
      </c>
    </row>
    <row r="258" spans="1:10" x14ac:dyDescent="0.25">
      <c r="A258" s="23" t="s">
        <v>50</v>
      </c>
      <c r="B258" s="109">
        <v>75</v>
      </c>
      <c r="C258" s="223"/>
      <c r="D258" s="224"/>
      <c r="E258" s="23">
        <v>0.88</v>
      </c>
      <c r="F258" s="223"/>
      <c r="G258" s="224"/>
      <c r="H258" s="23">
        <v>0.75</v>
      </c>
      <c r="I258" s="106">
        <v>0.02</v>
      </c>
    </row>
    <row r="259" spans="1:10" x14ac:dyDescent="0.25">
      <c r="A259" s="23" t="s">
        <v>50</v>
      </c>
      <c r="B259" s="109">
        <v>100</v>
      </c>
      <c r="C259" s="223"/>
      <c r="D259" s="224"/>
      <c r="E259" s="23">
        <v>0.88</v>
      </c>
      <c r="F259" s="277"/>
      <c r="G259" s="257"/>
      <c r="H259" s="23">
        <v>0.75</v>
      </c>
      <c r="I259" s="106">
        <v>0.02</v>
      </c>
    </row>
    <row r="260" spans="1:10" x14ac:dyDescent="0.25">
      <c r="A260" s="23" t="s">
        <v>50</v>
      </c>
      <c r="B260" s="109">
        <v>115</v>
      </c>
      <c r="C260" s="223"/>
      <c r="D260" s="224"/>
      <c r="E260" s="23">
        <v>0.88</v>
      </c>
      <c r="F260" s="277"/>
      <c r="G260" s="257"/>
      <c r="H260" s="23">
        <v>0.75</v>
      </c>
      <c r="I260" s="106">
        <v>0.02</v>
      </c>
    </row>
    <row r="261" spans="1:10" x14ac:dyDescent="0.25">
      <c r="A261" s="23" t="s">
        <v>50</v>
      </c>
      <c r="B261" s="109">
        <v>135</v>
      </c>
      <c r="C261" s="223"/>
      <c r="D261" s="224"/>
      <c r="E261" s="23">
        <v>0.88</v>
      </c>
      <c r="F261" s="277"/>
      <c r="G261" s="257"/>
      <c r="H261" s="23">
        <v>0.75</v>
      </c>
      <c r="I261" s="103">
        <v>0.02</v>
      </c>
    </row>
    <row r="262" spans="1:10" x14ac:dyDescent="0.25">
      <c r="A262" s="23" t="s">
        <v>50</v>
      </c>
      <c r="B262" s="109">
        <v>150</v>
      </c>
      <c r="C262" s="223"/>
      <c r="D262" s="224"/>
      <c r="E262" s="23">
        <v>0.88</v>
      </c>
      <c r="F262" s="277"/>
      <c r="G262" s="257"/>
      <c r="H262" s="23">
        <v>0.75</v>
      </c>
      <c r="I262" s="103">
        <v>0.03</v>
      </c>
    </row>
    <row r="263" spans="1:10" x14ac:dyDescent="0.25">
      <c r="A263" s="23" t="s">
        <v>50</v>
      </c>
      <c r="B263" s="109">
        <v>200</v>
      </c>
      <c r="C263" s="223"/>
      <c r="D263" s="224"/>
      <c r="E263" s="23">
        <v>0.88</v>
      </c>
      <c r="F263" s="277"/>
      <c r="G263" s="257"/>
      <c r="H263" s="23">
        <v>0.75</v>
      </c>
      <c r="I263" s="103">
        <v>0.03</v>
      </c>
    </row>
    <row r="264" spans="1:10" x14ac:dyDescent="0.25">
      <c r="A264" s="23" t="s">
        <v>50</v>
      </c>
      <c r="B264" s="109">
        <v>240</v>
      </c>
      <c r="C264" s="223"/>
      <c r="D264" s="224"/>
      <c r="E264" s="23">
        <v>0.88</v>
      </c>
      <c r="F264" s="277"/>
      <c r="G264" s="257"/>
      <c r="H264" s="23">
        <v>0.75</v>
      </c>
      <c r="I264" s="103">
        <v>0.06</v>
      </c>
    </row>
    <row r="265" spans="1:10" x14ac:dyDescent="0.25">
      <c r="A265" s="23" t="s">
        <v>50</v>
      </c>
      <c r="B265" s="109">
        <v>270</v>
      </c>
      <c r="C265" s="223"/>
      <c r="D265" s="224"/>
      <c r="E265" s="23">
        <v>0.88</v>
      </c>
      <c r="F265" s="277"/>
      <c r="G265" s="257"/>
      <c r="H265" s="23">
        <v>0.75</v>
      </c>
      <c r="I265" s="103">
        <v>7.0000000000000007E-2</v>
      </c>
    </row>
    <row r="266" spans="1:10" x14ac:dyDescent="0.25">
      <c r="A266" s="23" t="s">
        <v>50</v>
      </c>
      <c r="B266" s="109">
        <v>300</v>
      </c>
      <c r="C266" s="223"/>
      <c r="D266" s="224"/>
      <c r="E266" s="23">
        <v>0.88</v>
      </c>
      <c r="F266" s="277"/>
      <c r="G266" s="257"/>
      <c r="H266" s="23">
        <v>0.75</v>
      </c>
      <c r="I266" s="103">
        <v>7.0000000000000007E-2</v>
      </c>
    </row>
    <row r="267" spans="1:10" x14ac:dyDescent="0.25">
      <c r="A267" s="118" t="s">
        <v>0</v>
      </c>
      <c r="B267" s="119"/>
      <c r="C267" s="119"/>
      <c r="D267" s="119"/>
      <c r="E267" s="119"/>
      <c r="F267" s="119"/>
      <c r="G267" s="119"/>
      <c r="H267" s="120"/>
      <c r="I267" s="164" t="s">
        <v>135</v>
      </c>
      <c r="J267" s="165"/>
    </row>
    <row r="268" spans="1:10" x14ac:dyDescent="0.25">
      <c r="A268" s="121"/>
      <c r="B268" s="122"/>
      <c r="C268" s="122"/>
      <c r="D268" s="122"/>
      <c r="E268" s="122"/>
      <c r="F268" s="122"/>
      <c r="G268" s="122"/>
      <c r="H268" s="123"/>
      <c r="I268" s="166"/>
      <c r="J268" s="167"/>
    </row>
    <row r="269" spans="1:10" x14ac:dyDescent="0.25">
      <c r="A269" s="168" t="s">
        <v>95</v>
      </c>
      <c r="B269" s="169"/>
      <c r="C269" s="169"/>
      <c r="D269" s="169"/>
      <c r="E269" s="169"/>
      <c r="F269" s="169"/>
      <c r="G269" s="169"/>
      <c r="H269" s="170"/>
      <c r="I269" s="176" t="str">
        <f>D$4</f>
        <v>01253</v>
      </c>
      <c r="J269" s="177"/>
    </row>
    <row r="270" spans="1:10" x14ac:dyDescent="0.25">
      <c r="A270" s="171"/>
      <c r="B270" s="172"/>
      <c r="C270" s="172"/>
      <c r="D270" s="172"/>
      <c r="E270" s="172"/>
      <c r="F270" s="172"/>
      <c r="G270" s="172"/>
      <c r="H270" s="173"/>
      <c r="I270" s="178"/>
      <c r="J270" s="179"/>
    </row>
    <row r="271" spans="1:10" x14ac:dyDescent="0.25">
      <c r="A271" s="10"/>
      <c r="B271" s="10"/>
      <c r="C271" s="10"/>
      <c r="D271" s="10"/>
      <c r="E271" s="10"/>
      <c r="F271" s="10"/>
      <c r="G271" s="10"/>
      <c r="H271" s="10"/>
      <c r="I271" s="10"/>
      <c r="J271" s="10"/>
    </row>
    <row r="272" spans="1:10" x14ac:dyDescent="0.25">
      <c r="A272" s="212" t="s">
        <v>232</v>
      </c>
      <c r="B272" s="212"/>
      <c r="C272" s="212"/>
      <c r="D272" s="212"/>
      <c r="E272" s="212"/>
      <c r="F272" s="212"/>
      <c r="G272" s="212"/>
      <c r="H272" s="212"/>
      <c r="I272" s="212"/>
      <c r="J272" s="212"/>
    </row>
    <row r="273" spans="1:11" x14ac:dyDescent="0.25">
      <c r="A273" s="10"/>
      <c r="B273" s="10"/>
      <c r="C273" s="10"/>
      <c r="D273" s="10"/>
      <c r="E273" s="10"/>
      <c r="F273" s="10"/>
      <c r="G273" s="10"/>
      <c r="H273" s="10"/>
      <c r="I273" s="10"/>
      <c r="J273" s="10"/>
    </row>
    <row r="274" spans="1:11" x14ac:dyDescent="0.25">
      <c r="A274" s="4" t="s">
        <v>49</v>
      </c>
      <c r="B274" s="10"/>
      <c r="C274" s="10"/>
      <c r="D274" s="10"/>
      <c r="E274" s="10"/>
      <c r="F274" s="10"/>
      <c r="G274" s="10"/>
      <c r="H274" s="10"/>
      <c r="I274" s="10"/>
      <c r="J274" s="10"/>
    </row>
    <row r="275" spans="1:11" x14ac:dyDescent="0.25">
      <c r="A275" s="4"/>
      <c r="B275" s="10"/>
      <c r="C275" s="10"/>
      <c r="D275" s="10"/>
      <c r="E275" s="10"/>
      <c r="F275" s="10"/>
      <c r="G275" s="10"/>
      <c r="H275" s="10"/>
      <c r="I275" s="10"/>
      <c r="J275" s="10"/>
    </row>
    <row r="276" spans="1:11" x14ac:dyDescent="0.25">
      <c r="A276" s="124" t="s">
        <v>233</v>
      </c>
      <c r="B276" s="124"/>
      <c r="C276" s="124"/>
      <c r="D276" s="124"/>
      <c r="E276" s="124"/>
      <c r="F276" s="124"/>
      <c r="G276" s="124"/>
      <c r="H276" s="124"/>
      <c r="I276" s="124"/>
      <c r="J276" s="124"/>
    </row>
    <row r="277" spans="1:11" x14ac:dyDescent="0.25">
      <c r="A277" s="124"/>
      <c r="B277" s="124"/>
      <c r="C277" s="124"/>
      <c r="D277" s="124"/>
      <c r="E277" s="124"/>
      <c r="F277" s="124"/>
      <c r="G277" s="124"/>
      <c r="H277" s="124"/>
      <c r="I277" s="124"/>
      <c r="J277" s="124"/>
    </row>
    <row r="278" spans="1:11" x14ac:dyDescent="0.25">
      <c r="A278" s="124"/>
      <c r="B278" s="124"/>
      <c r="C278" s="124"/>
      <c r="D278" s="124"/>
      <c r="E278" s="124"/>
      <c r="F278" s="124"/>
      <c r="G278" s="124"/>
      <c r="H278" s="124"/>
      <c r="I278" s="124"/>
      <c r="J278" s="124"/>
    </row>
    <row r="279" spans="1:11" x14ac:dyDescent="0.25">
      <c r="A279" s="124"/>
      <c r="B279" s="124"/>
      <c r="C279" s="124"/>
      <c r="D279" s="124"/>
      <c r="E279" s="124"/>
      <c r="F279" s="124"/>
      <c r="G279" s="124"/>
      <c r="H279" s="124"/>
      <c r="I279" s="124"/>
      <c r="J279" s="124"/>
    </row>
    <row r="280" spans="1:11" x14ac:dyDescent="0.25">
      <c r="A280" s="124"/>
      <c r="B280" s="124"/>
      <c r="C280" s="124"/>
      <c r="D280" s="124"/>
      <c r="E280" s="124"/>
      <c r="F280" s="124"/>
      <c r="G280" s="124"/>
      <c r="H280" s="124"/>
      <c r="I280" s="124"/>
      <c r="J280" s="124"/>
    </row>
    <row r="281" spans="1:11" x14ac:dyDescent="0.25">
      <c r="A281" s="74"/>
      <c r="B281" s="74"/>
      <c r="C281" s="74"/>
      <c r="D281" s="74"/>
      <c r="E281" s="74"/>
      <c r="F281" s="74"/>
      <c r="G281" s="74"/>
      <c r="H281" s="74"/>
      <c r="I281" s="74"/>
      <c r="J281" s="74"/>
    </row>
    <row r="282" spans="1:11" ht="15" customHeight="1" x14ac:dyDescent="0.25">
      <c r="A282" s="163" t="s">
        <v>12</v>
      </c>
      <c r="B282" s="163" t="s">
        <v>13</v>
      </c>
      <c r="C282" s="234" t="s">
        <v>73</v>
      </c>
      <c r="D282" s="165"/>
      <c r="E282" s="163" t="s">
        <v>235</v>
      </c>
      <c r="F282" s="234" t="s">
        <v>236</v>
      </c>
      <c r="G282" s="165" t="s">
        <v>75</v>
      </c>
      <c r="H282" s="204" t="s">
        <v>140</v>
      </c>
      <c r="I282" s="163" t="s">
        <v>237</v>
      </c>
      <c r="J282" s="10"/>
    </row>
    <row r="283" spans="1:11" x14ac:dyDescent="0.25">
      <c r="A283" s="163"/>
      <c r="B283" s="163"/>
      <c r="C283" s="235"/>
      <c r="D283" s="167"/>
      <c r="E283" s="163"/>
      <c r="F283" s="235"/>
      <c r="G283" s="167"/>
      <c r="H283" s="204"/>
      <c r="I283" s="163"/>
      <c r="J283" s="10"/>
      <c r="K283" s="7" t="s">
        <v>256</v>
      </c>
    </row>
    <row r="284" spans="1:11" x14ac:dyDescent="0.25">
      <c r="A284" s="99"/>
      <c r="B284" s="99" t="s">
        <v>18</v>
      </c>
      <c r="C284" s="276" t="s">
        <v>72</v>
      </c>
      <c r="D284" s="231"/>
      <c r="E284" s="100" t="s">
        <v>74</v>
      </c>
      <c r="F284" s="100" t="s">
        <v>74</v>
      </c>
      <c r="G284" s="101" t="s">
        <v>18</v>
      </c>
      <c r="H284" s="102" t="s">
        <v>19</v>
      </c>
      <c r="I284" s="102" t="s">
        <v>19</v>
      </c>
      <c r="J284" s="10"/>
    </row>
    <row r="285" spans="1:11" x14ac:dyDescent="0.25">
      <c r="A285" s="23" t="s">
        <v>50</v>
      </c>
      <c r="B285" s="109">
        <v>50</v>
      </c>
      <c r="C285" s="223">
        <v>49.999600000000001</v>
      </c>
      <c r="D285" s="224"/>
      <c r="E285" s="23">
        <v>5.0000000000000001E-3</v>
      </c>
      <c r="F285" s="104">
        <v>1E-3</v>
      </c>
      <c r="G285" s="63">
        <v>115.13</v>
      </c>
      <c r="H285" s="23">
        <v>0.75</v>
      </c>
      <c r="I285" s="106">
        <v>0.02</v>
      </c>
      <c r="J285" s="10"/>
      <c r="K285" s="7">
        <v>8.4999999999999995E-4</v>
      </c>
    </row>
    <row r="286" spans="1:11" x14ac:dyDescent="0.25">
      <c r="A286" s="82" t="s">
        <v>51</v>
      </c>
      <c r="B286" s="109">
        <v>50</v>
      </c>
      <c r="C286" s="223">
        <v>49.996000000000002</v>
      </c>
      <c r="D286" s="224"/>
      <c r="E286" s="23">
        <v>5.0000000000000001E-3</v>
      </c>
      <c r="F286" s="104">
        <v>1E-3</v>
      </c>
      <c r="G286" s="63">
        <v>115.116</v>
      </c>
      <c r="H286" s="23">
        <v>0.75</v>
      </c>
      <c r="I286" s="106">
        <v>0.02</v>
      </c>
      <c r="J286" s="10"/>
    </row>
    <row r="287" spans="1:11" x14ac:dyDescent="0.25">
      <c r="A287" s="82" t="s">
        <v>52</v>
      </c>
      <c r="B287" s="109">
        <v>50</v>
      </c>
      <c r="C287" s="223">
        <v>49.999600000000001</v>
      </c>
      <c r="D287" s="224"/>
      <c r="E287" s="23">
        <v>5.0000000000000001E-3</v>
      </c>
      <c r="F287" s="104">
        <v>1E-3</v>
      </c>
      <c r="G287" s="63">
        <v>115.12</v>
      </c>
      <c r="H287" s="23">
        <v>0.75</v>
      </c>
      <c r="I287" s="106">
        <v>0.02</v>
      </c>
      <c r="J287" s="10"/>
    </row>
    <row r="288" spans="1:11" x14ac:dyDescent="0.25">
      <c r="A288" s="23" t="s">
        <v>50</v>
      </c>
      <c r="B288" s="109">
        <v>60</v>
      </c>
      <c r="C288" s="223">
        <v>59.999499999999998</v>
      </c>
      <c r="D288" s="224"/>
      <c r="E288" s="23">
        <v>6.0000000000000001E-3</v>
      </c>
      <c r="F288" s="104">
        <v>1E-3</v>
      </c>
      <c r="G288" s="63">
        <v>115.127</v>
      </c>
      <c r="H288" s="23">
        <v>0.75</v>
      </c>
      <c r="I288" s="106">
        <v>0.02</v>
      </c>
      <c r="J288" s="10"/>
      <c r="K288" s="7">
        <v>1.0200000000000001E-3</v>
      </c>
    </row>
    <row r="289" spans="1:11" x14ac:dyDescent="0.25">
      <c r="A289" s="82" t="s">
        <v>51</v>
      </c>
      <c r="B289" s="109">
        <v>60</v>
      </c>
      <c r="C289" s="223">
        <v>59.999499999999998</v>
      </c>
      <c r="D289" s="224"/>
      <c r="E289" s="23">
        <v>6.0000000000000001E-3</v>
      </c>
      <c r="F289" s="104">
        <v>1E-3</v>
      </c>
      <c r="G289" s="63">
        <v>115.11799999999999</v>
      </c>
      <c r="H289" s="23">
        <v>0.75</v>
      </c>
      <c r="I289" s="106">
        <v>0.02</v>
      </c>
      <c r="J289" s="10"/>
    </row>
    <row r="290" spans="1:11" x14ac:dyDescent="0.25">
      <c r="A290" s="82" t="s">
        <v>52</v>
      </c>
      <c r="B290" s="109">
        <v>60</v>
      </c>
      <c r="C290" s="223">
        <v>59.999499999999998</v>
      </c>
      <c r="D290" s="224"/>
      <c r="E290" s="23">
        <v>6.0000000000000001E-3</v>
      </c>
      <c r="F290" s="104">
        <v>1E-3</v>
      </c>
      <c r="G290" s="63">
        <v>115.116</v>
      </c>
      <c r="H290" s="23">
        <v>0.75</v>
      </c>
      <c r="I290" s="106">
        <v>0.02</v>
      </c>
      <c r="J290" s="10"/>
    </row>
    <row r="291" spans="1:11" x14ac:dyDescent="0.25">
      <c r="A291" s="23" t="s">
        <v>50</v>
      </c>
      <c r="B291" s="109">
        <v>400</v>
      </c>
      <c r="C291" s="223">
        <v>399.99599999999998</v>
      </c>
      <c r="D291" s="224"/>
      <c r="E291" s="23">
        <v>0.04</v>
      </c>
      <c r="F291" s="104">
        <v>7.0000000000000001E-3</v>
      </c>
      <c r="G291" s="63">
        <v>115.145</v>
      </c>
      <c r="H291" s="23">
        <v>0.75</v>
      </c>
      <c r="I291" s="106">
        <v>0.02</v>
      </c>
      <c r="J291" s="10"/>
      <c r="K291" s="7">
        <v>6.7999999999999996E-3</v>
      </c>
    </row>
    <row r="292" spans="1:11" x14ac:dyDescent="0.25">
      <c r="A292" s="82" t="s">
        <v>51</v>
      </c>
      <c r="B292" s="109">
        <v>400</v>
      </c>
      <c r="C292" s="223">
        <v>399.99599999999998</v>
      </c>
      <c r="D292" s="224"/>
      <c r="E292" s="23">
        <v>0.04</v>
      </c>
      <c r="F292" s="104">
        <v>7.0000000000000001E-3</v>
      </c>
      <c r="G292" s="63">
        <v>115.13200000000001</v>
      </c>
      <c r="H292" s="23">
        <v>0.75</v>
      </c>
      <c r="I292" s="106">
        <v>0.02</v>
      </c>
      <c r="J292" s="10"/>
    </row>
    <row r="293" spans="1:11" x14ac:dyDescent="0.25">
      <c r="A293" s="82" t="s">
        <v>52</v>
      </c>
      <c r="B293" s="109">
        <v>400</v>
      </c>
      <c r="C293" s="223">
        <v>399.99599999999998</v>
      </c>
      <c r="D293" s="224"/>
      <c r="E293" s="23">
        <v>0.04</v>
      </c>
      <c r="F293" s="104">
        <v>7.0000000000000001E-3</v>
      </c>
      <c r="G293" s="63">
        <v>115.124</v>
      </c>
      <c r="H293" s="23">
        <v>0.75</v>
      </c>
      <c r="I293" s="106">
        <v>0.02</v>
      </c>
      <c r="J293" s="10"/>
    </row>
    <row r="294" spans="1:11" x14ac:dyDescent="0.25">
      <c r="A294" s="23" t="s">
        <v>50</v>
      </c>
      <c r="B294" s="109">
        <v>1000</v>
      </c>
      <c r="C294" s="223">
        <v>999.99300000000005</v>
      </c>
      <c r="D294" s="224"/>
      <c r="E294" s="83">
        <v>0.1</v>
      </c>
      <c r="F294" s="104">
        <v>1.7000000000000001E-2</v>
      </c>
      <c r="G294" s="63">
        <v>115.20699999999999</v>
      </c>
      <c r="H294" s="23">
        <v>0.75</v>
      </c>
      <c r="I294" s="106">
        <v>0.02</v>
      </c>
      <c r="J294" s="10"/>
      <c r="K294" s="7">
        <v>1.7000000000000001E-2</v>
      </c>
    </row>
    <row r="295" spans="1:11" x14ac:dyDescent="0.25">
      <c r="A295" s="82" t="s">
        <v>51</v>
      </c>
      <c r="B295" s="109">
        <v>1000</v>
      </c>
      <c r="C295" s="223">
        <v>999.99300000000005</v>
      </c>
      <c r="D295" s="224"/>
      <c r="E295" s="83">
        <v>0.1</v>
      </c>
      <c r="F295" s="104">
        <v>1.7000000000000001E-2</v>
      </c>
      <c r="G295" s="63">
        <v>115.19</v>
      </c>
      <c r="H295" s="23">
        <v>0.75</v>
      </c>
      <c r="I295" s="106">
        <v>0.02</v>
      </c>
      <c r="J295" s="10"/>
    </row>
    <row r="296" spans="1:11" x14ac:dyDescent="0.25">
      <c r="A296" s="82" t="s">
        <v>52</v>
      </c>
      <c r="B296" s="109">
        <v>1000</v>
      </c>
      <c r="C296" s="223">
        <v>999.99300000000005</v>
      </c>
      <c r="D296" s="224"/>
      <c r="E296" s="83">
        <v>0.1</v>
      </c>
      <c r="F296" s="104">
        <v>1.7000000000000001E-2</v>
      </c>
      <c r="G296" s="63">
        <v>115.16</v>
      </c>
      <c r="H296" s="23">
        <v>0.75</v>
      </c>
      <c r="I296" s="106">
        <v>0.02</v>
      </c>
      <c r="J296" s="10"/>
    </row>
    <row r="297" spans="1:11" x14ac:dyDescent="0.25">
      <c r="A297" s="23" t="s">
        <v>50</v>
      </c>
      <c r="B297" s="109">
        <v>1200</v>
      </c>
      <c r="C297" s="223">
        <v>1199.99</v>
      </c>
      <c r="D297" s="224"/>
      <c r="E297" s="23">
        <v>0.12</v>
      </c>
      <c r="F297" s="104">
        <v>0.02</v>
      </c>
      <c r="G297" s="63">
        <v>115.241</v>
      </c>
      <c r="H297" s="23">
        <v>0.75</v>
      </c>
      <c r="I297" s="106">
        <v>0.02</v>
      </c>
      <c r="J297" s="10"/>
      <c r="K297" s="7">
        <v>0.20399999999999999</v>
      </c>
    </row>
    <row r="298" spans="1:11" x14ac:dyDescent="0.25">
      <c r="A298" s="82" t="s">
        <v>51</v>
      </c>
      <c r="B298" s="109">
        <v>1200</v>
      </c>
      <c r="C298" s="223">
        <v>1199.99</v>
      </c>
      <c r="D298" s="224"/>
      <c r="E298" s="23">
        <v>0.12</v>
      </c>
      <c r="F298" s="104">
        <v>0.02</v>
      </c>
      <c r="G298" s="63">
        <v>115.22</v>
      </c>
      <c r="H298" s="23">
        <v>0.75</v>
      </c>
      <c r="I298" s="106">
        <v>0.02</v>
      </c>
      <c r="J298" s="10"/>
    </row>
    <row r="299" spans="1:11" x14ac:dyDescent="0.25">
      <c r="A299" s="82" t="s">
        <v>52</v>
      </c>
      <c r="B299" s="109">
        <v>1200</v>
      </c>
      <c r="C299" s="223">
        <v>1199.99</v>
      </c>
      <c r="D299" s="224"/>
      <c r="E299" s="23">
        <v>0.12</v>
      </c>
      <c r="F299" s="104">
        <v>0.02</v>
      </c>
      <c r="G299" s="63">
        <v>115.182</v>
      </c>
      <c r="H299" s="23">
        <v>0.75</v>
      </c>
      <c r="I299" s="106">
        <v>0.02</v>
      </c>
      <c r="J299" s="10"/>
    </row>
    <row r="311" spans="1:10" x14ac:dyDescent="0.25">
      <c r="A311" s="118" t="s">
        <v>0</v>
      </c>
      <c r="B311" s="119"/>
      <c r="C311" s="119"/>
      <c r="D311" s="119"/>
      <c r="E311" s="119"/>
      <c r="F311" s="119"/>
      <c r="G311" s="119"/>
      <c r="H311" s="120"/>
      <c r="I311" s="164" t="s">
        <v>135</v>
      </c>
      <c r="J311" s="165"/>
    </row>
    <row r="312" spans="1:10" x14ac:dyDescent="0.25">
      <c r="A312" s="121"/>
      <c r="B312" s="122"/>
      <c r="C312" s="122"/>
      <c r="D312" s="122"/>
      <c r="E312" s="122"/>
      <c r="F312" s="122"/>
      <c r="G312" s="122"/>
      <c r="H312" s="123"/>
      <c r="I312" s="166"/>
      <c r="J312" s="167"/>
    </row>
    <row r="313" spans="1:10" x14ac:dyDescent="0.25">
      <c r="A313" s="168" t="s">
        <v>95</v>
      </c>
      <c r="B313" s="169"/>
      <c r="C313" s="169"/>
      <c r="D313" s="169"/>
      <c r="E313" s="169"/>
      <c r="F313" s="169"/>
      <c r="G313" s="169"/>
      <c r="H313" s="170"/>
      <c r="I313" s="176" t="str">
        <f>D$4</f>
        <v>01253</v>
      </c>
      <c r="J313" s="177"/>
    </row>
    <row r="314" spans="1:10" x14ac:dyDescent="0.25">
      <c r="A314" s="171"/>
      <c r="B314" s="172"/>
      <c r="C314" s="172"/>
      <c r="D314" s="172"/>
      <c r="E314" s="172"/>
      <c r="F314" s="172"/>
      <c r="G314" s="172"/>
      <c r="H314" s="173"/>
      <c r="I314" s="178"/>
      <c r="J314" s="179"/>
    </row>
    <row r="315" spans="1:10" x14ac:dyDescent="0.25">
      <c r="A315" s="10"/>
      <c r="B315" s="10"/>
      <c r="C315" s="10"/>
      <c r="D315" s="10"/>
      <c r="E315" s="10"/>
      <c r="F315" s="10"/>
      <c r="G315" s="10"/>
      <c r="H315" s="10"/>
      <c r="I315" s="10"/>
      <c r="J315" s="10"/>
    </row>
    <row r="316" spans="1:10" x14ac:dyDescent="0.25">
      <c r="A316" s="212" t="s">
        <v>240</v>
      </c>
      <c r="B316" s="212"/>
      <c r="C316" s="212"/>
      <c r="D316" s="212"/>
      <c r="E316" s="212"/>
      <c r="F316" s="212"/>
      <c r="G316" s="212"/>
      <c r="H316" s="212"/>
      <c r="I316" s="212"/>
      <c r="J316" s="212"/>
    </row>
    <row r="317" spans="1:10" x14ac:dyDescent="0.25">
      <c r="A317" s="10"/>
      <c r="B317" s="10"/>
      <c r="C317" s="10"/>
      <c r="D317" s="10"/>
      <c r="E317" s="10"/>
      <c r="F317" s="10"/>
      <c r="G317" s="10"/>
      <c r="H317" s="10"/>
      <c r="I317" s="10"/>
      <c r="J317" s="10"/>
    </row>
    <row r="318" spans="1:10" x14ac:dyDescent="0.25">
      <c r="A318" s="4" t="s">
        <v>49</v>
      </c>
      <c r="B318" s="10"/>
      <c r="C318" s="10"/>
      <c r="D318" s="10"/>
      <c r="E318" s="10"/>
      <c r="F318" s="10"/>
      <c r="G318" s="10"/>
      <c r="H318" s="10"/>
      <c r="I318" s="10"/>
      <c r="J318" s="10"/>
    </row>
    <row r="319" spans="1:10" x14ac:dyDescent="0.25">
      <c r="A319" s="4"/>
      <c r="B319" s="10"/>
      <c r="C319" s="10"/>
      <c r="D319" s="10"/>
      <c r="E319" s="10"/>
      <c r="F319" s="10"/>
      <c r="G319" s="10"/>
      <c r="H319" s="10"/>
      <c r="I319" s="10"/>
      <c r="J319" s="10"/>
    </row>
    <row r="320" spans="1:10" x14ac:dyDescent="0.25">
      <c r="A320" s="124" t="s">
        <v>238</v>
      </c>
      <c r="B320" s="124"/>
      <c r="C320" s="124"/>
      <c r="D320" s="124"/>
      <c r="E320" s="124"/>
      <c r="F320" s="124"/>
      <c r="G320" s="124"/>
      <c r="H320" s="124"/>
      <c r="I320" s="124"/>
      <c r="J320" s="124"/>
    </row>
    <row r="321" spans="1:11" x14ac:dyDescent="0.25">
      <c r="A321" s="124"/>
      <c r="B321" s="124"/>
      <c r="C321" s="124"/>
      <c r="D321" s="124"/>
      <c r="E321" s="124"/>
      <c r="F321" s="124"/>
      <c r="G321" s="124"/>
      <c r="H321" s="124"/>
      <c r="I321" s="124"/>
      <c r="J321" s="124"/>
    </row>
    <row r="322" spans="1:11" x14ac:dyDescent="0.25">
      <c r="A322" s="124"/>
      <c r="B322" s="124"/>
      <c r="C322" s="124"/>
      <c r="D322" s="124"/>
      <c r="E322" s="124"/>
      <c r="F322" s="124"/>
      <c r="G322" s="124"/>
      <c r="H322" s="124"/>
      <c r="I322" s="124"/>
      <c r="J322" s="124"/>
    </row>
    <row r="323" spans="1:11" x14ac:dyDescent="0.25">
      <c r="A323" s="124"/>
      <c r="B323" s="124"/>
      <c r="C323" s="124"/>
      <c r="D323" s="124"/>
      <c r="E323" s="124"/>
      <c r="F323" s="124"/>
      <c r="G323" s="124"/>
      <c r="H323" s="124"/>
      <c r="I323" s="124"/>
      <c r="J323" s="124"/>
    </row>
    <row r="324" spans="1:11" x14ac:dyDescent="0.25">
      <c r="A324" s="124"/>
      <c r="B324" s="124"/>
      <c r="C324" s="124"/>
      <c r="D324" s="124"/>
      <c r="E324" s="124"/>
      <c r="F324" s="124"/>
      <c r="G324" s="124"/>
      <c r="H324" s="124"/>
      <c r="I324" s="124"/>
      <c r="J324" s="124"/>
    </row>
    <row r="325" spans="1:11" ht="15" customHeight="1" x14ac:dyDescent="0.25">
      <c r="A325" s="163" t="s">
        <v>12</v>
      </c>
      <c r="B325" s="163" t="s">
        <v>13</v>
      </c>
      <c r="C325" s="163" t="s">
        <v>81</v>
      </c>
      <c r="D325" s="163" t="s">
        <v>239</v>
      </c>
      <c r="E325" s="163" t="s">
        <v>163</v>
      </c>
      <c r="F325" s="10"/>
      <c r="G325" s="10"/>
      <c r="H325" s="10"/>
      <c r="I325" s="10"/>
      <c r="J325" s="10"/>
    </row>
    <row r="326" spans="1:11" x14ac:dyDescent="0.25">
      <c r="A326" s="163"/>
      <c r="B326" s="163"/>
      <c r="C326" s="163"/>
      <c r="D326" s="163"/>
      <c r="E326" s="163"/>
      <c r="F326" s="10"/>
      <c r="G326" s="10"/>
      <c r="H326" s="10"/>
      <c r="I326" s="10"/>
      <c r="J326" s="10"/>
    </row>
    <row r="327" spans="1:11" x14ac:dyDescent="0.25">
      <c r="A327" s="99"/>
      <c r="B327" s="99" t="s">
        <v>83</v>
      </c>
      <c r="C327" s="99" t="s">
        <v>83</v>
      </c>
      <c r="D327" s="100" t="s">
        <v>84</v>
      </c>
      <c r="E327" s="100" t="s">
        <v>84</v>
      </c>
      <c r="F327" s="10"/>
      <c r="G327" s="10"/>
      <c r="H327" s="10"/>
      <c r="I327" s="10"/>
      <c r="J327" s="10"/>
    </row>
    <row r="328" spans="1:11" x14ac:dyDescent="0.25">
      <c r="A328" s="23" t="s">
        <v>50</v>
      </c>
      <c r="B328" s="109">
        <v>1</v>
      </c>
      <c r="C328" s="23"/>
      <c r="D328" s="23">
        <v>0.20899999999999999</v>
      </c>
      <c r="E328" s="103">
        <v>0.02</v>
      </c>
      <c r="F328" s="10"/>
      <c r="G328" s="10"/>
      <c r="H328" s="10"/>
      <c r="I328" s="10"/>
      <c r="J328" s="10"/>
      <c r="K328" s="7">
        <v>8.4699999999999999E-4</v>
      </c>
    </row>
    <row r="329" spans="1:11" x14ac:dyDescent="0.25">
      <c r="A329" s="82" t="s">
        <v>51</v>
      </c>
      <c r="B329" s="109">
        <v>1</v>
      </c>
      <c r="C329" s="23"/>
      <c r="D329" s="23">
        <v>0.20899999999999999</v>
      </c>
      <c r="E329" s="103">
        <v>0.02</v>
      </c>
      <c r="F329" s="10"/>
      <c r="G329" s="10"/>
      <c r="H329" s="10"/>
      <c r="I329" s="10"/>
      <c r="J329" s="10"/>
    </row>
    <row r="330" spans="1:11" x14ac:dyDescent="0.25">
      <c r="A330" s="82" t="s">
        <v>52</v>
      </c>
      <c r="B330" s="109">
        <v>1</v>
      </c>
      <c r="C330" s="23"/>
      <c r="D330" s="23">
        <v>0.20899999999999999</v>
      </c>
      <c r="E330" s="103">
        <v>0.02</v>
      </c>
      <c r="F330" s="10"/>
      <c r="G330" s="10"/>
      <c r="H330" s="10"/>
      <c r="I330" s="10"/>
      <c r="J330" s="10"/>
    </row>
    <row r="331" spans="1:11" x14ac:dyDescent="0.25">
      <c r="A331" s="23" t="s">
        <v>50</v>
      </c>
      <c r="B331" s="109">
        <v>5</v>
      </c>
      <c r="C331" s="23"/>
      <c r="D331" s="23">
        <v>0.20899999999999999</v>
      </c>
      <c r="E331" s="103">
        <v>0.02</v>
      </c>
      <c r="F331" s="10"/>
      <c r="G331" s="10"/>
      <c r="H331" s="10"/>
      <c r="I331" s="10"/>
      <c r="J331" s="10"/>
      <c r="K331" s="7">
        <v>3.9430000000000003E-3</v>
      </c>
    </row>
    <row r="332" spans="1:11" x14ac:dyDescent="0.25">
      <c r="A332" s="82" t="s">
        <v>51</v>
      </c>
      <c r="B332" s="109">
        <v>5</v>
      </c>
      <c r="C332" s="23"/>
      <c r="D332" s="23">
        <v>0.20899999999999999</v>
      </c>
      <c r="E332" s="103">
        <v>0.02</v>
      </c>
      <c r="F332" s="10"/>
      <c r="G332" s="10"/>
      <c r="H332" s="10"/>
      <c r="I332" s="10"/>
      <c r="J332" s="10"/>
    </row>
    <row r="333" spans="1:11" x14ac:dyDescent="0.25">
      <c r="A333" s="82" t="s">
        <v>52</v>
      </c>
      <c r="B333" s="109">
        <v>5</v>
      </c>
      <c r="C333" s="23"/>
      <c r="D333" s="23">
        <v>0.20899999999999999</v>
      </c>
      <c r="E333" s="103">
        <v>0.02</v>
      </c>
      <c r="F333" s="10"/>
      <c r="G333" s="10"/>
      <c r="H333" s="10"/>
      <c r="I333" s="10"/>
      <c r="J333" s="10"/>
    </row>
    <row r="334" spans="1:11" x14ac:dyDescent="0.25">
      <c r="A334" s="23" t="s">
        <v>50</v>
      </c>
      <c r="B334" s="109">
        <v>10</v>
      </c>
      <c r="C334" s="23"/>
      <c r="D334" s="23">
        <v>0.20899999999999999</v>
      </c>
      <c r="E334" s="103">
        <v>0.02</v>
      </c>
      <c r="F334" s="10"/>
      <c r="G334" s="10"/>
      <c r="H334" s="10"/>
      <c r="I334" s="10"/>
      <c r="J334" s="10"/>
      <c r="K334" s="7">
        <v>6.0679999999999996E-3</v>
      </c>
    </row>
    <row r="335" spans="1:11" x14ac:dyDescent="0.25">
      <c r="A335" s="82" t="s">
        <v>51</v>
      </c>
      <c r="B335" s="109">
        <v>10</v>
      </c>
      <c r="C335" s="23"/>
      <c r="D335" s="23">
        <v>0.20899999999999999</v>
      </c>
      <c r="E335" s="103">
        <v>0.02</v>
      </c>
      <c r="F335" s="10"/>
      <c r="G335" s="10"/>
      <c r="H335" s="10"/>
      <c r="I335" s="10"/>
      <c r="J335" s="10"/>
    </row>
    <row r="336" spans="1:11" x14ac:dyDescent="0.25">
      <c r="A336" s="82" t="s">
        <v>52</v>
      </c>
      <c r="B336" s="109">
        <v>10</v>
      </c>
      <c r="C336" s="23"/>
      <c r="D336" s="23">
        <v>0.20899999999999999</v>
      </c>
      <c r="E336" s="103">
        <v>0.02</v>
      </c>
      <c r="F336" s="10"/>
      <c r="G336" s="10"/>
      <c r="H336" s="10"/>
      <c r="I336" s="10"/>
      <c r="J336" s="10"/>
    </row>
    <row r="337" spans="1:11" x14ac:dyDescent="0.25">
      <c r="A337" s="23" t="s">
        <v>50</v>
      </c>
      <c r="B337" s="109">
        <v>20</v>
      </c>
      <c r="C337" s="23"/>
      <c r="D337" s="23">
        <v>0.20899999999999999</v>
      </c>
      <c r="E337" s="103">
        <v>0.02</v>
      </c>
      <c r="F337" s="10"/>
      <c r="G337" s="10"/>
      <c r="H337" s="10"/>
      <c r="I337" s="10"/>
      <c r="J337" s="10"/>
      <c r="K337" s="7">
        <v>1.4298E-2</v>
      </c>
    </row>
    <row r="338" spans="1:11" x14ac:dyDescent="0.25">
      <c r="A338" s="82" t="s">
        <v>51</v>
      </c>
      <c r="B338" s="109">
        <v>20</v>
      </c>
      <c r="C338" s="23"/>
      <c r="D338" s="23">
        <v>0.20899999999999999</v>
      </c>
      <c r="E338" s="103">
        <v>0.02</v>
      </c>
      <c r="F338" s="10"/>
      <c r="G338" s="10"/>
      <c r="H338" s="10"/>
      <c r="I338" s="10"/>
      <c r="J338" s="10"/>
    </row>
    <row r="339" spans="1:11" x14ac:dyDescent="0.25">
      <c r="A339" s="82" t="s">
        <v>52</v>
      </c>
      <c r="B339" s="109">
        <v>20</v>
      </c>
      <c r="C339" s="23"/>
      <c r="D339" s="23">
        <v>0.20899999999999999</v>
      </c>
      <c r="E339" s="103">
        <v>0.02</v>
      </c>
      <c r="F339" s="10"/>
      <c r="G339" s="10"/>
      <c r="H339" s="10"/>
      <c r="I339" s="10"/>
      <c r="J339" s="10"/>
    </row>
    <row r="340" spans="1:11" x14ac:dyDescent="0.25">
      <c r="A340" s="23" t="s">
        <v>50</v>
      </c>
      <c r="B340" s="109">
        <v>30</v>
      </c>
      <c r="C340" s="23"/>
      <c r="D340" s="23">
        <v>0.20899999999999999</v>
      </c>
      <c r="E340" s="103">
        <v>0.03</v>
      </c>
      <c r="F340" s="10"/>
      <c r="G340" s="10"/>
      <c r="H340" s="10"/>
      <c r="I340" s="10"/>
      <c r="J340" s="10"/>
      <c r="K340" s="7">
        <v>2.9198000000000002E-2</v>
      </c>
    </row>
    <row r="341" spans="1:11" x14ac:dyDescent="0.25">
      <c r="A341" s="82" t="s">
        <v>51</v>
      </c>
      <c r="B341" s="109">
        <v>30</v>
      </c>
      <c r="C341" s="23"/>
      <c r="D341" s="23">
        <v>0.20899999999999999</v>
      </c>
      <c r="E341" s="103">
        <v>0.03</v>
      </c>
      <c r="F341" s="10"/>
      <c r="G341" s="10"/>
      <c r="H341" s="10"/>
      <c r="I341" s="10"/>
      <c r="J341" s="10"/>
    </row>
    <row r="342" spans="1:11" x14ac:dyDescent="0.25">
      <c r="A342" s="82" t="s">
        <v>52</v>
      </c>
      <c r="B342" s="109">
        <v>30</v>
      </c>
      <c r="C342" s="23"/>
      <c r="D342" s="23">
        <v>0.20899999999999999</v>
      </c>
      <c r="E342" s="103">
        <v>0.03</v>
      </c>
      <c r="F342" s="10"/>
      <c r="G342" s="10"/>
      <c r="H342" s="10"/>
      <c r="I342" s="10"/>
      <c r="J342" s="10"/>
    </row>
    <row r="343" spans="1:11" x14ac:dyDescent="0.25">
      <c r="A343" s="23" t="s">
        <v>50</v>
      </c>
      <c r="B343" s="109">
        <v>40</v>
      </c>
      <c r="C343" s="23"/>
      <c r="D343" s="23">
        <v>0.20899999999999999</v>
      </c>
      <c r="E343" s="103">
        <v>0.03</v>
      </c>
      <c r="F343" s="10"/>
      <c r="G343" s="10"/>
      <c r="H343" s="10"/>
      <c r="I343" s="10"/>
      <c r="J343" s="10"/>
    </row>
    <row r="344" spans="1:11" x14ac:dyDescent="0.25">
      <c r="A344" s="82" t="s">
        <v>51</v>
      </c>
      <c r="B344" s="109">
        <v>40</v>
      </c>
      <c r="C344" s="23"/>
      <c r="D344" s="23">
        <v>0.20899999999999999</v>
      </c>
      <c r="E344" s="103">
        <v>0.03</v>
      </c>
      <c r="F344" s="10"/>
      <c r="G344" s="10"/>
      <c r="H344" s="10"/>
      <c r="I344" s="10"/>
      <c r="J344" s="10"/>
    </row>
    <row r="345" spans="1:11" x14ac:dyDescent="0.25">
      <c r="A345" s="82" t="s">
        <v>52</v>
      </c>
      <c r="B345" s="109">
        <v>40</v>
      </c>
      <c r="C345" s="23"/>
      <c r="D345" s="23">
        <v>0.20899999999999999</v>
      </c>
      <c r="E345" s="103">
        <v>0.03</v>
      </c>
      <c r="F345" s="10"/>
      <c r="G345" s="10"/>
      <c r="H345" s="10"/>
      <c r="I345" s="10"/>
      <c r="J345" s="10"/>
    </row>
    <row r="346" spans="1:11" x14ac:dyDescent="0.25">
      <c r="A346" s="10"/>
      <c r="B346" s="10"/>
      <c r="C346" s="10"/>
      <c r="D346" s="10"/>
      <c r="E346" s="24"/>
      <c r="F346" s="10"/>
      <c r="G346" s="10"/>
      <c r="H346" s="10"/>
      <c r="I346" s="10"/>
      <c r="J346" s="10"/>
    </row>
    <row r="347" spans="1:11" ht="15.75" x14ac:dyDescent="0.25">
      <c r="A347" s="134" t="s">
        <v>241</v>
      </c>
      <c r="B347" s="134"/>
      <c r="C347" s="134"/>
      <c r="D347" s="134"/>
      <c r="E347" s="134"/>
      <c r="F347" s="134"/>
      <c r="G347" s="134"/>
      <c r="H347" s="134"/>
      <c r="I347" s="134"/>
      <c r="J347" s="134"/>
      <c r="K347" s="134"/>
    </row>
    <row r="348" spans="1:11" x14ac:dyDescent="0.25">
      <c r="A348" s="10"/>
      <c r="B348" s="10"/>
      <c r="C348" s="10"/>
      <c r="D348" s="10"/>
      <c r="E348" s="10"/>
      <c r="F348" s="10"/>
      <c r="G348" s="10"/>
      <c r="H348" s="10"/>
      <c r="I348" s="10"/>
      <c r="J348" s="10"/>
    </row>
    <row r="349" spans="1:11" x14ac:dyDescent="0.25">
      <c r="A349" s="163" t="s">
        <v>12</v>
      </c>
      <c r="B349" s="163" t="s">
        <v>13</v>
      </c>
      <c r="C349" s="163" t="s">
        <v>81</v>
      </c>
      <c r="D349" s="163" t="s">
        <v>239</v>
      </c>
      <c r="E349" s="163" t="s">
        <v>163</v>
      </c>
      <c r="F349" s="10"/>
      <c r="G349" s="10"/>
      <c r="H349" s="10"/>
      <c r="I349" s="10"/>
      <c r="J349" s="10"/>
    </row>
    <row r="350" spans="1:11" x14ac:dyDescent="0.25">
      <c r="A350" s="163"/>
      <c r="B350" s="163"/>
      <c r="C350" s="163"/>
      <c r="D350" s="163"/>
      <c r="E350" s="163"/>
    </row>
    <row r="351" spans="1:11" x14ac:dyDescent="0.25">
      <c r="A351" s="99"/>
      <c r="B351" s="99" t="s">
        <v>83</v>
      </c>
      <c r="C351" s="99" t="s">
        <v>83</v>
      </c>
      <c r="D351" s="100" t="s">
        <v>84</v>
      </c>
      <c r="E351" s="100" t="s">
        <v>84</v>
      </c>
    </row>
    <row r="352" spans="1:11" x14ac:dyDescent="0.25">
      <c r="A352" s="23" t="s">
        <v>50</v>
      </c>
      <c r="B352" s="109">
        <v>100</v>
      </c>
      <c r="C352" s="23">
        <v>99.85</v>
      </c>
      <c r="D352" s="23">
        <v>0.625</v>
      </c>
      <c r="E352" s="103">
        <v>0.03</v>
      </c>
      <c r="F352" s="7">
        <v>100</v>
      </c>
    </row>
    <row r="359" spans="1:10" x14ac:dyDescent="0.25">
      <c r="A359" s="118" t="s">
        <v>0</v>
      </c>
      <c r="B359" s="119"/>
      <c r="C359" s="119"/>
      <c r="D359" s="119"/>
      <c r="E359" s="119"/>
      <c r="F359" s="119"/>
      <c r="G359" s="119"/>
      <c r="H359" s="120"/>
      <c r="I359" s="164" t="s">
        <v>135</v>
      </c>
      <c r="J359" s="165"/>
    </row>
    <row r="360" spans="1:10" x14ac:dyDescent="0.25">
      <c r="A360" s="121"/>
      <c r="B360" s="122"/>
      <c r="C360" s="122"/>
      <c r="D360" s="122"/>
      <c r="E360" s="122"/>
      <c r="F360" s="122"/>
      <c r="G360" s="122"/>
      <c r="H360" s="123"/>
      <c r="I360" s="166"/>
      <c r="J360" s="167"/>
    </row>
    <row r="361" spans="1:10" x14ac:dyDescent="0.25">
      <c r="A361" s="168" t="s">
        <v>95</v>
      </c>
      <c r="B361" s="169"/>
      <c r="C361" s="169"/>
      <c r="D361" s="169"/>
      <c r="E361" s="169"/>
      <c r="F361" s="169"/>
      <c r="G361" s="169"/>
      <c r="H361" s="170"/>
      <c r="I361" s="176" t="str">
        <f>D$4</f>
        <v>01253</v>
      </c>
      <c r="J361" s="177"/>
    </row>
    <row r="362" spans="1:10" x14ac:dyDescent="0.25">
      <c r="A362" s="171"/>
      <c r="B362" s="172"/>
      <c r="C362" s="172"/>
      <c r="D362" s="172"/>
      <c r="E362" s="172"/>
      <c r="F362" s="172"/>
      <c r="G362" s="172"/>
      <c r="H362" s="173"/>
      <c r="I362" s="178"/>
      <c r="J362" s="179"/>
    </row>
    <row r="363" spans="1:10" x14ac:dyDescent="0.25">
      <c r="A363" s="10"/>
      <c r="B363" s="10"/>
      <c r="C363" s="10"/>
      <c r="D363" s="10"/>
      <c r="E363" s="10"/>
      <c r="F363" s="10"/>
      <c r="G363" s="10"/>
      <c r="H363" s="10"/>
      <c r="I363" s="10"/>
      <c r="J363" s="10"/>
    </row>
    <row r="364" spans="1:10" x14ac:dyDescent="0.25">
      <c r="A364" s="212" t="s">
        <v>242</v>
      </c>
      <c r="B364" s="212"/>
      <c r="C364" s="212"/>
      <c r="D364" s="212"/>
      <c r="E364" s="212"/>
      <c r="F364" s="212"/>
      <c r="G364" s="212"/>
      <c r="H364" s="212"/>
      <c r="I364" s="212"/>
      <c r="J364" s="212"/>
    </row>
    <row r="365" spans="1:10" x14ac:dyDescent="0.25">
      <c r="A365" s="10"/>
      <c r="B365" s="10"/>
      <c r="C365" s="10"/>
      <c r="D365" s="10"/>
      <c r="E365" s="10"/>
      <c r="F365" s="10"/>
      <c r="G365" s="10"/>
      <c r="H365" s="10"/>
      <c r="I365" s="10"/>
      <c r="J365" s="10"/>
    </row>
    <row r="366" spans="1:10" x14ac:dyDescent="0.25">
      <c r="A366" s="4" t="s">
        <v>49</v>
      </c>
      <c r="B366" s="10"/>
      <c r="C366" s="10"/>
      <c r="D366" s="10"/>
      <c r="E366" s="10"/>
      <c r="F366" s="10"/>
      <c r="G366" s="10"/>
      <c r="H366" s="10"/>
      <c r="I366" s="10"/>
      <c r="J366" s="10"/>
    </row>
    <row r="367" spans="1:10" x14ac:dyDescent="0.25">
      <c r="A367" s="4"/>
      <c r="B367" s="10"/>
      <c r="C367" s="10"/>
      <c r="D367" s="10"/>
      <c r="E367" s="10"/>
      <c r="F367" s="10"/>
      <c r="G367" s="10"/>
      <c r="H367" s="10"/>
      <c r="I367" s="10"/>
      <c r="J367" s="10"/>
    </row>
    <row r="368" spans="1:10" x14ac:dyDescent="0.25">
      <c r="A368" s="124" t="s">
        <v>244</v>
      </c>
      <c r="B368" s="124"/>
      <c r="C368" s="124"/>
      <c r="D368" s="124"/>
      <c r="E368" s="124"/>
      <c r="F368" s="124"/>
      <c r="G368" s="124"/>
      <c r="H368" s="124"/>
      <c r="I368" s="124"/>
      <c r="J368" s="124"/>
    </row>
    <row r="369" spans="1:11" x14ac:dyDescent="0.25">
      <c r="A369" s="124"/>
      <c r="B369" s="124"/>
      <c r="C369" s="124"/>
      <c r="D369" s="124"/>
      <c r="E369" s="124"/>
      <c r="F369" s="124"/>
      <c r="G369" s="124"/>
      <c r="H369" s="124"/>
      <c r="I369" s="124"/>
      <c r="J369" s="124"/>
    </row>
    <row r="370" spans="1:11" x14ac:dyDescent="0.25">
      <c r="A370" s="124"/>
      <c r="B370" s="124"/>
      <c r="C370" s="124"/>
      <c r="D370" s="124"/>
      <c r="E370" s="124"/>
      <c r="F370" s="124"/>
      <c r="G370" s="124"/>
      <c r="H370" s="124"/>
      <c r="I370" s="124"/>
      <c r="J370" s="124"/>
    </row>
    <row r="371" spans="1:11" x14ac:dyDescent="0.25">
      <c r="A371" s="124"/>
      <c r="B371" s="124"/>
      <c r="C371" s="124"/>
      <c r="D371" s="124"/>
      <c r="E371" s="124"/>
      <c r="F371" s="124"/>
      <c r="G371" s="124"/>
      <c r="H371" s="124"/>
      <c r="I371" s="124"/>
      <c r="J371" s="124"/>
    </row>
    <row r="372" spans="1:11" x14ac:dyDescent="0.25">
      <c r="A372" s="124"/>
      <c r="B372" s="124"/>
      <c r="C372" s="124"/>
      <c r="D372" s="124"/>
      <c r="E372" s="124"/>
      <c r="F372" s="124"/>
      <c r="G372" s="124"/>
      <c r="H372" s="124"/>
      <c r="I372" s="124"/>
      <c r="J372" s="124"/>
    </row>
    <row r="373" spans="1:11" x14ac:dyDescent="0.25">
      <c r="A373" s="163" t="s">
        <v>12</v>
      </c>
      <c r="B373" s="163" t="s">
        <v>13</v>
      </c>
      <c r="C373" s="163" t="s">
        <v>81</v>
      </c>
      <c r="D373" s="163" t="s">
        <v>239</v>
      </c>
      <c r="E373" s="163" t="s">
        <v>163</v>
      </c>
      <c r="F373" s="10"/>
      <c r="G373" s="10"/>
      <c r="H373" s="10"/>
      <c r="I373" s="10"/>
      <c r="J373" s="10"/>
    </row>
    <row r="374" spans="1:11" x14ac:dyDescent="0.25">
      <c r="A374" s="163"/>
      <c r="B374" s="163"/>
      <c r="C374" s="163"/>
      <c r="D374" s="163"/>
      <c r="E374" s="163"/>
      <c r="F374" s="10"/>
      <c r="G374" s="10"/>
      <c r="H374" s="10"/>
      <c r="I374" s="10"/>
      <c r="J374" s="10"/>
    </row>
    <row r="375" spans="1:11" x14ac:dyDescent="0.25">
      <c r="A375" s="99"/>
      <c r="B375" s="99" t="s">
        <v>219</v>
      </c>
      <c r="C375" s="99" t="s">
        <v>219</v>
      </c>
      <c r="D375" s="100" t="s">
        <v>243</v>
      </c>
      <c r="E375" s="100" t="s">
        <v>243</v>
      </c>
      <c r="F375" s="10"/>
      <c r="G375" s="10"/>
      <c r="H375" s="10"/>
      <c r="I375" s="10"/>
      <c r="J375" s="10"/>
    </row>
    <row r="376" spans="1:11" x14ac:dyDescent="0.25">
      <c r="A376" s="23" t="s">
        <v>50</v>
      </c>
      <c r="B376" s="113">
        <v>4.2999999999999997E-2</v>
      </c>
      <c r="C376" s="88"/>
      <c r="D376" s="23">
        <v>7.4999999999999997E-2</v>
      </c>
      <c r="E376" s="103">
        <v>0.01</v>
      </c>
      <c r="F376" s="10"/>
      <c r="G376" s="10"/>
      <c r="H376" s="10"/>
      <c r="I376" s="10"/>
      <c r="J376" s="10"/>
      <c r="K376" s="7">
        <v>7.7400000000000004E-6</v>
      </c>
    </row>
    <row r="377" spans="1:11" x14ac:dyDescent="0.25">
      <c r="A377" s="82" t="s">
        <v>51</v>
      </c>
      <c r="B377" s="113">
        <v>4.2999999999999997E-2</v>
      </c>
      <c r="C377" s="88"/>
      <c r="D377" s="23">
        <v>7.4999999999999997E-2</v>
      </c>
      <c r="E377" s="103">
        <v>0.01</v>
      </c>
      <c r="F377" s="10"/>
      <c r="G377" s="10"/>
      <c r="H377" s="10"/>
      <c r="I377" s="10"/>
      <c r="J377" s="10"/>
    </row>
    <row r="378" spans="1:11" x14ac:dyDescent="0.25">
      <c r="A378" s="82" t="s">
        <v>52</v>
      </c>
      <c r="B378" s="113">
        <v>4.2999999999999997E-2</v>
      </c>
      <c r="C378" s="88"/>
      <c r="D378" s="23">
        <v>0.20899999999999999</v>
      </c>
      <c r="E378" s="103">
        <v>0.01</v>
      </c>
      <c r="F378" s="10"/>
      <c r="G378" s="10"/>
      <c r="H378" s="10"/>
      <c r="I378" s="10"/>
      <c r="J378" s="10"/>
    </row>
    <row r="379" spans="1:11" x14ac:dyDescent="0.25">
      <c r="A379" s="23" t="s">
        <v>50</v>
      </c>
      <c r="B379" s="113">
        <v>0.55400000000000005</v>
      </c>
      <c r="C379" s="88"/>
      <c r="D379" s="23">
        <v>0.20899999999999999</v>
      </c>
      <c r="E379" s="103">
        <v>0.01</v>
      </c>
      <c r="F379" s="10"/>
      <c r="G379" s="10"/>
      <c r="H379" s="10"/>
      <c r="I379" s="10"/>
      <c r="J379" s="10"/>
      <c r="K379" s="7">
        <v>9.9720000000000001E-5</v>
      </c>
    </row>
    <row r="380" spans="1:11" x14ac:dyDescent="0.25">
      <c r="A380" s="82" t="s">
        <v>51</v>
      </c>
      <c r="B380" s="113">
        <v>0.55400000000000005</v>
      </c>
      <c r="C380" s="88"/>
      <c r="D380" s="23">
        <v>0.20899999999999999</v>
      </c>
      <c r="E380" s="103">
        <v>0.01</v>
      </c>
      <c r="F380" s="10"/>
      <c r="G380" s="10"/>
      <c r="H380" s="10"/>
      <c r="I380" s="10"/>
      <c r="J380" s="10"/>
    </row>
    <row r="381" spans="1:11" x14ac:dyDescent="0.25">
      <c r="A381" s="82" t="s">
        <v>52</v>
      </c>
      <c r="B381" s="113">
        <v>0.55400000000000005</v>
      </c>
      <c r="C381" s="88"/>
      <c r="D381" s="23">
        <v>0.20899999999999999</v>
      </c>
      <c r="E381" s="103">
        <v>0.01</v>
      </c>
      <c r="F381" s="10"/>
      <c r="G381" s="10"/>
      <c r="H381" s="10"/>
      <c r="I381" s="10"/>
      <c r="J381" s="10"/>
    </row>
    <row r="382" spans="1:11" x14ac:dyDescent="0.25">
      <c r="A382" s="23" t="s">
        <v>50</v>
      </c>
      <c r="B382" s="113">
        <v>1.1000000000000001</v>
      </c>
      <c r="C382" s="88"/>
      <c r="D382" s="23">
        <v>0.20899999999999999</v>
      </c>
      <c r="E382" s="103">
        <v>0.01</v>
      </c>
      <c r="F382" s="10"/>
      <c r="G382" s="10"/>
      <c r="H382" s="10"/>
      <c r="I382" s="10"/>
      <c r="J382" s="10"/>
      <c r="K382" s="7">
        <v>1.9799999999999999E-4</v>
      </c>
    </row>
    <row r="383" spans="1:11" x14ac:dyDescent="0.25">
      <c r="A383" s="82" t="s">
        <v>51</v>
      </c>
      <c r="B383" s="113">
        <v>1.1000000000000001</v>
      </c>
      <c r="C383" s="88"/>
      <c r="D383" s="23">
        <v>0.20899999999999999</v>
      </c>
      <c r="E383" s="103">
        <v>0.01</v>
      </c>
      <c r="F383" s="10"/>
      <c r="G383" s="10"/>
      <c r="H383" s="10"/>
      <c r="I383" s="10"/>
      <c r="J383" s="10"/>
    </row>
    <row r="384" spans="1:11" x14ac:dyDescent="0.25">
      <c r="A384" s="82" t="s">
        <v>52</v>
      </c>
      <c r="B384" s="113">
        <v>1.1000000000000001</v>
      </c>
      <c r="C384" s="88"/>
      <c r="D384" s="23">
        <v>0.20899999999999999</v>
      </c>
      <c r="E384" s="103">
        <v>0.01</v>
      </c>
      <c r="F384" s="10"/>
      <c r="G384" s="10"/>
      <c r="H384" s="10"/>
      <c r="I384" s="10"/>
      <c r="J384" s="10"/>
    </row>
    <row r="385" spans="1:11" x14ac:dyDescent="0.25">
      <c r="A385" s="23" t="s">
        <v>50</v>
      </c>
      <c r="B385" s="113">
        <v>2.2000000000000002</v>
      </c>
      <c r="C385" s="88"/>
      <c r="D385" s="23">
        <v>0.20899999999999999</v>
      </c>
      <c r="E385" s="103">
        <v>0.01</v>
      </c>
      <c r="F385" s="10"/>
      <c r="G385" s="10"/>
      <c r="H385" s="10"/>
      <c r="I385" s="10"/>
      <c r="J385" s="10"/>
      <c r="K385" s="7">
        <v>3.9599999999999998E-4</v>
      </c>
    </row>
    <row r="386" spans="1:11" x14ac:dyDescent="0.25">
      <c r="A386" s="82" t="s">
        <v>51</v>
      </c>
      <c r="B386" s="113">
        <v>2.2000000000000002</v>
      </c>
      <c r="C386" s="88"/>
      <c r="D386" s="23">
        <v>0.20899999999999999</v>
      </c>
      <c r="E386" s="103">
        <v>0.01</v>
      </c>
      <c r="F386" s="10"/>
      <c r="G386" s="10"/>
      <c r="H386" s="10"/>
      <c r="I386" s="10"/>
      <c r="J386" s="10"/>
    </row>
    <row r="387" spans="1:11" x14ac:dyDescent="0.25">
      <c r="A387" s="82" t="s">
        <v>52</v>
      </c>
      <c r="B387" s="113">
        <v>2.2000000000000002</v>
      </c>
      <c r="C387" s="88"/>
      <c r="D387" s="23">
        <v>0.20899999999999999</v>
      </c>
      <c r="E387" s="103">
        <v>0.01</v>
      </c>
      <c r="F387" s="10"/>
      <c r="G387" s="10"/>
      <c r="H387" s="10"/>
      <c r="I387" s="10"/>
      <c r="J387" s="10"/>
    </row>
    <row r="388" spans="1:11" x14ac:dyDescent="0.25">
      <c r="A388" s="23" t="s">
        <v>50</v>
      </c>
      <c r="B388" s="113">
        <v>3.3</v>
      </c>
      <c r="C388" s="88"/>
      <c r="D388" s="23">
        <v>0.20899999999999999</v>
      </c>
      <c r="E388" s="103">
        <v>0.01</v>
      </c>
      <c r="F388" s="10"/>
      <c r="G388" s="10"/>
      <c r="H388" s="10"/>
      <c r="I388" s="10"/>
      <c r="J388" s="10"/>
      <c r="K388" s="7">
        <v>5.9400000000000002E-4</v>
      </c>
    </row>
    <row r="389" spans="1:11" x14ac:dyDescent="0.25">
      <c r="A389" s="82" t="s">
        <v>51</v>
      </c>
      <c r="B389" s="113">
        <v>3.3</v>
      </c>
      <c r="C389" s="88"/>
      <c r="D389" s="23">
        <v>0.20899999999999999</v>
      </c>
      <c r="E389" s="103">
        <v>0.01</v>
      </c>
      <c r="F389" s="10"/>
      <c r="G389" s="10"/>
      <c r="H389" s="10"/>
      <c r="I389" s="10"/>
      <c r="J389" s="10"/>
    </row>
    <row r="390" spans="1:11" x14ac:dyDescent="0.25">
      <c r="A390" s="82" t="s">
        <v>52</v>
      </c>
      <c r="B390" s="113">
        <v>3.3</v>
      </c>
      <c r="C390" s="88"/>
      <c r="D390" s="23">
        <v>0.20899999999999999</v>
      </c>
      <c r="E390" s="103">
        <v>0.01</v>
      </c>
      <c r="F390" s="10"/>
      <c r="G390" s="10"/>
      <c r="H390" s="10"/>
      <c r="I390" s="10"/>
      <c r="J390" s="10"/>
    </row>
    <row r="391" spans="1:11" x14ac:dyDescent="0.25">
      <c r="A391" s="23" t="s">
        <v>50</v>
      </c>
      <c r="B391" s="113">
        <v>4.8</v>
      </c>
      <c r="C391" s="88">
        <v>4.7960000000000003</v>
      </c>
      <c r="D391" s="23">
        <v>0.20899999999999999</v>
      </c>
      <c r="E391" s="103">
        <v>0.01</v>
      </c>
      <c r="F391" s="10"/>
      <c r="G391" s="10"/>
      <c r="H391" s="10"/>
      <c r="I391" s="10"/>
      <c r="J391" s="10"/>
      <c r="K391" s="7">
        <v>8.6399999999999997E-4</v>
      </c>
    </row>
    <row r="392" spans="1:11" x14ac:dyDescent="0.25">
      <c r="A392" s="82" t="s">
        <v>51</v>
      </c>
      <c r="B392" s="113">
        <v>4.8</v>
      </c>
      <c r="C392" s="88"/>
      <c r="D392" s="23">
        <v>0.20899999999999999</v>
      </c>
      <c r="E392" s="103">
        <v>0.01</v>
      </c>
      <c r="F392" s="10"/>
      <c r="G392" s="10"/>
      <c r="H392" s="10"/>
      <c r="I392" s="10"/>
      <c r="J392" s="10"/>
    </row>
    <row r="393" spans="1:11" x14ac:dyDescent="0.25">
      <c r="A393" s="82" t="s">
        <v>52</v>
      </c>
      <c r="B393" s="113">
        <v>4.8</v>
      </c>
      <c r="C393" s="88"/>
      <c r="D393" s="23">
        <v>0.20899999999999999</v>
      </c>
      <c r="E393" s="103">
        <v>0.01</v>
      </c>
      <c r="F393" s="10"/>
      <c r="G393" s="10"/>
      <c r="H393" s="10"/>
      <c r="I393" s="10"/>
      <c r="J393" s="10"/>
    </row>
    <row r="397" spans="1:11" x14ac:dyDescent="0.25">
      <c r="A397" s="118" t="s">
        <v>0</v>
      </c>
      <c r="B397" s="119"/>
      <c r="C397" s="119"/>
      <c r="D397" s="119"/>
      <c r="E397" s="119"/>
      <c r="F397" s="119"/>
      <c r="G397" s="119"/>
      <c r="H397" s="120"/>
      <c r="I397" s="164" t="s">
        <v>135</v>
      </c>
      <c r="J397" s="165"/>
    </row>
    <row r="398" spans="1:11" x14ac:dyDescent="0.25">
      <c r="A398" s="121"/>
      <c r="B398" s="122"/>
      <c r="C398" s="122"/>
      <c r="D398" s="122"/>
      <c r="E398" s="122"/>
      <c r="F398" s="122"/>
      <c r="G398" s="122"/>
      <c r="H398" s="123"/>
      <c r="I398" s="166"/>
      <c r="J398" s="167"/>
    </row>
    <row r="399" spans="1:11" x14ac:dyDescent="0.25">
      <c r="A399" s="168" t="s">
        <v>95</v>
      </c>
      <c r="B399" s="169"/>
      <c r="C399" s="169"/>
      <c r="D399" s="169"/>
      <c r="E399" s="169"/>
      <c r="F399" s="169"/>
      <c r="G399" s="169"/>
      <c r="H399" s="170"/>
      <c r="I399" s="176" t="str">
        <f>D$4</f>
        <v>01253</v>
      </c>
      <c r="J399" s="177"/>
    </row>
    <row r="400" spans="1:11" x14ac:dyDescent="0.25">
      <c r="A400" s="171"/>
      <c r="B400" s="172"/>
      <c r="C400" s="172"/>
      <c r="D400" s="172"/>
      <c r="E400" s="172"/>
      <c r="F400" s="172"/>
      <c r="G400" s="172"/>
      <c r="H400" s="173"/>
      <c r="I400" s="178"/>
      <c r="J400" s="179"/>
    </row>
    <row r="401" spans="1:10" x14ac:dyDescent="0.25">
      <c r="A401" s="10"/>
      <c r="B401" s="10"/>
      <c r="C401" s="10"/>
      <c r="D401" s="10"/>
      <c r="E401" s="10"/>
      <c r="F401" s="10"/>
      <c r="G401" s="10"/>
      <c r="H401" s="10"/>
      <c r="I401" s="10"/>
      <c r="J401" s="10"/>
    </row>
    <row r="402" spans="1:10" x14ac:dyDescent="0.25">
      <c r="A402" s="212" t="s">
        <v>245</v>
      </c>
      <c r="B402" s="212"/>
      <c r="C402" s="212"/>
      <c r="D402" s="212"/>
      <c r="E402" s="212"/>
      <c r="F402" s="212"/>
      <c r="G402" s="212"/>
      <c r="H402" s="212"/>
      <c r="I402" s="212"/>
      <c r="J402" s="212"/>
    </row>
    <row r="403" spans="1:10" x14ac:dyDescent="0.25">
      <c r="A403" s="10"/>
      <c r="B403" s="10"/>
      <c r="C403" s="10"/>
      <c r="D403" s="10"/>
      <c r="E403" s="10"/>
      <c r="F403" s="10"/>
      <c r="G403" s="10"/>
      <c r="H403" s="10"/>
      <c r="I403" s="10"/>
      <c r="J403" s="10"/>
    </row>
    <row r="404" spans="1:10" x14ac:dyDescent="0.25">
      <c r="A404" s="4" t="s">
        <v>49</v>
      </c>
      <c r="B404" s="10"/>
      <c r="C404" s="10"/>
      <c r="D404" s="10"/>
      <c r="E404" s="10"/>
      <c r="F404" s="10"/>
      <c r="G404" s="10"/>
      <c r="H404" s="10"/>
      <c r="I404" s="10"/>
      <c r="J404" s="10"/>
    </row>
    <row r="405" spans="1:10" x14ac:dyDescent="0.25">
      <c r="A405" s="4"/>
      <c r="B405" s="10"/>
      <c r="C405" s="10"/>
      <c r="D405" s="10"/>
      <c r="E405" s="10"/>
      <c r="F405" s="10"/>
      <c r="G405" s="10"/>
      <c r="H405" s="10"/>
      <c r="I405" s="10"/>
      <c r="J405" s="10"/>
    </row>
    <row r="406" spans="1:10" ht="15" customHeight="1" x14ac:dyDescent="0.25">
      <c r="A406" s="124" t="s">
        <v>246</v>
      </c>
      <c r="B406" s="124"/>
      <c r="C406" s="124"/>
      <c r="D406" s="124"/>
      <c r="E406" s="124"/>
      <c r="F406" s="124"/>
      <c r="G406" s="124"/>
      <c r="H406" s="124"/>
      <c r="I406" s="124"/>
      <c r="J406" s="124"/>
    </row>
    <row r="407" spans="1:10" x14ac:dyDescent="0.25">
      <c r="A407" s="124"/>
      <c r="B407" s="124"/>
      <c r="C407" s="124"/>
      <c r="D407" s="124"/>
      <c r="E407" s="124"/>
      <c r="F407" s="124"/>
      <c r="G407" s="124"/>
      <c r="H407" s="124"/>
      <c r="I407" s="124"/>
      <c r="J407" s="124"/>
    </row>
    <row r="408" spans="1:10" x14ac:dyDescent="0.25">
      <c r="A408" s="124"/>
      <c r="B408" s="124"/>
      <c r="C408" s="124"/>
      <c r="D408" s="124"/>
      <c r="E408" s="124"/>
      <c r="F408" s="124"/>
      <c r="G408" s="124"/>
      <c r="H408" s="124"/>
      <c r="I408" s="124"/>
      <c r="J408" s="124"/>
    </row>
    <row r="409" spans="1:10" x14ac:dyDescent="0.25">
      <c r="A409" s="124"/>
      <c r="B409" s="124"/>
      <c r="C409" s="124"/>
      <c r="D409" s="124"/>
      <c r="E409" s="124"/>
      <c r="F409" s="124"/>
      <c r="G409" s="124"/>
      <c r="H409" s="124"/>
      <c r="I409" s="124"/>
      <c r="J409" s="124"/>
    </row>
    <row r="410" spans="1:10" x14ac:dyDescent="0.25">
      <c r="A410" s="124"/>
      <c r="B410" s="124"/>
      <c r="C410" s="124"/>
      <c r="D410" s="124"/>
      <c r="E410" s="124"/>
      <c r="F410" s="124"/>
      <c r="G410" s="124"/>
      <c r="H410" s="124"/>
      <c r="I410" s="124"/>
      <c r="J410" s="124"/>
    </row>
    <row r="411" spans="1:10" x14ac:dyDescent="0.25">
      <c r="A411" s="74"/>
      <c r="B411" s="74"/>
      <c r="C411" s="74"/>
      <c r="D411" s="74"/>
      <c r="E411" s="74"/>
      <c r="F411" s="74"/>
      <c r="G411" s="74"/>
      <c r="H411" s="74"/>
      <c r="I411" s="74"/>
      <c r="J411" s="74"/>
    </row>
    <row r="412" spans="1:10" ht="15" customHeight="1" x14ac:dyDescent="0.25">
      <c r="A412" s="163" t="s">
        <v>12</v>
      </c>
      <c r="B412" s="163" t="s">
        <v>13</v>
      </c>
      <c r="C412" s="234" t="s">
        <v>234</v>
      </c>
      <c r="D412" s="165"/>
      <c r="E412" s="163" t="s">
        <v>15</v>
      </c>
      <c r="F412" s="251" t="s">
        <v>75</v>
      </c>
      <c r="G412" s="152"/>
      <c r="H412" s="204" t="s">
        <v>140</v>
      </c>
      <c r="I412" s="204" t="s">
        <v>163</v>
      </c>
      <c r="J412" s="10"/>
    </row>
    <row r="413" spans="1:10" x14ac:dyDescent="0.25">
      <c r="A413" s="163"/>
      <c r="B413" s="163"/>
      <c r="C413" s="235"/>
      <c r="D413" s="167"/>
      <c r="E413" s="163"/>
      <c r="F413" s="252"/>
      <c r="G413" s="154"/>
      <c r="H413" s="204"/>
      <c r="I413" s="204"/>
      <c r="J413" s="10"/>
    </row>
    <row r="414" spans="1:10" x14ac:dyDescent="0.25">
      <c r="A414" s="99"/>
      <c r="B414" s="99" t="s">
        <v>18</v>
      </c>
      <c r="C414" s="276" t="s">
        <v>18</v>
      </c>
      <c r="D414" s="231"/>
      <c r="E414" s="100" t="s">
        <v>19</v>
      </c>
      <c r="F414" s="215" t="s">
        <v>18</v>
      </c>
      <c r="G414" s="217"/>
      <c r="H414" s="102" t="s">
        <v>19</v>
      </c>
      <c r="I414" s="102" t="s">
        <v>19</v>
      </c>
      <c r="J414" s="10"/>
    </row>
    <row r="415" spans="1:10" x14ac:dyDescent="0.25">
      <c r="A415" s="23" t="s">
        <v>50</v>
      </c>
      <c r="B415" s="109">
        <v>0</v>
      </c>
      <c r="C415" s="223">
        <v>0.13</v>
      </c>
      <c r="D415" s="224"/>
      <c r="E415" s="83">
        <v>1.1000000000000001</v>
      </c>
      <c r="F415" s="223">
        <v>4.4999999999999997E-3</v>
      </c>
      <c r="G415" s="224"/>
      <c r="H415" s="23">
        <v>1.06</v>
      </c>
      <c r="I415" s="23">
        <v>0.02</v>
      </c>
      <c r="J415" s="10"/>
    </row>
    <row r="416" spans="1:10" x14ac:dyDescent="0.25">
      <c r="A416" s="82" t="s">
        <v>51</v>
      </c>
      <c r="B416" s="109">
        <v>0</v>
      </c>
      <c r="C416" s="223">
        <v>0.14000000000000001</v>
      </c>
      <c r="D416" s="224"/>
      <c r="E416" s="83">
        <v>1.1000000000000001</v>
      </c>
      <c r="F416" s="223">
        <v>-5.0000000000000001E-3</v>
      </c>
      <c r="G416" s="224"/>
      <c r="H416" s="23">
        <v>1.06</v>
      </c>
      <c r="I416" s="103">
        <v>0.02</v>
      </c>
      <c r="J416" s="10"/>
    </row>
    <row r="417" spans="1:11" x14ac:dyDescent="0.25">
      <c r="A417" s="82" t="s">
        <v>52</v>
      </c>
      <c r="B417" s="109">
        <v>0</v>
      </c>
      <c r="C417" s="223">
        <v>0.11</v>
      </c>
      <c r="D417" s="224"/>
      <c r="E417" s="83">
        <v>1.1000000000000001</v>
      </c>
      <c r="F417" s="223">
        <v>-4.1000000000000003E-3</v>
      </c>
      <c r="G417" s="224"/>
      <c r="H417" s="23">
        <v>1.06</v>
      </c>
      <c r="I417" s="103">
        <v>0.02</v>
      </c>
      <c r="J417" s="10"/>
    </row>
    <row r="418" spans="1:11" x14ac:dyDescent="0.25">
      <c r="A418" s="23" t="s">
        <v>50</v>
      </c>
      <c r="B418" s="109">
        <v>25</v>
      </c>
      <c r="C418" s="223">
        <v>25</v>
      </c>
      <c r="D418" s="224"/>
      <c r="E418" s="83">
        <v>1.1000000000000001</v>
      </c>
      <c r="F418" s="223">
        <v>25.018999999999998</v>
      </c>
      <c r="G418" s="224"/>
      <c r="H418" s="23">
        <v>1.06</v>
      </c>
      <c r="I418" s="106">
        <v>0.02</v>
      </c>
      <c r="J418" s="10"/>
      <c r="K418" s="7">
        <v>1.325E-3</v>
      </c>
    </row>
    <row r="419" spans="1:11" x14ac:dyDescent="0.25">
      <c r="A419" s="82" t="s">
        <v>51</v>
      </c>
      <c r="B419" s="109">
        <v>25</v>
      </c>
      <c r="C419" s="223">
        <v>25</v>
      </c>
      <c r="D419" s="224"/>
      <c r="E419" s="83">
        <v>1.1000000000000001</v>
      </c>
      <c r="F419" s="223">
        <v>25.012</v>
      </c>
      <c r="G419" s="224"/>
      <c r="H419" s="23">
        <v>1.06</v>
      </c>
      <c r="I419" s="106">
        <v>0.02</v>
      </c>
      <c r="J419" s="10"/>
    </row>
    <row r="420" spans="1:11" x14ac:dyDescent="0.25">
      <c r="A420" s="82" t="s">
        <v>52</v>
      </c>
      <c r="B420" s="109">
        <v>25</v>
      </c>
      <c r="C420" s="223">
        <v>25</v>
      </c>
      <c r="D420" s="224"/>
      <c r="E420" s="83">
        <v>1.1000000000000001</v>
      </c>
      <c r="F420" s="223">
        <v>25.039000000000001</v>
      </c>
      <c r="G420" s="224"/>
      <c r="H420" s="23">
        <v>1.06</v>
      </c>
      <c r="I420" s="106">
        <v>0.02</v>
      </c>
      <c r="J420" s="10"/>
    </row>
    <row r="421" spans="1:11" x14ac:dyDescent="0.25">
      <c r="A421" s="23" t="s">
        <v>50</v>
      </c>
      <c r="B421" s="109">
        <v>50</v>
      </c>
      <c r="C421" s="223">
        <v>50</v>
      </c>
      <c r="D421" s="224"/>
      <c r="E421" s="83">
        <v>1.1000000000000001</v>
      </c>
      <c r="F421" s="223">
        <v>50.08</v>
      </c>
      <c r="G421" s="224"/>
      <c r="H421" s="23">
        <v>1.06</v>
      </c>
      <c r="I421" s="106">
        <v>0.02</v>
      </c>
      <c r="J421" s="10"/>
      <c r="K421" s="7">
        <v>1.75E-3</v>
      </c>
    </row>
    <row r="422" spans="1:11" x14ac:dyDescent="0.25">
      <c r="A422" s="82" t="s">
        <v>51</v>
      </c>
      <c r="B422" s="109">
        <v>50</v>
      </c>
      <c r="C422" s="223">
        <v>50</v>
      </c>
      <c r="D422" s="224"/>
      <c r="E422" s="83">
        <v>1.1000000000000001</v>
      </c>
      <c r="F422" s="223">
        <v>50.055999999999997</v>
      </c>
      <c r="G422" s="224"/>
      <c r="H422" s="23">
        <v>1.06</v>
      </c>
      <c r="I422" s="106">
        <v>0.02</v>
      </c>
      <c r="J422" s="10"/>
    </row>
    <row r="423" spans="1:11" x14ac:dyDescent="0.25">
      <c r="A423" s="82" t="s">
        <v>52</v>
      </c>
      <c r="B423" s="109">
        <v>50</v>
      </c>
      <c r="C423" s="223">
        <v>50</v>
      </c>
      <c r="D423" s="224"/>
      <c r="E423" s="83">
        <v>1.1000000000000001</v>
      </c>
      <c r="F423" s="223">
        <v>50.05</v>
      </c>
      <c r="G423" s="224"/>
      <c r="H423" s="23">
        <v>1.06</v>
      </c>
      <c r="I423" s="106">
        <v>0.02</v>
      </c>
      <c r="J423" s="10"/>
    </row>
    <row r="424" spans="1:11" x14ac:dyDescent="0.25">
      <c r="A424" s="23" t="s">
        <v>50</v>
      </c>
      <c r="B424" s="109">
        <v>75</v>
      </c>
      <c r="C424" s="223">
        <v>75</v>
      </c>
      <c r="D424" s="224"/>
      <c r="E424" s="83">
        <v>1.1000000000000001</v>
      </c>
      <c r="F424" s="223">
        <v>75.096000000000004</v>
      </c>
      <c r="G424" s="224"/>
      <c r="H424" s="23">
        <v>1.06</v>
      </c>
      <c r="I424" s="106">
        <v>0.02</v>
      </c>
      <c r="J424" s="10"/>
      <c r="K424" s="7">
        <v>2.1749999999999999E-3</v>
      </c>
    </row>
    <row r="425" spans="1:11" x14ac:dyDescent="0.25">
      <c r="A425" s="82" t="s">
        <v>51</v>
      </c>
      <c r="B425" s="109">
        <v>75</v>
      </c>
      <c r="C425" s="223">
        <v>75</v>
      </c>
      <c r="D425" s="224"/>
      <c r="E425" s="83">
        <v>1.1000000000000001</v>
      </c>
      <c r="F425" s="223">
        <v>75.072000000000003</v>
      </c>
      <c r="G425" s="224"/>
      <c r="H425" s="23">
        <v>1.06</v>
      </c>
      <c r="I425" s="106">
        <v>0.02</v>
      </c>
      <c r="J425" s="10"/>
    </row>
    <row r="426" spans="1:11" x14ac:dyDescent="0.25">
      <c r="A426" s="82" t="s">
        <v>52</v>
      </c>
      <c r="B426" s="109">
        <v>75</v>
      </c>
      <c r="C426" s="223">
        <v>75</v>
      </c>
      <c r="D426" s="224"/>
      <c r="E426" s="83">
        <v>1.1000000000000001</v>
      </c>
      <c r="F426" s="223">
        <v>75.067999999999998</v>
      </c>
      <c r="G426" s="224"/>
      <c r="H426" s="23">
        <v>1.06</v>
      </c>
      <c r="I426" s="106">
        <v>0.02</v>
      </c>
      <c r="J426" s="10"/>
    </row>
    <row r="427" spans="1:11" x14ac:dyDescent="0.25">
      <c r="A427" s="23" t="s">
        <v>50</v>
      </c>
      <c r="B427" s="109">
        <v>100</v>
      </c>
      <c r="C427" s="223"/>
      <c r="D427" s="224"/>
      <c r="E427" s="83">
        <v>1.1000000000000001</v>
      </c>
      <c r="F427" s="223"/>
      <c r="G427" s="224"/>
      <c r="H427" s="23">
        <v>1.06</v>
      </c>
      <c r="I427" s="106">
        <v>0.02</v>
      </c>
      <c r="J427" s="10"/>
    </row>
    <row r="428" spans="1:11" x14ac:dyDescent="0.25">
      <c r="A428" s="82" t="s">
        <v>51</v>
      </c>
      <c r="B428" s="109">
        <v>100</v>
      </c>
      <c r="C428" s="223"/>
      <c r="D428" s="224"/>
      <c r="E428" s="83">
        <v>1.1000000000000001</v>
      </c>
      <c r="F428" s="223"/>
      <c r="G428" s="224"/>
      <c r="H428" s="23">
        <v>1.06</v>
      </c>
      <c r="I428" s="106">
        <v>0.02</v>
      </c>
      <c r="J428" s="10"/>
    </row>
    <row r="429" spans="1:11" x14ac:dyDescent="0.25">
      <c r="A429" s="82" t="s">
        <v>52</v>
      </c>
      <c r="B429" s="109">
        <v>100</v>
      </c>
      <c r="C429" s="223"/>
      <c r="D429" s="224"/>
      <c r="E429" s="83">
        <v>1.1000000000000001</v>
      </c>
      <c r="F429" s="223"/>
      <c r="G429" s="224"/>
      <c r="H429" s="23">
        <v>1.06</v>
      </c>
      <c r="I429" s="106">
        <v>0.02</v>
      </c>
      <c r="J429" s="10"/>
    </row>
    <row r="430" spans="1:11" x14ac:dyDescent="0.25">
      <c r="A430" s="23" t="s">
        <v>50</v>
      </c>
      <c r="B430" s="109">
        <v>120</v>
      </c>
      <c r="C430" s="223"/>
      <c r="D430" s="224"/>
      <c r="E430" s="83">
        <v>1.1000000000000001</v>
      </c>
      <c r="F430" s="223"/>
      <c r="G430" s="224"/>
      <c r="H430" s="23">
        <v>1.06</v>
      </c>
      <c r="I430" s="106">
        <v>0.02</v>
      </c>
      <c r="J430" s="10"/>
      <c r="K430" s="7">
        <v>3.3000000000000002E-2</v>
      </c>
    </row>
    <row r="431" spans="1:11" x14ac:dyDescent="0.25">
      <c r="A431" s="82" t="s">
        <v>51</v>
      </c>
      <c r="B431" s="109">
        <v>120</v>
      </c>
      <c r="C431" s="223"/>
      <c r="D431" s="224"/>
      <c r="E431" s="83">
        <v>1.1000000000000001</v>
      </c>
      <c r="F431" s="223"/>
      <c r="G431" s="224"/>
      <c r="H431" s="23">
        <v>1.06</v>
      </c>
      <c r="I431" s="106">
        <v>0.02</v>
      </c>
      <c r="J431" s="10"/>
    </row>
    <row r="432" spans="1:11" x14ac:dyDescent="0.25">
      <c r="A432" s="82" t="s">
        <v>52</v>
      </c>
      <c r="B432" s="109">
        <v>120</v>
      </c>
      <c r="C432" s="223"/>
      <c r="D432" s="224"/>
      <c r="E432" s="83">
        <v>1.1000000000000001</v>
      </c>
      <c r="F432" s="223"/>
      <c r="G432" s="224"/>
      <c r="H432" s="23">
        <v>1.06</v>
      </c>
      <c r="I432" s="106">
        <v>0.02</v>
      </c>
      <c r="J432" s="10"/>
    </row>
    <row r="433" spans="1:10" x14ac:dyDescent="0.25">
      <c r="A433" s="23" t="s">
        <v>50</v>
      </c>
      <c r="B433" s="109">
        <v>150</v>
      </c>
      <c r="C433" s="223"/>
      <c r="D433" s="224"/>
      <c r="E433" s="83">
        <v>1.1000000000000001</v>
      </c>
      <c r="F433" s="223"/>
      <c r="G433" s="224"/>
      <c r="H433" s="23">
        <v>1.06</v>
      </c>
      <c r="I433" s="106">
        <v>0.02</v>
      </c>
      <c r="J433" s="10"/>
    </row>
    <row r="434" spans="1:10" x14ac:dyDescent="0.25">
      <c r="A434" s="82" t="s">
        <v>51</v>
      </c>
      <c r="B434" s="109">
        <v>150</v>
      </c>
      <c r="C434" s="223"/>
      <c r="D434" s="224"/>
      <c r="E434" s="83">
        <v>1.1000000000000001</v>
      </c>
      <c r="F434" s="223"/>
      <c r="G434" s="224"/>
      <c r="H434" s="23">
        <v>1.06</v>
      </c>
      <c r="I434" s="106">
        <v>0.02</v>
      </c>
      <c r="J434" s="10"/>
    </row>
    <row r="435" spans="1:10" x14ac:dyDescent="0.25">
      <c r="A435" s="82" t="s">
        <v>52</v>
      </c>
      <c r="B435" s="109">
        <v>150</v>
      </c>
      <c r="C435" s="223"/>
      <c r="D435" s="224"/>
      <c r="E435" s="83">
        <v>1.1000000000000001</v>
      </c>
      <c r="F435" s="223"/>
      <c r="G435" s="224"/>
      <c r="H435" s="23">
        <v>1.06</v>
      </c>
      <c r="I435" s="106">
        <v>0.02</v>
      </c>
      <c r="J435" s="10"/>
    </row>
    <row r="436" spans="1:10" x14ac:dyDescent="0.25">
      <c r="A436" s="23" t="s">
        <v>50</v>
      </c>
      <c r="B436" s="109">
        <v>200</v>
      </c>
      <c r="C436" s="223"/>
      <c r="D436" s="224"/>
      <c r="E436" s="83">
        <v>1.1000000000000001</v>
      </c>
      <c r="F436" s="223"/>
      <c r="G436" s="224"/>
      <c r="H436" s="23">
        <v>1.06</v>
      </c>
      <c r="I436" s="106">
        <v>0.02</v>
      </c>
      <c r="J436" s="10"/>
    </row>
    <row r="437" spans="1:10" x14ac:dyDescent="0.25">
      <c r="A437" s="82" t="s">
        <v>51</v>
      </c>
      <c r="B437" s="109">
        <v>200</v>
      </c>
      <c r="C437" s="223"/>
      <c r="D437" s="224"/>
      <c r="E437" s="83">
        <v>1.1000000000000001</v>
      </c>
      <c r="F437" s="223"/>
      <c r="G437" s="224"/>
      <c r="H437" s="23">
        <v>1.06</v>
      </c>
      <c r="I437" s="106">
        <v>0.02</v>
      </c>
      <c r="J437" s="10"/>
    </row>
    <row r="438" spans="1:10" x14ac:dyDescent="0.25">
      <c r="A438" s="82" t="s">
        <v>52</v>
      </c>
      <c r="B438" s="109">
        <v>200</v>
      </c>
      <c r="C438" s="223"/>
      <c r="D438" s="224"/>
      <c r="E438" s="83">
        <v>1.1000000000000001</v>
      </c>
      <c r="F438" s="223"/>
      <c r="G438" s="224"/>
      <c r="H438" s="23">
        <v>1.06</v>
      </c>
      <c r="I438" s="106">
        <v>0.02</v>
      </c>
      <c r="J438" s="10"/>
    </row>
    <row r="439" spans="1:10" x14ac:dyDescent="0.25">
      <c r="A439" s="23" t="s">
        <v>50</v>
      </c>
      <c r="B439" s="109">
        <v>250</v>
      </c>
      <c r="C439" s="223"/>
      <c r="D439" s="224"/>
      <c r="E439" s="83">
        <v>1.1000000000000001</v>
      </c>
      <c r="F439" s="223"/>
      <c r="G439" s="224"/>
      <c r="H439" s="23">
        <v>1.06</v>
      </c>
      <c r="I439" s="106">
        <v>0.02</v>
      </c>
      <c r="J439" s="10"/>
    </row>
    <row r="440" spans="1:10" x14ac:dyDescent="0.25">
      <c r="A440" s="82" t="s">
        <v>51</v>
      </c>
      <c r="B440" s="109">
        <v>250</v>
      </c>
      <c r="C440" s="223"/>
      <c r="D440" s="224"/>
      <c r="E440" s="83">
        <v>1.1000000000000001</v>
      </c>
      <c r="F440" s="223"/>
      <c r="G440" s="224"/>
      <c r="H440" s="23">
        <v>1.06</v>
      </c>
      <c r="I440" s="106">
        <v>0.02</v>
      </c>
      <c r="J440" s="10"/>
    </row>
    <row r="441" spans="1:10" x14ac:dyDescent="0.25">
      <c r="A441" s="82" t="s">
        <v>52</v>
      </c>
      <c r="B441" s="109">
        <v>250</v>
      </c>
      <c r="C441" s="223"/>
      <c r="D441" s="224"/>
      <c r="E441" s="83">
        <v>1.1000000000000001</v>
      </c>
      <c r="F441" s="223"/>
      <c r="G441" s="224"/>
      <c r="H441" s="23">
        <v>1.06</v>
      </c>
      <c r="I441" s="106">
        <v>0.02</v>
      </c>
      <c r="J441" s="10"/>
    </row>
    <row r="442" spans="1:10" x14ac:dyDescent="0.25">
      <c r="A442" s="23" t="s">
        <v>50</v>
      </c>
      <c r="B442" s="109">
        <v>300</v>
      </c>
      <c r="C442" s="223"/>
      <c r="D442" s="224"/>
      <c r="E442" s="83">
        <v>1.1000000000000001</v>
      </c>
      <c r="F442" s="223"/>
      <c r="G442" s="224"/>
      <c r="H442" s="23">
        <v>1.06</v>
      </c>
      <c r="I442" s="106">
        <v>0.02</v>
      </c>
      <c r="J442" s="10"/>
    </row>
    <row r="443" spans="1:10" x14ac:dyDescent="0.25">
      <c r="A443" s="82" t="s">
        <v>51</v>
      </c>
      <c r="B443" s="109">
        <v>300</v>
      </c>
      <c r="C443" s="223"/>
      <c r="D443" s="224"/>
      <c r="E443" s="83">
        <v>1.1000000000000001</v>
      </c>
      <c r="F443" s="223"/>
      <c r="G443" s="224"/>
      <c r="H443" s="23">
        <v>1.06</v>
      </c>
      <c r="I443" s="106">
        <v>0.02</v>
      </c>
    </row>
    <row r="444" spans="1:10" x14ac:dyDescent="0.25">
      <c r="A444" s="82" t="s">
        <v>52</v>
      </c>
      <c r="B444" s="109">
        <v>300</v>
      </c>
      <c r="C444" s="223"/>
      <c r="D444" s="224"/>
      <c r="E444" s="83">
        <v>1.1000000000000001</v>
      </c>
      <c r="F444" s="223"/>
      <c r="G444" s="224"/>
      <c r="H444" s="23">
        <v>1.06</v>
      </c>
      <c r="I444" s="106">
        <v>0.02</v>
      </c>
    </row>
    <row r="445" spans="1:10" x14ac:dyDescent="0.25">
      <c r="A445" s="23" t="s">
        <v>50</v>
      </c>
      <c r="B445" s="109">
        <v>350</v>
      </c>
      <c r="C445" s="223"/>
      <c r="D445" s="224"/>
      <c r="E445" s="83">
        <v>1.1000000000000001</v>
      </c>
      <c r="F445" s="223"/>
      <c r="G445" s="224"/>
      <c r="H445" s="23">
        <v>1.06</v>
      </c>
      <c r="I445" s="106">
        <v>0.02</v>
      </c>
    </row>
    <row r="446" spans="1:10" x14ac:dyDescent="0.25">
      <c r="A446" s="82" t="s">
        <v>51</v>
      </c>
      <c r="B446" s="109">
        <v>350</v>
      </c>
      <c r="C446" s="104"/>
      <c r="D446" s="105"/>
      <c r="E446" s="83">
        <v>1.1000000000000001</v>
      </c>
      <c r="F446" s="104"/>
      <c r="G446" s="105"/>
      <c r="H446" s="23">
        <v>1.06</v>
      </c>
      <c r="I446" s="106">
        <v>0.02</v>
      </c>
    </row>
    <row r="447" spans="1:10" x14ac:dyDescent="0.25">
      <c r="A447" s="82" t="s">
        <v>52</v>
      </c>
      <c r="B447" s="109">
        <v>350</v>
      </c>
      <c r="C447" s="104"/>
      <c r="D447" s="105"/>
      <c r="E447" s="83">
        <v>1.1000000000000001</v>
      </c>
      <c r="F447" s="104"/>
      <c r="G447" s="105"/>
      <c r="H447" s="23">
        <v>1.06</v>
      </c>
      <c r="I447" s="106">
        <v>0.02</v>
      </c>
    </row>
    <row r="448" spans="1:10" x14ac:dyDescent="0.25">
      <c r="A448" s="118" t="s">
        <v>0</v>
      </c>
      <c r="B448" s="119"/>
      <c r="C448" s="119"/>
      <c r="D448" s="119"/>
      <c r="E448" s="119"/>
      <c r="F448" s="119"/>
      <c r="G448" s="119"/>
      <c r="H448" s="120"/>
      <c r="I448" s="164" t="s">
        <v>135</v>
      </c>
      <c r="J448" s="165"/>
    </row>
    <row r="449" spans="1:10" x14ac:dyDescent="0.25">
      <c r="A449" s="121"/>
      <c r="B449" s="122"/>
      <c r="C449" s="122"/>
      <c r="D449" s="122"/>
      <c r="E449" s="122"/>
      <c r="F449" s="122"/>
      <c r="G449" s="122"/>
      <c r="H449" s="123"/>
      <c r="I449" s="166"/>
      <c r="J449" s="167"/>
    </row>
    <row r="450" spans="1:10" x14ac:dyDescent="0.25">
      <c r="A450" s="168" t="s">
        <v>95</v>
      </c>
      <c r="B450" s="169"/>
      <c r="C450" s="169"/>
      <c r="D450" s="169"/>
      <c r="E450" s="169"/>
      <c r="F450" s="169"/>
      <c r="G450" s="169"/>
      <c r="H450" s="170"/>
      <c r="I450" s="176" t="str">
        <f>D$4</f>
        <v>01253</v>
      </c>
      <c r="J450" s="177"/>
    </row>
    <row r="451" spans="1:10" x14ac:dyDescent="0.25">
      <c r="A451" s="171"/>
      <c r="B451" s="172"/>
      <c r="C451" s="172"/>
      <c r="D451" s="172"/>
      <c r="E451" s="172"/>
      <c r="F451" s="172"/>
      <c r="G451" s="172"/>
      <c r="H451" s="173"/>
      <c r="I451" s="178"/>
      <c r="J451" s="179"/>
    </row>
    <row r="452" spans="1:10" x14ac:dyDescent="0.25">
      <c r="A452" s="10"/>
      <c r="B452" s="10"/>
      <c r="C452" s="10"/>
      <c r="D452" s="10"/>
      <c r="E452" s="10"/>
      <c r="F452" s="10"/>
      <c r="G452" s="10"/>
      <c r="H452" s="10"/>
      <c r="I452" s="10"/>
      <c r="J452" s="10"/>
    </row>
    <row r="453" spans="1:10" x14ac:dyDescent="0.25">
      <c r="A453" s="212" t="s">
        <v>247</v>
      </c>
      <c r="B453" s="212"/>
      <c r="C453" s="212"/>
      <c r="D453" s="212"/>
      <c r="E453" s="212"/>
      <c r="F453" s="212"/>
      <c r="G453" s="212"/>
      <c r="H453" s="212"/>
      <c r="I453" s="212"/>
      <c r="J453" s="212"/>
    </row>
    <row r="454" spans="1:10" x14ac:dyDescent="0.25">
      <c r="A454" s="73"/>
      <c r="B454" s="73"/>
      <c r="C454" s="73"/>
      <c r="D454" s="73"/>
      <c r="E454" s="73"/>
      <c r="F454" s="73"/>
      <c r="G454" s="73"/>
      <c r="H454" s="73"/>
      <c r="I454" s="73"/>
      <c r="J454" s="73"/>
    </row>
    <row r="455" spans="1:10" x14ac:dyDescent="0.25">
      <c r="A455" s="163" t="s">
        <v>12</v>
      </c>
      <c r="B455" s="163" t="s">
        <v>13</v>
      </c>
      <c r="C455" s="234" t="s">
        <v>234</v>
      </c>
      <c r="D455" s="165"/>
      <c r="E455" s="163" t="s">
        <v>15</v>
      </c>
      <c r="F455" s="251" t="s">
        <v>75</v>
      </c>
      <c r="G455" s="152"/>
      <c r="H455" s="204" t="s">
        <v>140</v>
      </c>
      <c r="I455" s="204" t="s">
        <v>163</v>
      </c>
      <c r="J455" s="73"/>
    </row>
    <row r="456" spans="1:10" x14ac:dyDescent="0.25">
      <c r="A456" s="163"/>
      <c r="B456" s="163"/>
      <c r="C456" s="235"/>
      <c r="D456" s="167"/>
      <c r="E456" s="163"/>
      <c r="F456" s="252"/>
      <c r="G456" s="154"/>
      <c r="H456" s="204"/>
      <c r="I456" s="204"/>
      <c r="J456" s="73"/>
    </row>
    <row r="457" spans="1:10" x14ac:dyDescent="0.25">
      <c r="A457" s="99"/>
      <c r="B457" s="99" t="s">
        <v>18</v>
      </c>
      <c r="C457" s="276" t="s">
        <v>18</v>
      </c>
      <c r="D457" s="231"/>
      <c r="E457" s="100" t="s">
        <v>19</v>
      </c>
      <c r="F457" s="215" t="s">
        <v>18</v>
      </c>
      <c r="G457" s="217"/>
      <c r="H457" s="102" t="s">
        <v>19</v>
      </c>
      <c r="I457" s="102" t="s">
        <v>19</v>
      </c>
      <c r="J457" s="73"/>
    </row>
    <row r="458" spans="1:10" x14ac:dyDescent="0.25">
      <c r="A458" s="23" t="s">
        <v>50</v>
      </c>
      <c r="B458" s="109">
        <v>400</v>
      </c>
      <c r="C458" s="223"/>
      <c r="D458" s="224"/>
      <c r="E458" s="83">
        <v>1.1000000000000001</v>
      </c>
      <c r="F458" s="223"/>
      <c r="G458" s="224"/>
      <c r="H458" s="23">
        <v>1.06</v>
      </c>
      <c r="I458" s="83">
        <v>0.02</v>
      </c>
      <c r="J458" s="73"/>
    </row>
    <row r="459" spans="1:10" x14ac:dyDescent="0.25">
      <c r="A459" s="82" t="s">
        <v>51</v>
      </c>
      <c r="B459" s="109">
        <v>400</v>
      </c>
      <c r="C459" s="223"/>
      <c r="D459" s="224"/>
      <c r="E459" s="83">
        <v>1.1000000000000001</v>
      </c>
      <c r="F459" s="223"/>
      <c r="G459" s="224"/>
      <c r="H459" s="23">
        <v>1.06</v>
      </c>
      <c r="I459" s="106">
        <v>0.02</v>
      </c>
      <c r="J459" s="73"/>
    </row>
    <row r="460" spans="1:10" x14ac:dyDescent="0.25">
      <c r="A460" s="82" t="s">
        <v>52</v>
      </c>
      <c r="B460" s="109">
        <v>400</v>
      </c>
      <c r="C460" s="223"/>
      <c r="D460" s="224"/>
      <c r="E460" s="83">
        <v>1.1000000000000001</v>
      </c>
      <c r="F460" s="223"/>
      <c r="G460" s="224"/>
      <c r="H460" s="23">
        <v>1.06</v>
      </c>
      <c r="I460" s="106">
        <v>0.02</v>
      </c>
      <c r="J460" s="73"/>
    </row>
    <row r="461" spans="1:10" x14ac:dyDescent="0.25">
      <c r="A461" s="23" t="s">
        <v>50</v>
      </c>
      <c r="B461" s="109">
        <v>425</v>
      </c>
      <c r="C461" s="223"/>
      <c r="D461" s="224"/>
      <c r="E461" s="83">
        <v>1.1000000000000001</v>
      </c>
      <c r="F461" s="223"/>
      <c r="G461" s="224"/>
      <c r="H461" s="23">
        <v>1.06</v>
      </c>
      <c r="I461" s="106">
        <v>0.02</v>
      </c>
      <c r="J461" s="73"/>
    </row>
    <row r="462" spans="1:10" x14ac:dyDescent="0.25">
      <c r="A462" s="82" t="s">
        <v>51</v>
      </c>
      <c r="B462" s="109">
        <v>425</v>
      </c>
      <c r="C462" s="223"/>
      <c r="D462" s="224"/>
      <c r="E462" s="83">
        <v>1.1000000000000001</v>
      </c>
      <c r="F462" s="223"/>
      <c r="G462" s="224"/>
      <c r="H462" s="23">
        <v>1.06</v>
      </c>
      <c r="I462" s="106">
        <v>0.02</v>
      </c>
      <c r="J462" s="73"/>
    </row>
    <row r="463" spans="1:10" x14ac:dyDescent="0.25">
      <c r="A463" s="82" t="s">
        <v>52</v>
      </c>
      <c r="B463" s="109">
        <v>425</v>
      </c>
      <c r="C463" s="223"/>
      <c r="D463" s="224"/>
      <c r="E463" s="83">
        <v>1.1000000000000001</v>
      </c>
      <c r="F463" s="223"/>
      <c r="G463" s="224"/>
      <c r="H463" s="23">
        <v>1.06</v>
      </c>
      <c r="I463" s="106">
        <v>0.02</v>
      </c>
      <c r="J463" s="73"/>
    </row>
    <row r="464" spans="1:10" x14ac:dyDescent="0.25">
      <c r="A464" s="73"/>
      <c r="B464" s="73"/>
      <c r="C464" s="73"/>
      <c r="D464" s="73"/>
      <c r="E464" s="73"/>
      <c r="F464" s="73"/>
      <c r="G464" s="73"/>
      <c r="H464" s="73"/>
      <c r="I464" s="73"/>
      <c r="J464" s="73"/>
    </row>
    <row r="465" spans="1:16" x14ac:dyDescent="0.25">
      <c r="A465" s="212" t="s">
        <v>248</v>
      </c>
      <c r="B465" s="212"/>
      <c r="C465" s="212"/>
      <c r="D465" s="212"/>
      <c r="E465" s="212"/>
      <c r="F465" s="212"/>
      <c r="G465" s="212"/>
      <c r="H465" s="212"/>
      <c r="I465" s="212"/>
      <c r="J465" s="212"/>
    </row>
    <row r="466" spans="1:16" x14ac:dyDescent="0.25">
      <c r="A466" s="124" t="s">
        <v>249</v>
      </c>
      <c r="B466" s="124"/>
      <c r="C466" s="124"/>
      <c r="D466" s="124"/>
      <c r="E466" s="124"/>
      <c r="F466" s="124"/>
      <c r="G466" s="124"/>
      <c r="H466" s="124"/>
      <c r="I466" s="124"/>
      <c r="J466" s="124"/>
    </row>
    <row r="467" spans="1:16" x14ac:dyDescent="0.25">
      <c r="A467" s="124"/>
      <c r="B467" s="124"/>
      <c r="C467" s="124"/>
      <c r="D467" s="124"/>
      <c r="E467" s="124"/>
      <c r="F467" s="124"/>
      <c r="G467" s="124"/>
      <c r="H467" s="124"/>
      <c r="I467" s="124"/>
      <c r="J467" s="124"/>
    </row>
    <row r="468" spans="1:16" x14ac:dyDescent="0.25">
      <c r="A468" s="124"/>
      <c r="B468" s="124"/>
      <c r="C468" s="124"/>
      <c r="D468" s="124"/>
      <c r="E468" s="124"/>
      <c r="F468" s="124"/>
      <c r="G468" s="124"/>
      <c r="H468" s="124"/>
      <c r="I468" s="124"/>
      <c r="J468" s="124"/>
    </row>
    <row r="469" spans="1:16" x14ac:dyDescent="0.25">
      <c r="A469" s="124"/>
      <c r="B469" s="124"/>
      <c r="C469" s="124"/>
      <c r="D469" s="124"/>
      <c r="E469" s="124"/>
      <c r="F469" s="124"/>
      <c r="G469" s="124"/>
      <c r="H469" s="124"/>
      <c r="I469" s="124"/>
      <c r="J469" s="124"/>
    </row>
    <row r="470" spans="1:16" x14ac:dyDescent="0.25">
      <c r="A470" s="124"/>
      <c r="B470" s="124"/>
      <c r="C470" s="124"/>
      <c r="D470" s="124"/>
      <c r="E470" s="124"/>
      <c r="F470" s="124"/>
      <c r="G470" s="124"/>
      <c r="H470" s="124"/>
      <c r="I470" s="124"/>
      <c r="J470" s="124"/>
    </row>
    <row r="471" spans="1:16" ht="14.25" customHeight="1" x14ac:dyDescent="0.25">
      <c r="A471" s="163" t="s">
        <v>12</v>
      </c>
      <c r="B471" s="163" t="s">
        <v>13</v>
      </c>
      <c r="C471" s="234" t="s">
        <v>234</v>
      </c>
      <c r="D471" s="165"/>
      <c r="E471" s="163" t="s">
        <v>15</v>
      </c>
      <c r="F471" s="251" t="s">
        <v>75</v>
      </c>
      <c r="G471" s="152"/>
      <c r="H471" s="204" t="s">
        <v>140</v>
      </c>
      <c r="I471" s="204" t="s">
        <v>163</v>
      </c>
      <c r="J471" s="10"/>
    </row>
    <row r="472" spans="1:16" ht="14.25" customHeight="1" x14ac:dyDescent="0.25">
      <c r="A472" s="163"/>
      <c r="B472" s="163"/>
      <c r="C472" s="235"/>
      <c r="D472" s="167"/>
      <c r="E472" s="163"/>
      <c r="F472" s="252"/>
      <c r="G472" s="154"/>
      <c r="H472" s="204"/>
      <c r="I472" s="204"/>
      <c r="J472" s="10"/>
    </row>
    <row r="473" spans="1:16" ht="14.25" customHeight="1" x14ac:dyDescent="0.25">
      <c r="A473" s="99"/>
      <c r="B473" s="99" t="s">
        <v>18</v>
      </c>
      <c r="C473" s="276" t="s">
        <v>18</v>
      </c>
      <c r="D473" s="231"/>
      <c r="E473" s="100" t="s">
        <v>19</v>
      </c>
      <c r="F473" s="215" t="s">
        <v>18</v>
      </c>
      <c r="G473" s="217"/>
      <c r="H473" s="102" t="s">
        <v>19</v>
      </c>
      <c r="I473" s="102" t="s">
        <v>19</v>
      </c>
      <c r="J473" s="10"/>
    </row>
    <row r="474" spans="1:16" ht="14.25" customHeight="1" x14ac:dyDescent="0.25">
      <c r="A474" s="23" t="s">
        <v>62</v>
      </c>
      <c r="B474" s="109">
        <v>0</v>
      </c>
      <c r="C474" s="223"/>
      <c r="D474" s="224"/>
      <c r="E474" s="23">
        <v>2.2000000000000002</v>
      </c>
      <c r="F474" s="223"/>
      <c r="G474" s="224"/>
      <c r="H474" s="23">
        <v>2.13</v>
      </c>
      <c r="I474" s="83">
        <v>0.02</v>
      </c>
      <c r="J474" s="10"/>
    </row>
    <row r="475" spans="1:16" ht="14.25" customHeight="1" x14ac:dyDescent="0.25">
      <c r="A475" s="23" t="s">
        <v>62</v>
      </c>
      <c r="B475" s="109">
        <v>100</v>
      </c>
      <c r="C475" s="223"/>
      <c r="D475" s="224"/>
      <c r="E475" s="23">
        <v>2.2000000000000002</v>
      </c>
      <c r="F475" s="223"/>
      <c r="G475" s="224"/>
      <c r="H475" s="23">
        <v>2.13</v>
      </c>
      <c r="I475" s="106">
        <v>0.02</v>
      </c>
      <c r="J475" s="10"/>
      <c r="K475" s="7">
        <v>1000</v>
      </c>
      <c r="L475" s="7">
        <v>5</v>
      </c>
      <c r="M475" s="7">
        <f>L475/10000/100*K475</f>
        <v>5.0000000000000001E-3</v>
      </c>
      <c r="N475" s="7">
        <v>4.0000000000000002E-4</v>
      </c>
      <c r="O475" s="7">
        <v>1E-3</v>
      </c>
      <c r="P475" s="7">
        <f>M475+N475+O475</f>
        <v>6.4000000000000003E-3</v>
      </c>
    </row>
    <row r="476" spans="1:16" ht="14.25" customHeight="1" x14ac:dyDescent="0.25">
      <c r="A476" s="23" t="s">
        <v>62</v>
      </c>
      <c r="B476" s="109">
        <v>200</v>
      </c>
      <c r="C476" s="223"/>
      <c r="D476" s="224"/>
      <c r="E476" s="23">
        <v>2.2000000000000002</v>
      </c>
      <c r="F476" s="223"/>
      <c r="G476" s="224"/>
      <c r="H476" s="23">
        <v>2.13</v>
      </c>
      <c r="I476" s="106">
        <v>0.02</v>
      </c>
      <c r="J476" s="10"/>
    </row>
    <row r="477" spans="1:16" ht="14.25" customHeight="1" x14ac:dyDescent="0.25">
      <c r="A477" s="23" t="s">
        <v>62</v>
      </c>
      <c r="B477" s="109">
        <v>300</v>
      </c>
      <c r="C477" s="223"/>
      <c r="D477" s="224"/>
      <c r="E477" s="23">
        <v>2.2000000000000002</v>
      </c>
      <c r="F477" s="223"/>
      <c r="G477" s="224"/>
      <c r="H477" s="23">
        <v>2.13</v>
      </c>
      <c r="I477" s="106">
        <v>0.02</v>
      </c>
      <c r="J477" s="10"/>
    </row>
    <row r="478" spans="1:16" ht="14.25" customHeight="1" x14ac:dyDescent="0.25">
      <c r="A478" s="23" t="s">
        <v>62</v>
      </c>
      <c r="B478" s="109">
        <v>400</v>
      </c>
      <c r="C478" s="223"/>
      <c r="D478" s="224"/>
      <c r="E478" s="23">
        <v>2.2000000000000002</v>
      </c>
      <c r="F478" s="223"/>
      <c r="G478" s="224"/>
      <c r="H478" s="23">
        <v>2.13</v>
      </c>
      <c r="I478" s="106">
        <v>0.02</v>
      </c>
      <c r="J478" s="10"/>
    </row>
    <row r="479" spans="1:16" ht="14.25" customHeight="1" x14ac:dyDescent="0.25">
      <c r="A479" s="23" t="s">
        <v>62</v>
      </c>
      <c r="B479" s="109">
        <v>500</v>
      </c>
      <c r="C479" s="223"/>
      <c r="D479" s="224"/>
      <c r="E479" s="23">
        <v>2.2000000000000002</v>
      </c>
      <c r="F479" s="223"/>
      <c r="G479" s="224"/>
      <c r="H479" s="23">
        <v>2.13</v>
      </c>
      <c r="I479" s="106">
        <v>0.02</v>
      </c>
      <c r="J479" s="10"/>
    </row>
    <row r="480" spans="1:16" ht="14.25" customHeight="1" x14ac:dyDescent="0.25">
      <c r="A480" s="23" t="s">
        <v>62</v>
      </c>
      <c r="B480" s="109">
        <v>600</v>
      </c>
      <c r="C480" s="223"/>
      <c r="D480" s="224"/>
      <c r="E480" s="23">
        <v>2.2000000000000002</v>
      </c>
      <c r="F480" s="223"/>
      <c r="G480" s="224"/>
      <c r="H480" s="23">
        <v>2.13</v>
      </c>
      <c r="I480" s="106">
        <v>0.03</v>
      </c>
      <c r="J480" s="10"/>
      <c r="K480" s="97">
        <v>10</v>
      </c>
    </row>
    <row r="481" spans="1:10" ht="14.25" customHeight="1" x14ac:dyDescent="0.25">
      <c r="A481" s="23" t="s">
        <v>62</v>
      </c>
      <c r="B481" s="109">
        <v>700</v>
      </c>
      <c r="C481" s="223"/>
      <c r="D481" s="224"/>
      <c r="E481" s="23">
        <v>2.2000000000000002</v>
      </c>
      <c r="F481" s="223"/>
      <c r="G481" s="224"/>
      <c r="H481" s="23">
        <v>2.13</v>
      </c>
      <c r="I481" s="106">
        <v>0.03</v>
      </c>
      <c r="J481" s="10"/>
    </row>
    <row r="482" spans="1:10" x14ac:dyDescent="0.25">
      <c r="A482" s="23" t="s">
        <v>62</v>
      </c>
      <c r="B482" s="109">
        <v>800</v>
      </c>
      <c r="C482" s="223"/>
      <c r="D482" s="224"/>
      <c r="E482" s="23">
        <v>2.2000000000000002</v>
      </c>
      <c r="F482" s="223"/>
      <c r="G482" s="224"/>
      <c r="H482" s="23">
        <v>2.13</v>
      </c>
      <c r="I482" s="106">
        <v>0.03</v>
      </c>
      <c r="J482" s="73"/>
    </row>
    <row r="483" spans="1:10" x14ac:dyDescent="0.25">
      <c r="A483" s="23" t="s">
        <v>62</v>
      </c>
      <c r="B483" s="109">
        <v>850</v>
      </c>
      <c r="C483" s="223"/>
      <c r="D483" s="224"/>
      <c r="E483" s="23">
        <v>2.2000000000000002</v>
      </c>
      <c r="F483" s="223"/>
      <c r="G483" s="224"/>
      <c r="H483" s="23">
        <v>2.13</v>
      </c>
      <c r="I483" s="106">
        <v>0.03</v>
      </c>
      <c r="J483" s="73"/>
    </row>
    <row r="484" spans="1:10" x14ac:dyDescent="0.25">
      <c r="A484" s="73"/>
      <c r="B484" s="73"/>
      <c r="C484" s="73"/>
      <c r="D484" s="73"/>
      <c r="E484" s="73"/>
      <c r="F484" s="73"/>
      <c r="G484" s="73"/>
      <c r="H484" s="73"/>
      <c r="I484" s="73"/>
      <c r="J484" s="73"/>
    </row>
    <row r="485" spans="1:10" x14ac:dyDescent="0.25">
      <c r="A485" s="73"/>
      <c r="B485" s="73"/>
      <c r="C485" s="73"/>
      <c r="D485" s="73"/>
      <c r="E485" s="73"/>
      <c r="F485" s="73"/>
      <c r="G485" s="73"/>
      <c r="H485" s="73"/>
      <c r="I485" s="73"/>
      <c r="J485" s="73"/>
    </row>
    <row r="486" spans="1:10" x14ac:dyDescent="0.25">
      <c r="A486" s="73"/>
      <c r="B486" s="73"/>
      <c r="C486" s="73"/>
      <c r="D486" s="73"/>
      <c r="E486" s="73"/>
      <c r="F486" s="73"/>
      <c r="G486" s="73"/>
      <c r="H486" s="73"/>
      <c r="I486" s="73"/>
      <c r="J486" s="73"/>
    </row>
    <row r="487" spans="1:10" x14ac:dyDescent="0.25">
      <c r="A487" s="73"/>
      <c r="B487" s="73"/>
      <c r="C487" s="73"/>
      <c r="D487" s="73"/>
      <c r="E487" s="73"/>
      <c r="F487" s="73"/>
      <c r="G487" s="73"/>
      <c r="H487" s="73"/>
      <c r="I487" s="73"/>
      <c r="J487" s="73"/>
    </row>
    <row r="488" spans="1:10" x14ac:dyDescent="0.25">
      <c r="A488" s="73"/>
      <c r="B488" s="73"/>
      <c r="C488" s="73"/>
      <c r="D488" s="73"/>
      <c r="E488" s="73"/>
      <c r="F488" s="73"/>
      <c r="G488" s="73"/>
      <c r="H488" s="73"/>
      <c r="I488" s="73"/>
      <c r="J488" s="73"/>
    </row>
    <row r="489" spans="1:10" x14ac:dyDescent="0.25">
      <c r="A489" s="73"/>
      <c r="B489" s="73"/>
      <c r="C489" s="73"/>
      <c r="D489" s="73"/>
      <c r="E489" s="73"/>
      <c r="F489" s="73"/>
      <c r="G489" s="73"/>
      <c r="H489" s="73"/>
      <c r="I489" s="73"/>
      <c r="J489" s="73"/>
    </row>
    <row r="490" spans="1:10" x14ac:dyDescent="0.25">
      <c r="A490" s="73"/>
      <c r="B490" s="73"/>
      <c r="C490" s="73"/>
      <c r="D490" s="73"/>
      <c r="E490" s="73"/>
      <c r="F490" s="73"/>
      <c r="G490" s="73"/>
      <c r="H490" s="73"/>
      <c r="I490" s="73"/>
      <c r="J490" s="73"/>
    </row>
    <row r="491" spans="1:10" x14ac:dyDescent="0.25">
      <c r="A491" s="73"/>
      <c r="B491" s="73"/>
      <c r="C491" s="73"/>
      <c r="D491" s="73"/>
      <c r="E491" s="73"/>
      <c r="F491" s="73"/>
      <c r="G491" s="73"/>
      <c r="H491" s="73"/>
      <c r="I491" s="73"/>
      <c r="J491" s="73"/>
    </row>
    <row r="492" spans="1:10" x14ac:dyDescent="0.25">
      <c r="A492" s="73"/>
      <c r="B492" s="73"/>
      <c r="C492" s="73"/>
      <c r="D492" s="73"/>
      <c r="E492" s="73"/>
      <c r="F492" s="73"/>
      <c r="G492" s="73"/>
      <c r="H492" s="73"/>
      <c r="I492" s="73"/>
      <c r="J492" s="73"/>
    </row>
    <row r="493" spans="1:10" x14ac:dyDescent="0.25">
      <c r="A493" s="73"/>
      <c r="B493" s="73"/>
      <c r="C493" s="73"/>
      <c r="D493" s="73"/>
      <c r="E493" s="73"/>
      <c r="F493" s="73"/>
      <c r="G493" s="73"/>
      <c r="H493" s="73"/>
      <c r="I493" s="73"/>
      <c r="J493" s="73"/>
    </row>
    <row r="494" spans="1:10" x14ac:dyDescent="0.25">
      <c r="A494" s="73"/>
      <c r="B494" s="73"/>
      <c r="C494" s="73"/>
      <c r="D494" s="73"/>
      <c r="E494" s="73"/>
      <c r="F494" s="73"/>
      <c r="G494" s="73"/>
      <c r="H494" s="73"/>
      <c r="I494" s="73"/>
      <c r="J494" s="73"/>
    </row>
    <row r="495" spans="1:10" x14ac:dyDescent="0.25">
      <c r="A495" s="118" t="s">
        <v>0</v>
      </c>
      <c r="B495" s="119"/>
      <c r="C495" s="119"/>
      <c r="D495" s="119"/>
      <c r="E495" s="119"/>
      <c r="F495" s="119"/>
      <c r="G495" s="119"/>
      <c r="H495" s="120"/>
      <c r="I495" s="234" t="s">
        <v>135</v>
      </c>
      <c r="J495" s="165"/>
    </row>
    <row r="496" spans="1:10" x14ac:dyDescent="0.25">
      <c r="A496" s="121"/>
      <c r="B496" s="122"/>
      <c r="C496" s="122"/>
      <c r="D496" s="122"/>
      <c r="E496" s="122"/>
      <c r="F496" s="122"/>
      <c r="G496" s="122"/>
      <c r="H496" s="123"/>
      <c r="I496" s="235"/>
      <c r="J496" s="167"/>
    </row>
    <row r="497" spans="1:11" x14ac:dyDescent="0.25">
      <c r="A497" s="168" t="s">
        <v>95</v>
      </c>
      <c r="B497" s="169"/>
      <c r="C497" s="169"/>
      <c r="D497" s="169"/>
      <c r="E497" s="169"/>
      <c r="F497" s="169"/>
      <c r="G497" s="169"/>
      <c r="H497" s="170"/>
      <c r="I497" s="236" t="str">
        <f>D$4</f>
        <v>01253</v>
      </c>
      <c r="J497" s="237"/>
    </row>
    <row r="498" spans="1:11" x14ac:dyDescent="0.25">
      <c r="A498" s="171"/>
      <c r="B498" s="172"/>
      <c r="C498" s="172"/>
      <c r="D498" s="172"/>
      <c r="E498" s="172"/>
      <c r="F498" s="172"/>
      <c r="G498" s="172"/>
      <c r="H498" s="173"/>
      <c r="I498" s="238"/>
      <c r="J498" s="239"/>
    </row>
    <row r="499" spans="1:11" x14ac:dyDescent="0.25">
      <c r="A499" s="107"/>
      <c r="B499" s="107"/>
      <c r="C499" s="107"/>
      <c r="D499" s="107"/>
      <c r="E499" s="107"/>
      <c r="F499" s="107"/>
      <c r="G499" s="107"/>
      <c r="H499" s="107"/>
      <c r="I499" s="114"/>
      <c r="J499" s="114"/>
    </row>
    <row r="500" spans="1:11" ht="15.75" x14ac:dyDescent="0.25">
      <c r="A500" s="134" t="s">
        <v>250</v>
      </c>
      <c r="B500" s="134"/>
      <c r="C500" s="134"/>
      <c r="D500" s="134"/>
      <c r="E500" s="134"/>
      <c r="F500" s="134"/>
      <c r="G500" s="134"/>
      <c r="H500" s="134"/>
      <c r="I500" s="134"/>
      <c r="J500" s="134"/>
      <c r="K500" s="134"/>
    </row>
    <row r="501" spans="1:11" x14ac:dyDescent="0.25">
      <c r="B501" s="4"/>
      <c r="C501" s="4"/>
      <c r="D501" s="4"/>
      <c r="E501" s="4"/>
      <c r="F501" s="4"/>
      <c r="G501" s="4"/>
      <c r="H501" s="4"/>
      <c r="I501" s="4"/>
      <c r="J501" s="4"/>
    </row>
    <row r="502" spans="1:11" x14ac:dyDescent="0.25">
      <c r="A502" s="124" t="s">
        <v>251</v>
      </c>
      <c r="B502" s="124"/>
      <c r="C502" s="124"/>
      <c r="D502" s="124"/>
      <c r="E502" s="124"/>
      <c r="F502" s="124"/>
      <c r="G502" s="124"/>
      <c r="H502" s="124"/>
      <c r="I502" s="124"/>
      <c r="J502" s="124"/>
    </row>
    <row r="503" spans="1:11" x14ac:dyDescent="0.25">
      <c r="A503" s="124"/>
      <c r="B503" s="124"/>
      <c r="C503" s="124"/>
      <c r="D503" s="124"/>
      <c r="E503" s="124"/>
      <c r="F503" s="124"/>
      <c r="G503" s="124"/>
      <c r="H503" s="124"/>
      <c r="I503" s="124"/>
      <c r="J503" s="124"/>
    </row>
    <row r="504" spans="1:11" x14ac:dyDescent="0.25">
      <c r="A504" s="124"/>
      <c r="B504" s="124"/>
      <c r="C504" s="124"/>
      <c r="D504" s="124"/>
      <c r="E504" s="124"/>
      <c r="F504" s="124"/>
      <c r="G504" s="124"/>
      <c r="H504" s="124"/>
      <c r="I504" s="124"/>
      <c r="J504" s="124"/>
    </row>
    <row r="505" spans="1:11" x14ac:dyDescent="0.25">
      <c r="A505" s="124"/>
      <c r="B505" s="124"/>
      <c r="C505" s="124"/>
      <c r="D505" s="124"/>
      <c r="E505" s="124"/>
      <c r="F505" s="124"/>
      <c r="G505" s="124"/>
      <c r="H505" s="124"/>
      <c r="I505" s="124"/>
      <c r="J505" s="124"/>
    </row>
    <row r="506" spans="1:11" x14ac:dyDescent="0.25">
      <c r="A506" s="124"/>
      <c r="B506" s="124"/>
      <c r="C506" s="124"/>
      <c r="D506" s="124"/>
      <c r="E506" s="124"/>
      <c r="F506" s="124"/>
      <c r="G506" s="124"/>
      <c r="H506" s="124"/>
      <c r="I506" s="124"/>
      <c r="J506" s="124"/>
    </row>
    <row r="508" spans="1:11" x14ac:dyDescent="0.25">
      <c r="A508" s="163" t="s">
        <v>12</v>
      </c>
      <c r="B508" s="163" t="s">
        <v>13</v>
      </c>
      <c r="C508" s="234" t="s">
        <v>234</v>
      </c>
      <c r="D508" s="165"/>
      <c r="E508" s="163" t="s">
        <v>15</v>
      </c>
      <c r="F508" s="251" t="s">
        <v>75</v>
      </c>
      <c r="G508" s="152"/>
      <c r="H508" s="204" t="s">
        <v>140</v>
      </c>
      <c r="I508" s="204" t="s">
        <v>163</v>
      </c>
    </row>
    <row r="509" spans="1:11" x14ac:dyDescent="0.25">
      <c r="A509" s="163"/>
      <c r="B509" s="163"/>
      <c r="C509" s="235"/>
      <c r="D509" s="167"/>
      <c r="E509" s="163"/>
      <c r="F509" s="252"/>
      <c r="G509" s="154"/>
      <c r="H509" s="204"/>
      <c r="I509" s="204"/>
    </row>
    <row r="510" spans="1:11" x14ac:dyDescent="0.25">
      <c r="A510" s="99"/>
      <c r="B510" s="99" t="s">
        <v>18</v>
      </c>
      <c r="C510" s="276" t="s">
        <v>18</v>
      </c>
      <c r="D510" s="231"/>
      <c r="E510" s="100" t="s">
        <v>19</v>
      </c>
      <c r="F510" s="215" t="s">
        <v>18</v>
      </c>
      <c r="G510" s="217"/>
      <c r="H510" s="102" t="s">
        <v>19</v>
      </c>
      <c r="I510" s="102" t="s">
        <v>19</v>
      </c>
    </row>
    <row r="511" spans="1:11" x14ac:dyDescent="0.25">
      <c r="A511" s="23" t="s">
        <v>50</v>
      </c>
      <c r="B511" s="109">
        <v>0</v>
      </c>
      <c r="C511" s="223"/>
      <c r="D511" s="224"/>
      <c r="E511" s="83">
        <v>1.1000000000000001</v>
      </c>
      <c r="F511" s="223"/>
      <c r="G511" s="224"/>
      <c r="H511" s="23">
        <v>1.06</v>
      </c>
      <c r="I511" s="83">
        <v>0.02</v>
      </c>
    </row>
    <row r="512" spans="1:11" x14ac:dyDescent="0.25">
      <c r="A512" s="23" t="s">
        <v>50</v>
      </c>
      <c r="B512" s="109">
        <v>25</v>
      </c>
      <c r="C512" s="223"/>
      <c r="D512" s="224"/>
      <c r="E512" s="83">
        <v>1.1000000000000001</v>
      </c>
      <c r="F512" s="223"/>
      <c r="G512" s="224"/>
      <c r="H512" s="23">
        <v>1.06</v>
      </c>
      <c r="I512" s="106">
        <v>0.02</v>
      </c>
    </row>
    <row r="513" spans="1:9" x14ac:dyDescent="0.25">
      <c r="A513" s="23" t="s">
        <v>50</v>
      </c>
      <c r="B513" s="109">
        <v>50</v>
      </c>
      <c r="C513" s="223"/>
      <c r="D513" s="224"/>
      <c r="E513" s="83">
        <v>1.1000000000000001</v>
      </c>
      <c r="F513" s="223"/>
      <c r="G513" s="224"/>
      <c r="H513" s="23">
        <v>1.06</v>
      </c>
      <c r="I513" s="106">
        <v>0.02</v>
      </c>
    </row>
    <row r="514" spans="1:9" x14ac:dyDescent="0.25">
      <c r="A514" s="23" t="s">
        <v>50</v>
      </c>
      <c r="B514" s="109">
        <v>100</v>
      </c>
      <c r="C514" s="223"/>
      <c r="D514" s="224"/>
      <c r="E514" s="83">
        <v>1.1000000000000001</v>
      </c>
      <c r="F514" s="223"/>
      <c r="G514" s="224"/>
      <c r="H514" s="23">
        <v>1.06</v>
      </c>
      <c r="I514" s="106">
        <v>0.02</v>
      </c>
    </row>
    <row r="515" spans="1:9" x14ac:dyDescent="0.25">
      <c r="A515" s="23" t="s">
        <v>50</v>
      </c>
      <c r="B515" s="109">
        <v>150</v>
      </c>
      <c r="C515" s="223"/>
      <c r="D515" s="224"/>
      <c r="E515" s="83">
        <v>1.1000000000000001</v>
      </c>
      <c r="F515" s="277"/>
      <c r="G515" s="257"/>
      <c r="H515" s="23">
        <v>1.06</v>
      </c>
      <c r="I515" s="106">
        <v>0.02</v>
      </c>
    </row>
    <row r="516" spans="1:9" x14ac:dyDescent="0.25">
      <c r="A516" s="23" t="s">
        <v>50</v>
      </c>
      <c r="B516" s="109">
        <v>200</v>
      </c>
      <c r="C516" s="223"/>
      <c r="D516" s="224"/>
      <c r="E516" s="83">
        <v>1.1000000000000001</v>
      </c>
      <c r="F516" s="277"/>
      <c r="G516" s="257"/>
      <c r="H516" s="23">
        <v>1.06</v>
      </c>
      <c r="I516" s="106">
        <v>0.02</v>
      </c>
    </row>
    <row r="517" spans="1:9" x14ac:dyDescent="0.25">
      <c r="A517" s="23" t="s">
        <v>50</v>
      </c>
      <c r="B517" s="109">
        <v>250</v>
      </c>
      <c r="C517" s="223"/>
      <c r="D517" s="224"/>
      <c r="E517" s="83">
        <v>1.1000000000000001</v>
      </c>
      <c r="F517" s="277"/>
      <c r="G517" s="257"/>
      <c r="H517" s="23">
        <v>1.06</v>
      </c>
      <c r="I517" s="106">
        <v>0.02</v>
      </c>
    </row>
    <row r="518" spans="1:9" x14ac:dyDescent="0.25">
      <c r="A518" s="23" t="s">
        <v>50</v>
      </c>
      <c r="B518" s="109">
        <v>300</v>
      </c>
      <c r="C518" s="223"/>
      <c r="D518" s="224"/>
      <c r="E518" s="83">
        <v>1.1000000000000001</v>
      </c>
      <c r="F518" s="277"/>
      <c r="G518" s="257"/>
      <c r="H518" s="23">
        <v>1.06</v>
      </c>
      <c r="I518" s="106">
        <v>0.02</v>
      </c>
    </row>
    <row r="519" spans="1:9" x14ac:dyDescent="0.25">
      <c r="A519" s="23" t="s">
        <v>50</v>
      </c>
      <c r="B519" s="109">
        <v>350</v>
      </c>
      <c r="C519" s="223"/>
      <c r="D519" s="224"/>
      <c r="E519" s="83">
        <v>1.1000000000000001</v>
      </c>
      <c r="F519" s="277"/>
      <c r="G519" s="257"/>
      <c r="H519" s="23">
        <v>1.06</v>
      </c>
      <c r="I519" s="106">
        <v>0.02</v>
      </c>
    </row>
    <row r="520" spans="1:9" x14ac:dyDescent="0.25">
      <c r="A520" s="23" t="s">
        <v>50</v>
      </c>
      <c r="B520" s="109">
        <v>400</v>
      </c>
      <c r="C520" s="223"/>
      <c r="D520" s="224"/>
      <c r="E520" s="83">
        <v>1.1000000000000001</v>
      </c>
      <c r="F520" s="277"/>
      <c r="G520" s="257"/>
      <c r="H520" s="23">
        <v>1.06</v>
      </c>
      <c r="I520" s="106">
        <v>0.02</v>
      </c>
    </row>
    <row r="521" spans="1:9" x14ac:dyDescent="0.25">
      <c r="A521" s="23" t="s">
        <v>50</v>
      </c>
      <c r="B521" s="109">
        <v>425</v>
      </c>
      <c r="C521" s="223"/>
      <c r="D521" s="224"/>
      <c r="E521" s="83">
        <v>1.1000000000000001</v>
      </c>
      <c r="F521" s="277"/>
      <c r="G521" s="257"/>
      <c r="H521" s="23">
        <v>1.06</v>
      </c>
      <c r="I521" s="106">
        <v>0.02</v>
      </c>
    </row>
    <row r="522" spans="1:9" x14ac:dyDescent="0.25">
      <c r="A522" s="110"/>
      <c r="B522" s="111"/>
      <c r="C522" s="110"/>
      <c r="D522" s="110"/>
      <c r="E522" s="110"/>
      <c r="F522" s="115"/>
      <c r="G522" s="115"/>
      <c r="H522" s="110"/>
      <c r="I522" s="10"/>
    </row>
    <row r="523" spans="1:9" x14ac:dyDescent="0.25">
      <c r="A523" s="110"/>
      <c r="B523" s="111"/>
      <c r="C523" s="110"/>
      <c r="D523" s="110"/>
      <c r="E523" s="110"/>
      <c r="F523" s="115"/>
      <c r="G523" s="115"/>
      <c r="H523" s="110"/>
      <c r="I523" s="10"/>
    </row>
    <row r="524" spans="1:9" x14ac:dyDescent="0.25">
      <c r="A524" s="110"/>
      <c r="B524" s="111"/>
      <c r="C524" s="110"/>
      <c r="D524" s="110"/>
      <c r="E524" s="110"/>
      <c r="F524" s="115"/>
      <c r="G524" s="115"/>
      <c r="H524" s="110"/>
      <c r="I524" s="10"/>
    </row>
    <row r="525" spans="1:9" x14ac:dyDescent="0.25">
      <c r="A525" s="110"/>
      <c r="B525" s="111"/>
      <c r="C525" s="110"/>
      <c r="D525" s="110"/>
      <c r="E525" s="110"/>
      <c r="F525" s="115"/>
      <c r="G525" s="115"/>
      <c r="H525" s="110"/>
      <c r="I525" s="10"/>
    </row>
    <row r="526" spans="1:9" x14ac:dyDescent="0.25">
      <c r="A526" s="110"/>
      <c r="B526" s="111"/>
      <c r="C526" s="110"/>
      <c r="D526" s="110"/>
      <c r="E526" s="110"/>
      <c r="F526" s="115"/>
      <c r="G526" s="115"/>
      <c r="H526" s="110"/>
      <c r="I526" s="10"/>
    </row>
    <row r="527" spans="1:9" x14ac:dyDescent="0.25">
      <c r="A527" s="110"/>
      <c r="B527" s="111"/>
      <c r="C527" s="110"/>
      <c r="D527" s="110"/>
      <c r="E527" s="110"/>
      <c r="F527" s="115"/>
      <c r="G527" s="115"/>
      <c r="H527" s="110"/>
      <c r="I527" s="10"/>
    </row>
    <row r="528" spans="1:9" x14ac:dyDescent="0.25">
      <c r="A528" s="110"/>
      <c r="B528" s="111"/>
      <c r="C528" s="110"/>
      <c r="D528" s="110"/>
      <c r="E528" s="110"/>
      <c r="F528" s="115"/>
      <c r="G528" s="115"/>
      <c r="H528" s="110"/>
      <c r="I528" s="10"/>
    </row>
    <row r="529" spans="1:9" x14ac:dyDescent="0.25">
      <c r="A529" s="110"/>
      <c r="B529" s="111"/>
      <c r="C529" s="110"/>
      <c r="D529" s="110"/>
      <c r="E529" s="110"/>
      <c r="F529" s="115"/>
      <c r="G529" s="115"/>
      <c r="H529" s="110"/>
      <c r="I529" s="10"/>
    </row>
    <row r="530" spans="1:9" x14ac:dyDescent="0.25">
      <c r="A530" s="110"/>
      <c r="B530" s="111"/>
      <c r="C530" s="110"/>
      <c r="D530" s="110"/>
      <c r="E530" s="110"/>
      <c r="F530" s="115"/>
      <c r="G530" s="115"/>
      <c r="H530" s="110"/>
      <c r="I530" s="10"/>
    </row>
    <row r="531" spans="1:9" x14ac:dyDescent="0.25">
      <c r="A531" s="110"/>
      <c r="B531" s="111"/>
      <c r="C531" s="110"/>
      <c r="D531" s="110"/>
      <c r="E531" s="110"/>
      <c r="F531" s="115"/>
      <c r="G531" s="115"/>
      <c r="H531" s="110"/>
      <c r="I531" s="10"/>
    </row>
    <row r="532" spans="1:9" x14ac:dyDescent="0.25">
      <c r="A532" s="110"/>
      <c r="B532" s="111"/>
      <c r="C532" s="110"/>
      <c r="D532" s="110"/>
      <c r="E532" s="110"/>
      <c r="F532" s="115"/>
      <c r="G532" s="115"/>
      <c r="H532" s="110"/>
      <c r="I532" s="10"/>
    </row>
    <row r="533" spans="1:9" x14ac:dyDescent="0.25">
      <c r="A533" s="110"/>
      <c r="B533" s="111"/>
      <c r="C533" s="110"/>
      <c r="D533" s="110"/>
      <c r="E533" s="110"/>
      <c r="F533" s="115"/>
      <c r="G533" s="115"/>
      <c r="H533" s="110"/>
      <c r="I533" s="10"/>
    </row>
    <row r="534" spans="1:9" x14ac:dyDescent="0.25">
      <c r="A534" s="110"/>
      <c r="B534" s="111"/>
      <c r="C534" s="110"/>
      <c r="D534" s="110"/>
      <c r="E534" s="110"/>
      <c r="F534" s="115"/>
      <c r="G534" s="115"/>
      <c r="H534" s="110"/>
      <c r="I534" s="10"/>
    </row>
    <row r="535" spans="1:9" x14ac:dyDescent="0.25">
      <c r="A535" s="110"/>
      <c r="B535" s="111"/>
      <c r="C535" s="110"/>
      <c r="D535" s="110"/>
      <c r="E535" s="110"/>
      <c r="F535" s="115"/>
      <c r="G535" s="115"/>
      <c r="H535" s="110"/>
      <c r="I535" s="10"/>
    </row>
    <row r="536" spans="1:9" x14ac:dyDescent="0.25">
      <c r="A536" s="110"/>
      <c r="B536" s="111"/>
      <c r="C536" s="110"/>
      <c r="D536" s="110"/>
      <c r="E536" s="110"/>
      <c r="F536" s="115"/>
      <c r="G536" s="115"/>
      <c r="H536" s="110"/>
      <c r="I536" s="10"/>
    </row>
    <row r="537" spans="1:9" x14ac:dyDescent="0.25">
      <c r="A537" s="110"/>
      <c r="B537" s="111"/>
      <c r="C537" s="110"/>
      <c r="D537" s="110"/>
      <c r="E537" s="110"/>
      <c r="F537" s="115"/>
      <c r="G537" s="115"/>
      <c r="H537" s="110"/>
      <c r="I537" s="10"/>
    </row>
    <row r="538" spans="1:9" x14ac:dyDescent="0.25">
      <c r="A538" s="110"/>
      <c r="B538" s="111"/>
      <c r="C538" s="110"/>
      <c r="D538" s="110"/>
      <c r="E538" s="110"/>
      <c r="F538" s="115"/>
      <c r="G538" s="115"/>
      <c r="H538" s="110"/>
      <c r="I538" s="10"/>
    </row>
    <row r="539" spans="1:9" x14ac:dyDescent="0.25">
      <c r="A539" s="110"/>
      <c r="B539" s="111"/>
      <c r="C539" s="110"/>
      <c r="D539" s="110"/>
      <c r="E539" s="110"/>
      <c r="F539" s="115"/>
      <c r="G539" s="115"/>
      <c r="H539" s="110"/>
      <c r="I539" s="10"/>
    </row>
    <row r="540" spans="1:9" x14ac:dyDescent="0.25">
      <c r="A540" s="110"/>
      <c r="B540" s="111"/>
      <c r="C540" s="110"/>
      <c r="D540" s="110"/>
      <c r="E540" s="110"/>
      <c r="F540" s="115"/>
      <c r="G540" s="115"/>
      <c r="H540" s="110"/>
      <c r="I540" s="10"/>
    </row>
    <row r="541" spans="1:9" x14ac:dyDescent="0.25">
      <c r="A541" s="110"/>
      <c r="B541" s="111"/>
      <c r="C541" s="110"/>
      <c r="D541" s="110"/>
      <c r="E541" s="110"/>
      <c r="F541" s="115"/>
      <c r="G541" s="115"/>
      <c r="H541" s="110"/>
      <c r="I541" s="10"/>
    </row>
    <row r="542" spans="1:9" x14ac:dyDescent="0.25">
      <c r="A542" s="110"/>
      <c r="B542" s="111"/>
      <c r="C542" s="110"/>
      <c r="D542" s="110"/>
      <c r="E542" s="110"/>
      <c r="F542" s="115"/>
      <c r="G542" s="115"/>
      <c r="H542" s="110"/>
      <c r="I542" s="10"/>
    </row>
    <row r="543" spans="1:9" x14ac:dyDescent="0.25">
      <c r="A543" s="110"/>
      <c r="B543" s="111"/>
      <c r="C543" s="110"/>
      <c r="D543" s="110"/>
      <c r="E543" s="110"/>
      <c r="F543" s="115"/>
      <c r="G543" s="115"/>
      <c r="H543" s="110"/>
      <c r="I543" s="10"/>
    </row>
    <row r="544" spans="1:9" x14ac:dyDescent="0.25">
      <c r="A544" s="110"/>
      <c r="B544" s="111"/>
      <c r="C544" s="110"/>
      <c r="D544" s="110"/>
      <c r="E544" s="110"/>
      <c r="F544" s="115"/>
      <c r="G544" s="115"/>
      <c r="H544" s="110"/>
      <c r="I544" s="10"/>
    </row>
    <row r="545" spans="1:10" x14ac:dyDescent="0.25">
      <c r="A545" s="110"/>
      <c r="B545" s="111"/>
      <c r="C545" s="110"/>
      <c r="D545" s="110"/>
      <c r="E545" s="110"/>
      <c r="F545" s="115"/>
      <c r="G545" s="115"/>
      <c r="H545" s="110"/>
      <c r="I545" s="10"/>
    </row>
    <row r="546" spans="1:10" x14ac:dyDescent="0.25">
      <c r="A546" s="118" t="s">
        <v>0</v>
      </c>
      <c r="B546" s="119"/>
      <c r="C546" s="119"/>
      <c r="D546" s="119"/>
      <c r="E546" s="119"/>
      <c r="F546" s="119"/>
      <c r="G546" s="119"/>
      <c r="H546" s="120"/>
      <c r="I546" s="164" t="s">
        <v>135</v>
      </c>
      <c r="J546" s="165"/>
    </row>
    <row r="547" spans="1:10" x14ac:dyDescent="0.25">
      <c r="A547" s="121"/>
      <c r="B547" s="122"/>
      <c r="C547" s="122"/>
      <c r="D547" s="122"/>
      <c r="E547" s="122"/>
      <c r="F547" s="122"/>
      <c r="G547" s="122"/>
      <c r="H547" s="123"/>
      <c r="I547" s="166"/>
      <c r="J547" s="167"/>
    </row>
    <row r="548" spans="1:10" x14ac:dyDescent="0.25">
      <c r="A548" s="168" t="s">
        <v>95</v>
      </c>
      <c r="B548" s="169"/>
      <c r="C548" s="169"/>
      <c r="D548" s="169"/>
      <c r="E548" s="169"/>
      <c r="F548" s="169"/>
      <c r="G548" s="169"/>
      <c r="H548" s="170"/>
      <c r="I548" s="176" t="str">
        <f>D$4</f>
        <v>01253</v>
      </c>
      <c r="J548" s="177"/>
    </row>
    <row r="549" spans="1:10" x14ac:dyDescent="0.25">
      <c r="A549" s="171"/>
      <c r="B549" s="172"/>
      <c r="C549" s="172"/>
      <c r="D549" s="172"/>
      <c r="E549" s="172"/>
      <c r="F549" s="172"/>
      <c r="G549" s="172"/>
      <c r="H549" s="173"/>
      <c r="I549" s="178"/>
      <c r="J549" s="179"/>
    </row>
    <row r="550" spans="1:10" x14ac:dyDescent="0.25">
      <c r="A550" s="212" t="s">
        <v>252</v>
      </c>
      <c r="B550" s="212"/>
      <c r="C550" s="212"/>
      <c r="D550" s="212"/>
      <c r="E550" s="212"/>
      <c r="F550" s="212"/>
      <c r="G550" s="212"/>
      <c r="H550" s="212"/>
      <c r="I550" s="212"/>
      <c r="J550" s="212"/>
    </row>
    <row r="551" spans="1:10" x14ac:dyDescent="0.25">
      <c r="A551" s="10"/>
      <c r="B551" s="10"/>
      <c r="C551" s="10"/>
      <c r="D551" s="10"/>
      <c r="E551" s="10"/>
      <c r="F551" s="10"/>
      <c r="G551" s="10"/>
      <c r="H551" s="10"/>
      <c r="I551" s="10"/>
      <c r="J551" s="10"/>
    </row>
    <row r="552" spans="1:10" x14ac:dyDescent="0.25">
      <c r="A552" s="4" t="s">
        <v>49</v>
      </c>
      <c r="B552" s="10"/>
      <c r="C552" s="10"/>
      <c r="D552" s="10"/>
      <c r="E552" s="10"/>
      <c r="F552" s="10"/>
      <c r="G552" s="10"/>
      <c r="H552" s="10"/>
      <c r="I552" s="10"/>
      <c r="J552" s="10"/>
    </row>
    <row r="553" spans="1:10" x14ac:dyDescent="0.25">
      <c r="A553" s="4"/>
      <c r="B553" s="10"/>
      <c r="C553" s="10"/>
      <c r="D553" s="10"/>
      <c r="E553" s="10"/>
      <c r="F553" s="10"/>
      <c r="G553" s="10"/>
      <c r="H553" s="10"/>
      <c r="I553" s="10"/>
      <c r="J553" s="10"/>
    </row>
    <row r="554" spans="1:10" x14ac:dyDescent="0.25">
      <c r="A554" s="124" t="s">
        <v>253</v>
      </c>
      <c r="B554" s="124"/>
      <c r="C554" s="124"/>
      <c r="D554" s="124"/>
      <c r="E554" s="124"/>
      <c r="F554" s="124"/>
      <c r="G554" s="124"/>
      <c r="H554" s="124"/>
      <c r="I554" s="124"/>
      <c r="J554" s="124"/>
    </row>
    <row r="555" spans="1:10" x14ac:dyDescent="0.25">
      <c r="A555" s="124"/>
      <c r="B555" s="124"/>
      <c r="C555" s="124"/>
      <c r="D555" s="124"/>
      <c r="E555" s="124"/>
      <c r="F555" s="124"/>
      <c r="G555" s="124"/>
      <c r="H555" s="124"/>
      <c r="I555" s="124"/>
      <c r="J555" s="124"/>
    </row>
    <row r="556" spans="1:10" x14ac:dyDescent="0.25">
      <c r="A556" s="124"/>
      <c r="B556" s="124"/>
      <c r="C556" s="124"/>
      <c r="D556" s="124"/>
      <c r="E556" s="124"/>
      <c r="F556" s="124"/>
      <c r="G556" s="124"/>
      <c r="H556" s="124"/>
      <c r="I556" s="124"/>
      <c r="J556" s="124"/>
    </row>
    <row r="557" spans="1:10" x14ac:dyDescent="0.25">
      <c r="A557" s="124"/>
      <c r="B557" s="124"/>
      <c r="C557" s="124"/>
      <c r="D557" s="124"/>
      <c r="E557" s="124"/>
      <c r="F557" s="124"/>
      <c r="G557" s="124"/>
      <c r="H557" s="124"/>
      <c r="I557" s="124"/>
      <c r="J557" s="124"/>
    </row>
    <row r="558" spans="1:10" x14ac:dyDescent="0.25">
      <c r="A558" s="124"/>
      <c r="B558" s="124"/>
      <c r="C558" s="124"/>
      <c r="D558" s="124"/>
      <c r="E558" s="124"/>
      <c r="F558" s="124"/>
      <c r="G558" s="124"/>
      <c r="H558" s="124"/>
      <c r="I558" s="124"/>
      <c r="J558" s="124"/>
    </row>
    <row r="559" spans="1:10" ht="15" customHeight="1" x14ac:dyDescent="0.25">
      <c r="A559" s="163" t="s">
        <v>12</v>
      </c>
      <c r="B559" s="163" t="s">
        <v>13</v>
      </c>
      <c r="C559" s="163" t="s">
        <v>81</v>
      </c>
      <c r="D559" s="163" t="s">
        <v>239</v>
      </c>
      <c r="E559" s="163" t="s">
        <v>163</v>
      </c>
      <c r="F559" s="10"/>
      <c r="G559" s="10"/>
      <c r="H559" s="10"/>
      <c r="I559" s="10"/>
      <c r="J559" s="10"/>
    </row>
    <row r="560" spans="1:10" x14ac:dyDescent="0.25">
      <c r="A560" s="163"/>
      <c r="B560" s="163"/>
      <c r="C560" s="163"/>
      <c r="D560" s="163"/>
      <c r="E560" s="163"/>
      <c r="F560" s="10"/>
      <c r="G560" s="10"/>
      <c r="H560" s="10"/>
      <c r="I560" s="10"/>
      <c r="J560" s="10"/>
    </row>
    <row r="561" spans="1:10" x14ac:dyDescent="0.25">
      <c r="A561" s="99"/>
      <c r="B561" s="99" t="s">
        <v>83</v>
      </c>
      <c r="C561" s="99" t="s">
        <v>83</v>
      </c>
      <c r="D561" s="100" t="s">
        <v>84</v>
      </c>
      <c r="E561" s="100" t="s">
        <v>84</v>
      </c>
      <c r="F561" s="10"/>
      <c r="G561" s="10"/>
      <c r="H561" s="10"/>
      <c r="I561" s="10"/>
      <c r="J561" s="10"/>
    </row>
    <row r="562" spans="1:10" x14ac:dyDescent="0.25">
      <c r="A562" s="23" t="s">
        <v>50</v>
      </c>
      <c r="B562" s="109">
        <v>1</v>
      </c>
      <c r="C562" s="23"/>
      <c r="D562" s="23">
        <v>0.105</v>
      </c>
      <c r="E562" s="103">
        <v>0.02</v>
      </c>
      <c r="F562" s="10"/>
      <c r="G562" s="10"/>
      <c r="H562" s="10"/>
      <c r="I562" s="10"/>
      <c r="J562" s="10"/>
    </row>
    <row r="563" spans="1:10" x14ac:dyDescent="0.25">
      <c r="A563" s="82" t="s">
        <v>51</v>
      </c>
      <c r="B563" s="109">
        <v>1</v>
      </c>
      <c r="C563" s="23"/>
      <c r="D563" s="23">
        <v>0.105</v>
      </c>
      <c r="E563" s="103">
        <v>0.02</v>
      </c>
      <c r="F563" s="10"/>
      <c r="G563" s="10"/>
      <c r="H563" s="10"/>
      <c r="I563" s="10"/>
      <c r="J563" s="10"/>
    </row>
    <row r="564" spans="1:10" x14ac:dyDescent="0.25">
      <c r="A564" s="82" t="s">
        <v>52</v>
      </c>
      <c r="B564" s="109">
        <v>1</v>
      </c>
      <c r="C564" s="23"/>
      <c r="D564" s="23">
        <v>0.105</v>
      </c>
      <c r="E564" s="103">
        <v>0.02</v>
      </c>
      <c r="F564" s="10"/>
      <c r="G564" s="10"/>
      <c r="H564" s="10"/>
      <c r="I564" s="10"/>
      <c r="J564" s="10"/>
    </row>
    <row r="565" spans="1:10" x14ac:dyDescent="0.25">
      <c r="A565" s="23" t="s">
        <v>50</v>
      </c>
      <c r="B565" s="109">
        <v>2</v>
      </c>
      <c r="C565" s="23"/>
      <c r="D565" s="23">
        <v>0.105</v>
      </c>
      <c r="E565" s="103">
        <v>0.02</v>
      </c>
      <c r="F565" s="10"/>
      <c r="G565" s="10"/>
      <c r="H565" s="10"/>
      <c r="I565" s="10"/>
      <c r="J565" s="10"/>
    </row>
    <row r="566" spans="1:10" x14ac:dyDescent="0.25">
      <c r="A566" s="82" t="s">
        <v>51</v>
      </c>
      <c r="B566" s="109">
        <v>2</v>
      </c>
      <c r="C566" s="23"/>
      <c r="D566" s="23">
        <v>0.105</v>
      </c>
      <c r="E566" s="103">
        <v>0.02</v>
      </c>
      <c r="F566" s="10"/>
      <c r="G566" s="10"/>
      <c r="H566" s="10"/>
      <c r="I566" s="10"/>
      <c r="J566" s="10"/>
    </row>
    <row r="567" spans="1:10" x14ac:dyDescent="0.25">
      <c r="A567" s="82" t="s">
        <v>52</v>
      </c>
      <c r="B567" s="109">
        <v>2</v>
      </c>
      <c r="C567" s="23"/>
      <c r="D567" s="23">
        <v>0.105</v>
      </c>
      <c r="E567" s="103">
        <v>0.02</v>
      </c>
      <c r="F567" s="10"/>
      <c r="G567" s="10"/>
      <c r="H567" s="10"/>
      <c r="I567" s="10"/>
      <c r="J567" s="10"/>
    </row>
    <row r="568" spans="1:10" x14ac:dyDescent="0.25">
      <c r="A568" s="23" t="s">
        <v>50</v>
      </c>
      <c r="B568" s="109">
        <v>5</v>
      </c>
      <c r="C568" s="23"/>
      <c r="D568" s="23">
        <v>0.105</v>
      </c>
      <c r="E568" s="103">
        <v>0.02</v>
      </c>
      <c r="F568" s="10"/>
      <c r="G568" s="10"/>
      <c r="H568" s="10"/>
      <c r="I568" s="10"/>
      <c r="J568" s="10"/>
    </row>
    <row r="569" spans="1:10" x14ac:dyDescent="0.25">
      <c r="A569" s="82" t="s">
        <v>51</v>
      </c>
      <c r="B569" s="109">
        <v>5</v>
      </c>
      <c r="C569" s="23"/>
      <c r="D569" s="23">
        <v>0.105</v>
      </c>
      <c r="E569" s="103">
        <v>0.02</v>
      </c>
      <c r="F569" s="10"/>
      <c r="G569" s="10"/>
      <c r="H569" s="10"/>
      <c r="I569" s="10"/>
      <c r="J569" s="10"/>
    </row>
    <row r="570" spans="1:10" x14ac:dyDescent="0.25">
      <c r="A570" s="82" t="s">
        <v>52</v>
      </c>
      <c r="B570" s="109">
        <v>5</v>
      </c>
      <c r="C570" s="23"/>
      <c r="D570" s="23">
        <v>0.105</v>
      </c>
      <c r="E570" s="103">
        <v>0.02</v>
      </c>
      <c r="F570" s="10"/>
      <c r="G570" s="10"/>
      <c r="H570" s="10"/>
      <c r="I570" s="10"/>
      <c r="J570" s="10"/>
    </row>
    <row r="571" spans="1:10" x14ac:dyDescent="0.25">
      <c r="A571" s="23" t="s">
        <v>50</v>
      </c>
      <c r="B571" s="109">
        <v>10</v>
      </c>
      <c r="C571" s="23"/>
      <c r="D571" s="23">
        <v>0.105</v>
      </c>
      <c r="E571" s="103">
        <v>0.02</v>
      </c>
      <c r="F571" s="10"/>
      <c r="G571" s="10"/>
      <c r="H571" s="10"/>
      <c r="I571" s="10"/>
      <c r="J571" s="10"/>
    </row>
    <row r="572" spans="1:10" x14ac:dyDescent="0.25">
      <c r="A572" s="82" t="s">
        <v>51</v>
      </c>
      <c r="B572" s="109">
        <v>10</v>
      </c>
      <c r="C572" s="23"/>
      <c r="D572" s="23">
        <v>0.105</v>
      </c>
      <c r="E572" s="103">
        <v>0.02</v>
      </c>
      <c r="F572" s="10"/>
      <c r="G572" s="10"/>
      <c r="H572" s="10"/>
      <c r="I572" s="10"/>
      <c r="J572" s="10"/>
    </row>
    <row r="573" spans="1:10" x14ac:dyDescent="0.25">
      <c r="A573" s="82" t="s">
        <v>52</v>
      </c>
      <c r="B573" s="109">
        <v>10</v>
      </c>
      <c r="C573" s="23"/>
      <c r="D573" s="23">
        <v>0.105</v>
      </c>
      <c r="E573" s="103">
        <v>0.02</v>
      </c>
      <c r="F573" s="10"/>
      <c r="G573" s="10"/>
      <c r="H573" s="10"/>
      <c r="I573" s="10"/>
      <c r="J573" s="10"/>
    </row>
    <row r="574" spans="1:10" x14ac:dyDescent="0.25">
      <c r="A574" s="23" t="s">
        <v>50</v>
      </c>
      <c r="B574" s="109">
        <v>15</v>
      </c>
      <c r="C574" s="23"/>
      <c r="D574" s="23">
        <v>0.105</v>
      </c>
      <c r="E574" s="103">
        <v>0.02</v>
      </c>
      <c r="F574" s="10"/>
      <c r="G574" s="10"/>
      <c r="H574" s="10"/>
      <c r="I574" s="10"/>
      <c r="J574" s="10"/>
    </row>
    <row r="575" spans="1:10" x14ac:dyDescent="0.25">
      <c r="A575" s="82" t="s">
        <v>51</v>
      </c>
      <c r="B575" s="109">
        <v>15</v>
      </c>
      <c r="C575" s="23"/>
      <c r="D575" s="23">
        <v>0.105</v>
      </c>
      <c r="E575" s="103">
        <v>0.02</v>
      </c>
      <c r="F575" s="10"/>
      <c r="G575" s="10"/>
      <c r="H575" s="10"/>
      <c r="I575" s="10"/>
      <c r="J575" s="10"/>
    </row>
    <row r="576" spans="1:10" x14ac:dyDescent="0.25">
      <c r="A576" s="82" t="s">
        <v>52</v>
      </c>
      <c r="B576" s="109">
        <v>15</v>
      </c>
      <c r="C576" s="23"/>
      <c r="D576" s="23">
        <v>0.105</v>
      </c>
      <c r="E576" s="103">
        <v>0.02</v>
      </c>
      <c r="F576" s="10"/>
      <c r="G576" s="10"/>
      <c r="H576" s="10"/>
      <c r="I576" s="10"/>
      <c r="J576" s="10"/>
    </row>
    <row r="577" spans="1:11" x14ac:dyDescent="0.25">
      <c r="A577" s="23" t="s">
        <v>50</v>
      </c>
      <c r="B577" s="109">
        <v>20</v>
      </c>
      <c r="C577" s="23"/>
      <c r="D577" s="23">
        <v>0.105</v>
      </c>
      <c r="E577" s="103">
        <v>0.02</v>
      </c>
      <c r="F577" s="10"/>
      <c r="G577" s="10"/>
      <c r="H577" s="10"/>
      <c r="I577" s="10"/>
      <c r="J577" s="10"/>
    </row>
    <row r="578" spans="1:11" x14ac:dyDescent="0.25">
      <c r="A578" s="82" t="s">
        <v>51</v>
      </c>
      <c r="B578" s="109">
        <v>20</v>
      </c>
      <c r="C578" s="23"/>
      <c r="D578" s="23">
        <v>0.105</v>
      </c>
      <c r="E578" s="103">
        <v>0.02</v>
      </c>
      <c r="F578" s="10"/>
      <c r="G578" s="10"/>
      <c r="H578" s="10"/>
      <c r="I578" s="10"/>
      <c r="J578" s="10"/>
    </row>
    <row r="579" spans="1:11" x14ac:dyDescent="0.25">
      <c r="A579" s="82" t="s">
        <v>52</v>
      </c>
      <c r="B579" s="109">
        <v>20</v>
      </c>
      <c r="C579" s="23"/>
      <c r="D579" s="23">
        <v>0.105</v>
      </c>
      <c r="E579" s="103">
        <v>0.02</v>
      </c>
      <c r="F579" s="10"/>
      <c r="G579" s="10"/>
      <c r="H579" s="10"/>
      <c r="I579" s="10"/>
      <c r="J579" s="10"/>
    </row>
    <row r="580" spans="1:11" x14ac:dyDescent="0.25">
      <c r="A580" s="10"/>
      <c r="B580" s="10"/>
      <c r="C580" s="10"/>
      <c r="D580" s="10"/>
      <c r="E580" s="10"/>
      <c r="F580" s="10"/>
      <c r="G580" s="10"/>
      <c r="H580" s="10"/>
      <c r="I580" s="10"/>
      <c r="J580" s="10"/>
    </row>
    <row r="581" spans="1:11" ht="15.75" x14ac:dyDescent="0.25">
      <c r="A581" s="134" t="s">
        <v>254</v>
      </c>
      <c r="B581" s="134"/>
      <c r="C581" s="134"/>
      <c r="D581" s="134"/>
      <c r="E581" s="134"/>
      <c r="F581" s="134"/>
      <c r="G581" s="134"/>
      <c r="H581" s="134"/>
      <c r="I581" s="134"/>
      <c r="J581" s="134"/>
      <c r="K581" s="134"/>
    </row>
    <row r="582" spans="1:11" x14ac:dyDescent="0.25">
      <c r="A582" s="10"/>
      <c r="B582" s="10"/>
      <c r="C582" s="10"/>
      <c r="D582" s="10"/>
      <c r="E582" s="10"/>
      <c r="F582" s="10"/>
      <c r="G582" s="10"/>
      <c r="H582" s="10"/>
      <c r="I582" s="10"/>
      <c r="J582" s="10"/>
    </row>
    <row r="583" spans="1:11" x14ac:dyDescent="0.25">
      <c r="A583" s="163" t="s">
        <v>12</v>
      </c>
      <c r="B583" s="163" t="s">
        <v>13</v>
      </c>
      <c r="C583" s="163" t="s">
        <v>81</v>
      </c>
      <c r="D583" s="163" t="s">
        <v>239</v>
      </c>
      <c r="E583" s="163" t="s">
        <v>163</v>
      </c>
      <c r="F583" s="10"/>
      <c r="G583" s="10"/>
      <c r="H583" s="10"/>
      <c r="I583" s="10"/>
      <c r="J583" s="10"/>
    </row>
    <row r="584" spans="1:11" x14ac:dyDescent="0.25">
      <c r="A584" s="163"/>
      <c r="B584" s="163"/>
      <c r="C584" s="163"/>
      <c r="D584" s="163"/>
      <c r="E584" s="163"/>
    </row>
    <row r="585" spans="1:11" x14ac:dyDescent="0.25">
      <c r="A585" s="99"/>
      <c r="B585" s="99" t="s">
        <v>83</v>
      </c>
      <c r="C585" s="99" t="s">
        <v>83</v>
      </c>
      <c r="D585" s="100" t="s">
        <v>84</v>
      </c>
      <c r="E585" s="100" t="s">
        <v>84</v>
      </c>
    </row>
    <row r="586" spans="1:11" x14ac:dyDescent="0.25">
      <c r="A586" s="23" t="s">
        <v>50</v>
      </c>
      <c r="B586" s="109">
        <v>60</v>
      </c>
      <c r="C586" s="23">
        <v>59.95</v>
      </c>
      <c r="D586" s="23">
        <v>0.313</v>
      </c>
      <c r="E586" s="103">
        <v>0.02</v>
      </c>
    </row>
    <row r="587" spans="1:11" x14ac:dyDescent="0.25">
      <c r="A587" s="10"/>
      <c r="B587" s="10"/>
      <c r="C587" s="10"/>
      <c r="D587" s="10"/>
      <c r="E587" s="10"/>
      <c r="F587" s="10"/>
      <c r="G587" s="10"/>
      <c r="H587" s="10"/>
      <c r="I587" s="10"/>
    </row>
    <row r="588" spans="1:11" x14ac:dyDescent="0.25">
      <c r="A588" s="118" t="s">
        <v>0</v>
      </c>
      <c r="B588" s="119"/>
      <c r="C588" s="119"/>
      <c r="D588" s="119"/>
      <c r="E588" s="119"/>
      <c r="F588" s="119"/>
      <c r="G588" s="119"/>
      <c r="H588" s="120"/>
      <c r="I588" s="164" t="s">
        <v>135</v>
      </c>
      <c r="J588" s="165"/>
    </row>
    <row r="589" spans="1:11" x14ac:dyDescent="0.25">
      <c r="A589" s="121"/>
      <c r="B589" s="122"/>
      <c r="C589" s="122"/>
      <c r="D589" s="122"/>
      <c r="E589" s="122"/>
      <c r="F589" s="122"/>
      <c r="G589" s="122"/>
      <c r="H589" s="123"/>
      <c r="I589" s="166"/>
      <c r="J589" s="167"/>
    </row>
    <row r="590" spans="1:11" x14ac:dyDescent="0.25">
      <c r="A590" s="168" t="s">
        <v>95</v>
      </c>
      <c r="B590" s="169"/>
      <c r="C590" s="169"/>
      <c r="D590" s="169"/>
      <c r="E590" s="169"/>
      <c r="F590" s="169"/>
      <c r="G590" s="169"/>
      <c r="H590" s="170"/>
      <c r="I590" s="176" t="str">
        <f>D$4</f>
        <v>01253</v>
      </c>
      <c r="J590" s="177"/>
    </row>
    <row r="591" spans="1:11" x14ac:dyDescent="0.25">
      <c r="A591" s="171"/>
      <c r="B591" s="172"/>
      <c r="C591" s="172"/>
      <c r="D591" s="172"/>
      <c r="E591" s="172"/>
      <c r="F591" s="172"/>
      <c r="G591" s="172"/>
      <c r="H591" s="173"/>
      <c r="I591" s="178"/>
      <c r="J591" s="179"/>
    </row>
    <row r="592" spans="1:11" x14ac:dyDescent="0.25">
      <c r="A592" s="10"/>
      <c r="B592" s="10"/>
      <c r="C592" s="10"/>
      <c r="D592" s="10"/>
      <c r="E592" s="10"/>
      <c r="F592" s="10"/>
      <c r="G592" s="10"/>
      <c r="H592" s="10"/>
      <c r="I592" s="10"/>
    </row>
    <row r="593" spans="1:10" x14ac:dyDescent="0.25">
      <c r="A593" s="212" t="s">
        <v>242</v>
      </c>
      <c r="B593" s="212"/>
      <c r="C593" s="212"/>
      <c r="D593" s="212"/>
      <c r="E593" s="212"/>
      <c r="F593" s="212"/>
      <c r="G593" s="212"/>
      <c r="H593" s="212"/>
      <c r="I593" s="212"/>
      <c r="J593" s="212"/>
    </row>
    <row r="594" spans="1:10" x14ac:dyDescent="0.25">
      <c r="A594" s="10"/>
      <c r="B594" s="10"/>
      <c r="C594" s="10"/>
      <c r="D594" s="10"/>
      <c r="E594" s="10"/>
      <c r="F594" s="10"/>
      <c r="G594" s="10"/>
      <c r="H594" s="10"/>
      <c r="I594" s="10"/>
      <c r="J594" s="10"/>
    </row>
    <row r="595" spans="1:10" x14ac:dyDescent="0.25">
      <c r="A595" s="4" t="s">
        <v>49</v>
      </c>
      <c r="B595" s="10"/>
      <c r="C595" s="10"/>
      <c r="D595" s="10"/>
      <c r="E595" s="10"/>
      <c r="F595" s="10"/>
      <c r="G595" s="10"/>
      <c r="H595" s="10"/>
      <c r="I595" s="10"/>
      <c r="J595" s="10"/>
    </row>
    <row r="596" spans="1:10" x14ac:dyDescent="0.25">
      <c r="A596" s="4"/>
      <c r="B596" s="10"/>
      <c r="C596" s="10"/>
      <c r="D596" s="10"/>
      <c r="E596" s="10"/>
      <c r="F596" s="10"/>
      <c r="G596" s="10"/>
      <c r="H596" s="10"/>
      <c r="I596" s="10"/>
      <c r="J596" s="10"/>
    </row>
    <row r="597" spans="1:10" x14ac:dyDescent="0.25">
      <c r="A597" s="124" t="s">
        <v>244</v>
      </c>
      <c r="B597" s="124"/>
      <c r="C597" s="124"/>
      <c r="D597" s="124"/>
      <c r="E597" s="124"/>
      <c r="F597" s="124"/>
      <c r="G597" s="124"/>
      <c r="H597" s="124"/>
      <c r="I597" s="124"/>
      <c r="J597" s="124"/>
    </row>
    <row r="598" spans="1:10" x14ac:dyDescent="0.25">
      <c r="A598" s="124"/>
      <c r="B598" s="124"/>
      <c r="C598" s="124"/>
      <c r="D598" s="124"/>
      <c r="E598" s="124"/>
      <c r="F598" s="124"/>
      <c r="G598" s="124"/>
      <c r="H598" s="124"/>
      <c r="I598" s="124"/>
      <c r="J598" s="124"/>
    </row>
    <row r="599" spans="1:10" x14ac:dyDescent="0.25">
      <c r="A599" s="124"/>
      <c r="B599" s="124"/>
      <c r="C599" s="124"/>
      <c r="D599" s="124"/>
      <c r="E599" s="124"/>
      <c r="F599" s="124"/>
      <c r="G599" s="124"/>
      <c r="H599" s="124"/>
      <c r="I599" s="124"/>
      <c r="J599" s="124"/>
    </row>
    <row r="600" spans="1:10" x14ac:dyDescent="0.25">
      <c r="A600" s="124"/>
      <c r="B600" s="124"/>
      <c r="C600" s="124"/>
      <c r="D600" s="124"/>
      <c r="E600" s="124"/>
      <c r="F600" s="124"/>
      <c r="G600" s="124"/>
      <c r="H600" s="124"/>
      <c r="I600" s="124"/>
      <c r="J600" s="124"/>
    </row>
    <row r="601" spans="1:10" x14ac:dyDescent="0.25">
      <c r="A601" s="124"/>
      <c r="B601" s="124"/>
      <c r="C601" s="124"/>
      <c r="D601" s="124"/>
      <c r="E601" s="124"/>
      <c r="F601" s="124"/>
      <c r="G601" s="124"/>
      <c r="H601" s="124"/>
      <c r="I601" s="124"/>
      <c r="J601" s="124"/>
    </row>
    <row r="602" spans="1:10" x14ac:dyDescent="0.25">
      <c r="A602" s="163" t="s">
        <v>12</v>
      </c>
      <c r="B602" s="163" t="s">
        <v>13</v>
      </c>
      <c r="C602" s="163" t="s">
        <v>81</v>
      </c>
      <c r="D602" s="163" t="s">
        <v>239</v>
      </c>
      <c r="E602" s="163" t="s">
        <v>163</v>
      </c>
      <c r="F602" s="10"/>
      <c r="G602" s="10"/>
      <c r="H602" s="10"/>
      <c r="I602" s="10"/>
      <c r="J602" s="10"/>
    </row>
    <row r="603" spans="1:10" x14ac:dyDescent="0.25">
      <c r="A603" s="163"/>
      <c r="B603" s="163"/>
      <c r="C603" s="163"/>
      <c r="D603" s="163"/>
      <c r="E603" s="163"/>
      <c r="F603" s="10"/>
      <c r="G603" s="10"/>
      <c r="H603" s="10"/>
      <c r="I603" s="10"/>
      <c r="J603" s="10"/>
    </row>
    <row r="604" spans="1:10" x14ac:dyDescent="0.25">
      <c r="A604" s="99"/>
      <c r="B604" s="99" t="s">
        <v>219</v>
      </c>
      <c r="C604" s="99" t="s">
        <v>219</v>
      </c>
      <c r="D604" s="100" t="s">
        <v>243</v>
      </c>
      <c r="E604" s="100" t="s">
        <v>243</v>
      </c>
      <c r="F604" s="10"/>
      <c r="G604" s="10"/>
      <c r="H604" s="10"/>
      <c r="I604" s="10"/>
      <c r="J604" s="10"/>
    </row>
    <row r="605" spans="1:10" x14ac:dyDescent="0.25">
      <c r="A605" s="23" t="s">
        <v>50</v>
      </c>
      <c r="B605" s="113">
        <v>0.16</v>
      </c>
      <c r="C605" s="88"/>
      <c r="D605" s="23">
        <v>7.4999999999999997E-2</v>
      </c>
      <c r="E605" s="112">
        <v>0</v>
      </c>
      <c r="F605" s="10"/>
      <c r="G605" s="10"/>
      <c r="H605" s="10"/>
      <c r="I605" s="10"/>
      <c r="J605" s="10"/>
    </row>
    <row r="606" spans="1:10" x14ac:dyDescent="0.25">
      <c r="A606" s="82" t="s">
        <v>51</v>
      </c>
      <c r="B606" s="113">
        <v>0.16</v>
      </c>
      <c r="C606" s="88"/>
      <c r="D606" s="23">
        <v>7.4999999999999997E-2</v>
      </c>
      <c r="E606" s="112"/>
      <c r="F606" s="10"/>
      <c r="G606" s="10"/>
      <c r="H606" s="10"/>
      <c r="I606" s="10"/>
      <c r="J606" s="10"/>
    </row>
    <row r="607" spans="1:10" x14ac:dyDescent="0.25">
      <c r="A607" s="82" t="s">
        <v>52</v>
      </c>
      <c r="B607" s="113">
        <v>0.16</v>
      </c>
      <c r="C607" s="88"/>
      <c r="D607" s="23">
        <v>7.4999999999999997E-2</v>
      </c>
      <c r="E607" s="112"/>
      <c r="F607" s="10"/>
      <c r="G607" s="10"/>
      <c r="H607" s="10"/>
      <c r="I607" s="10"/>
      <c r="J607" s="10"/>
    </row>
    <row r="608" spans="1:10" x14ac:dyDescent="0.25">
      <c r="A608" s="23" t="s">
        <v>50</v>
      </c>
      <c r="B608" s="113">
        <v>0.33</v>
      </c>
      <c r="C608" s="88"/>
      <c r="D608" s="23">
        <v>7.4999999999999997E-2</v>
      </c>
      <c r="E608" s="112"/>
      <c r="F608" s="10"/>
      <c r="G608" s="10"/>
      <c r="H608" s="10"/>
      <c r="I608" s="10"/>
      <c r="J608" s="10"/>
    </row>
    <row r="609" spans="1:10" x14ac:dyDescent="0.25">
      <c r="A609" s="82" t="s">
        <v>51</v>
      </c>
      <c r="B609" s="113">
        <v>0.33</v>
      </c>
      <c r="C609" s="88"/>
      <c r="D609" s="23">
        <v>7.4999999999999997E-2</v>
      </c>
      <c r="E609" s="112"/>
      <c r="F609" s="10"/>
      <c r="G609" s="10"/>
      <c r="H609" s="10"/>
      <c r="I609" s="10"/>
      <c r="J609" s="10"/>
    </row>
    <row r="610" spans="1:10" x14ac:dyDescent="0.25">
      <c r="A610" s="82" t="s">
        <v>52</v>
      </c>
      <c r="B610" s="113">
        <v>0.33</v>
      </c>
      <c r="C610" s="88"/>
      <c r="D610" s="23">
        <v>7.4999999999999997E-2</v>
      </c>
      <c r="E610" s="112"/>
      <c r="F610" s="10"/>
      <c r="G610" s="10"/>
      <c r="H610" s="10"/>
      <c r="I610" s="10"/>
      <c r="J610" s="10"/>
    </row>
    <row r="611" spans="1:10" x14ac:dyDescent="0.25">
      <c r="A611" s="23" t="s">
        <v>50</v>
      </c>
      <c r="B611" s="113">
        <v>0.73</v>
      </c>
      <c r="C611" s="88"/>
      <c r="D611" s="23">
        <v>7.4999999999999997E-2</v>
      </c>
      <c r="E611" s="112"/>
      <c r="F611" s="10"/>
      <c r="G611" s="10"/>
      <c r="H611" s="10"/>
      <c r="I611" s="10"/>
      <c r="J611" s="10"/>
    </row>
    <row r="612" spans="1:10" x14ac:dyDescent="0.25">
      <c r="A612" s="82" t="s">
        <v>51</v>
      </c>
      <c r="B612" s="113">
        <v>0.73</v>
      </c>
      <c r="C612" s="88"/>
      <c r="D612" s="23">
        <v>7.4999999999999997E-2</v>
      </c>
      <c r="E612" s="112"/>
      <c r="F612" s="10"/>
      <c r="G612" s="10"/>
      <c r="H612" s="10"/>
      <c r="I612" s="10"/>
      <c r="J612" s="10"/>
    </row>
    <row r="613" spans="1:10" x14ac:dyDescent="0.25">
      <c r="A613" s="82" t="s">
        <v>52</v>
      </c>
      <c r="B613" s="113">
        <v>0.73</v>
      </c>
      <c r="C613" s="88"/>
      <c r="D613" s="23">
        <v>7.4999999999999997E-2</v>
      </c>
      <c r="E613" s="112"/>
      <c r="F613" s="10"/>
      <c r="G613" s="10"/>
      <c r="H613" s="10"/>
      <c r="I613" s="10"/>
      <c r="J613" s="10"/>
    </row>
    <row r="614" spans="1:10" x14ac:dyDescent="0.25">
      <c r="A614" s="23" t="s">
        <v>50</v>
      </c>
      <c r="B614" s="113">
        <v>1.45</v>
      </c>
      <c r="C614" s="88"/>
      <c r="D614" s="23">
        <v>7.4999999999999997E-2</v>
      </c>
      <c r="E614" s="112"/>
      <c r="F614" s="10"/>
      <c r="G614" s="10"/>
      <c r="H614" s="10"/>
      <c r="I614" s="10"/>
      <c r="J614" s="10"/>
    </row>
    <row r="615" spans="1:10" x14ac:dyDescent="0.25">
      <c r="A615" s="82" t="s">
        <v>51</v>
      </c>
      <c r="B615" s="113">
        <v>1.45</v>
      </c>
      <c r="C615" s="88"/>
      <c r="D615" s="23">
        <v>7.4999999999999997E-2</v>
      </c>
      <c r="E615" s="112"/>
      <c r="F615" s="10"/>
      <c r="G615" s="10"/>
      <c r="H615" s="10"/>
      <c r="I615" s="10"/>
      <c r="J615" s="10"/>
    </row>
    <row r="616" spans="1:10" x14ac:dyDescent="0.25">
      <c r="A616" s="82" t="s">
        <v>52</v>
      </c>
      <c r="B616" s="113">
        <v>1.45</v>
      </c>
      <c r="C616" s="88"/>
      <c r="D616" s="23">
        <v>7.4999999999999997E-2</v>
      </c>
      <c r="E616" s="112"/>
      <c r="F616" s="10"/>
      <c r="G616" s="10"/>
      <c r="H616" s="10"/>
      <c r="I616" s="10"/>
      <c r="J616" s="10"/>
    </row>
    <row r="617" spans="1:10" x14ac:dyDescent="0.25">
      <c r="A617" s="23" t="s">
        <v>50</v>
      </c>
      <c r="B617" s="113">
        <v>2.17</v>
      </c>
      <c r="C617" s="88"/>
      <c r="D617" s="23">
        <v>7.4999999999999997E-2</v>
      </c>
      <c r="E617" s="112"/>
      <c r="F617" s="10"/>
      <c r="G617" s="10"/>
      <c r="H617" s="10"/>
      <c r="I617" s="10"/>
      <c r="J617" s="10"/>
    </row>
    <row r="618" spans="1:10" x14ac:dyDescent="0.25">
      <c r="A618" s="82" t="s">
        <v>51</v>
      </c>
      <c r="B618" s="113">
        <v>2.17</v>
      </c>
      <c r="C618" s="88"/>
      <c r="D618" s="23">
        <v>7.4999999999999997E-2</v>
      </c>
      <c r="E618" s="112"/>
      <c r="F618" s="10"/>
      <c r="G618" s="10"/>
      <c r="H618" s="10"/>
      <c r="I618" s="10"/>
      <c r="J618" s="10"/>
    </row>
    <row r="619" spans="1:10" x14ac:dyDescent="0.25">
      <c r="A619" s="82" t="s">
        <v>52</v>
      </c>
      <c r="B619" s="113">
        <v>2.17</v>
      </c>
      <c r="C619" s="88"/>
      <c r="D619" s="23">
        <v>7.4999999999999997E-2</v>
      </c>
      <c r="E619" s="112"/>
      <c r="F619" s="10"/>
      <c r="G619" s="10"/>
      <c r="H619" s="10"/>
      <c r="I619" s="10"/>
      <c r="J619" s="10"/>
    </row>
    <row r="620" spans="1:10" x14ac:dyDescent="0.25">
      <c r="A620" s="23" t="s">
        <v>50</v>
      </c>
      <c r="B620" s="113">
        <v>2.9</v>
      </c>
      <c r="C620" s="88">
        <v>2.9220000000000002</v>
      </c>
      <c r="D620" s="23">
        <v>7.4999999999999997E-2</v>
      </c>
      <c r="E620" s="112"/>
      <c r="F620" s="10"/>
      <c r="G620" s="10"/>
      <c r="H620" s="10"/>
      <c r="I620" s="10"/>
      <c r="J620" s="10"/>
    </row>
    <row r="621" spans="1:10" x14ac:dyDescent="0.25">
      <c r="A621" s="82" t="s">
        <v>51</v>
      </c>
      <c r="B621" s="113">
        <v>2.9</v>
      </c>
      <c r="C621" s="88"/>
      <c r="D621" s="23">
        <v>7.4999999999999997E-2</v>
      </c>
      <c r="E621" s="112"/>
      <c r="F621" s="10"/>
      <c r="G621" s="10"/>
      <c r="H621" s="10"/>
      <c r="I621" s="10"/>
      <c r="J621" s="10"/>
    </row>
    <row r="622" spans="1:10" x14ac:dyDescent="0.25">
      <c r="A622" s="82" t="s">
        <v>52</v>
      </c>
      <c r="B622" s="113">
        <v>2.9</v>
      </c>
      <c r="C622" s="88"/>
      <c r="D622" s="23">
        <v>7.4999999999999997E-2</v>
      </c>
      <c r="E622" s="112"/>
      <c r="F622" s="10"/>
      <c r="G622" s="10"/>
      <c r="H622" s="10"/>
      <c r="I622" s="10"/>
      <c r="J622" s="10"/>
    </row>
    <row r="625" spans="1:10" x14ac:dyDescent="0.25">
      <c r="A625" s="268" t="s">
        <v>171</v>
      </c>
      <c r="B625" s="268"/>
      <c r="C625" s="268"/>
      <c r="D625" s="268"/>
      <c r="E625" s="268"/>
      <c r="F625" s="268"/>
      <c r="G625" s="268"/>
      <c r="H625" s="268"/>
      <c r="I625" s="268"/>
      <c r="J625" s="268"/>
    </row>
  </sheetData>
  <mergeCells count="525">
    <mergeCell ref="C7:F7"/>
    <mergeCell ref="A8:B8"/>
    <mergeCell ref="C8:F8"/>
    <mergeCell ref="I9:J9"/>
    <mergeCell ref="E11:G11"/>
    <mergeCell ref="I11:J11"/>
    <mergeCell ref="A1:F3"/>
    <mergeCell ref="A4:C4"/>
    <mergeCell ref="D4:F4"/>
    <mergeCell ref="A5:F5"/>
    <mergeCell ref="A6:B6"/>
    <mergeCell ref="C6:F6"/>
    <mergeCell ref="I16:J16"/>
    <mergeCell ref="A17:J17"/>
    <mergeCell ref="A18:B18"/>
    <mergeCell ref="C18:E18"/>
    <mergeCell ref="F18:G18"/>
    <mergeCell ref="H18:J18"/>
    <mergeCell ref="E12:G12"/>
    <mergeCell ref="I12:J12"/>
    <mergeCell ref="E13:G13"/>
    <mergeCell ref="I13:J13"/>
    <mergeCell ref="E14:G14"/>
    <mergeCell ref="E15:G15"/>
    <mergeCell ref="I15:J15"/>
    <mergeCell ref="A21:B21"/>
    <mergeCell ref="C21:E21"/>
    <mergeCell ref="H21:J21"/>
    <mergeCell ref="A22:B22"/>
    <mergeCell ref="C22:E22"/>
    <mergeCell ref="H22:J22"/>
    <mergeCell ref="A19:B19"/>
    <mergeCell ref="C19:E19"/>
    <mergeCell ref="H19:J19"/>
    <mergeCell ref="A20:B20"/>
    <mergeCell ref="C20:E20"/>
    <mergeCell ref="H20:J20"/>
    <mergeCell ref="A26:B26"/>
    <mergeCell ref="C26:J26"/>
    <mergeCell ref="A27:B27"/>
    <mergeCell ref="C27:J27"/>
    <mergeCell ref="A28:B28"/>
    <mergeCell ref="C28:J28"/>
    <mergeCell ref="A23:B23"/>
    <mergeCell ref="C23:E23"/>
    <mergeCell ref="H23:J23"/>
    <mergeCell ref="A24:B24"/>
    <mergeCell ref="A25:B25"/>
    <mergeCell ref="C25:J25"/>
    <mergeCell ref="A33:B33"/>
    <mergeCell ref="C33:E33"/>
    <mergeCell ref="F33:H33"/>
    <mergeCell ref="I33:J33"/>
    <mergeCell ref="A34:B34"/>
    <mergeCell ref="C34:E34"/>
    <mergeCell ref="I34:J34"/>
    <mergeCell ref="A29:B29"/>
    <mergeCell ref="C29:J29"/>
    <mergeCell ref="A30:B30"/>
    <mergeCell ref="C30:J30"/>
    <mergeCell ref="A31:B31"/>
    <mergeCell ref="C31:J31"/>
    <mergeCell ref="A37:B37"/>
    <mergeCell ref="C37:E37"/>
    <mergeCell ref="I37:J37"/>
    <mergeCell ref="A38:B38"/>
    <mergeCell ref="C38:E38"/>
    <mergeCell ref="I38:J38"/>
    <mergeCell ref="A35:B35"/>
    <mergeCell ref="C35:E35"/>
    <mergeCell ref="I35:J35"/>
    <mergeCell ref="A36:B36"/>
    <mergeCell ref="C36:F36"/>
    <mergeCell ref="I36:J36"/>
    <mergeCell ref="A48:J50"/>
    <mergeCell ref="A52:J54"/>
    <mergeCell ref="A55:H56"/>
    <mergeCell ref="I55:J56"/>
    <mergeCell ref="A57:H58"/>
    <mergeCell ref="I57:J58"/>
    <mergeCell ref="A39:B39"/>
    <mergeCell ref="C39:E39"/>
    <mergeCell ref="H39:J39"/>
    <mergeCell ref="A44:J44"/>
    <mergeCell ref="A46:J46"/>
    <mergeCell ref="A69:I69"/>
    <mergeCell ref="A82:J82"/>
    <mergeCell ref="A84:B84"/>
    <mergeCell ref="C84:H84"/>
    <mergeCell ref="I84:J84"/>
    <mergeCell ref="C85:H85"/>
    <mergeCell ref="I85:J85"/>
    <mergeCell ref="A60:J60"/>
    <mergeCell ref="A62:J63"/>
    <mergeCell ref="A65:B65"/>
    <mergeCell ref="C65:J65"/>
    <mergeCell ref="C66:J66"/>
    <mergeCell ref="C67:J67"/>
    <mergeCell ref="C86:H86"/>
    <mergeCell ref="I86:J86"/>
    <mergeCell ref="C87:H87"/>
    <mergeCell ref="I87:J87"/>
    <mergeCell ref="A110:H111"/>
    <mergeCell ref="I110:J111"/>
    <mergeCell ref="C88:H88"/>
    <mergeCell ref="I88:J88"/>
    <mergeCell ref="C89:H89"/>
    <mergeCell ref="I89:J89"/>
    <mergeCell ref="C90:H90"/>
    <mergeCell ref="I90:J90"/>
    <mergeCell ref="E180:E181"/>
    <mergeCell ref="A180:A181"/>
    <mergeCell ref="I180:I181"/>
    <mergeCell ref="H180:H181"/>
    <mergeCell ref="F180:G181"/>
    <mergeCell ref="C180:D181"/>
    <mergeCell ref="A174:J178"/>
    <mergeCell ref="A112:H113"/>
    <mergeCell ref="I112:J113"/>
    <mergeCell ref="A115:J115"/>
    <mergeCell ref="B117:J117"/>
    <mergeCell ref="A138:J138"/>
    <mergeCell ref="B140:J141"/>
    <mergeCell ref="A167:H168"/>
    <mergeCell ref="I167:J168"/>
    <mergeCell ref="A170:J170"/>
    <mergeCell ref="B142:J143"/>
    <mergeCell ref="B144:J145"/>
    <mergeCell ref="B146:J147"/>
    <mergeCell ref="B151:J152"/>
    <mergeCell ref="A165:H166"/>
    <mergeCell ref="I165:J166"/>
    <mergeCell ref="C186:D186"/>
    <mergeCell ref="C187:D187"/>
    <mergeCell ref="F186:G186"/>
    <mergeCell ref="F187:G187"/>
    <mergeCell ref="C184:D184"/>
    <mergeCell ref="C185:D185"/>
    <mergeCell ref="F184:G184"/>
    <mergeCell ref="F185:G185"/>
    <mergeCell ref="C182:D182"/>
    <mergeCell ref="C183:D183"/>
    <mergeCell ref="F182:G182"/>
    <mergeCell ref="F183:G183"/>
    <mergeCell ref="C192:D192"/>
    <mergeCell ref="C193:D193"/>
    <mergeCell ref="F192:G192"/>
    <mergeCell ref="F193:G193"/>
    <mergeCell ref="C190:D190"/>
    <mergeCell ref="C191:D191"/>
    <mergeCell ref="F190:G190"/>
    <mergeCell ref="F191:G191"/>
    <mergeCell ref="C188:D188"/>
    <mergeCell ref="C189:D189"/>
    <mergeCell ref="F188:G188"/>
    <mergeCell ref="F189:G189"/>
    <mergeCell ref="C198:D198"/>
    <mergeCell ref="C199:D199"/>
    <mergeCell ref="F198:G198"/>
    <mergeCell ref="F199:G199"/>
    <mergeCell ref="C196:D196"/>
    <mergeCell ref="C197:D197"/>
    <mergeCell ref="F196:G196"/>
    <mergeCell ref="F197:G197"/>
    <mergeCell ref="C194:D194"/>
    <mergeCell ref="C195:D195"/>
    <mergeCell ref="F194:G194"/>
    <mergeCell ref="F195:G195"/>
    <mergeCell ref="C204:D204"/>
    <mergeCell ref="C205:D205"/>
    <mergeCell ref="F204:G204"/>
    <mergeCell ref="F205:G205"/>
    <mergeCell ref="C202:D202"/>
    <mergeCell ref="C203:D203"/>
    <mergeCell ref="F202:G202"/>
    <mergeCell ref="F203:G203"/>
    <mergeCell ref="C200:D200"/>
    <mergeCell ref="C201:D201"/>
    <mergeCell ref="F200:G200"/>
    <mergeCell ref="F201:G201"/>
    <mergeCell ref="B232:B233"/>
    <mergeCell ref="C232:D233"/>
    <mergeCell ref="C206:D206"/>
    <mergeCell ref="C207:D207"/>
    <mergeCell ref="F206:G206"/>
    <mergeCell ref="F207:G207"/>
    <mergeCell ref="A226:J230"/>
    <mergeCell ref="A224:K224"/>
    <mergeCell ref="C208:D208"/>
    <mergeCell ref="A219:H220"/>
    <mergeCell ref="I219:J220"/>
    <mergeCell ref="A221:H222"/>
    <mergeCell ref="I221:J222"/>
    <mergeCell ref="C209:D209"/>
    <mergeCell ref="F208:G208"/>
    <mergeCell ref="F209:G209"/>
    <mergeCell ref="C211:D211"/>
    <mergeCell ref="F211:G211"/>
    <mergeCell ref="C212:D212"/>
    <mergeCell ref="F212:G212"/>
    <mergeCell ref="C239:D239"/>
    <mergeCell ref="C240:D240"/>
    <mergeCell ref="C237:D237"/>
    <mergeCell ref="C238:D238"/>
    <mergeCell ref="F237:G237"/>
    <mergeCell ref="F238:G238"/>
    <mergeCell ref="C235:D235"/>
    <mergeCell ref="C236:D236"/>
    <mergeCell ref="C234:D234"/>
    <mergeCell ref="E232:E233"/>
    <mergeCell ref="F232:G233"/>
    <mergeCell ref="F234:G234"/>
    <mergeCell ref="F235:G235"/>
    <mergeCell ref="F236:G236"/>
    <mergeCell ref="A313:H314"/>
    <mergeCell ref="I313:J314"/>
    <mergeCell ref="H282:H283"/>
    <mergeCell ref="I282:I283"/>
    <mergeCell ref="C298:D298"/>
    <mergeCell ref="C299:D299"/>
    <mergeCell ref="C296:D296"/>
    <mergeCell ref="C297:D297"/>
    <mergeCell ref="C294:D294"/>
    <mergeCell ref="C295:D295"/>
    <mergeCell ref="C292:D292"/>
    <mergeCell ref="C293:D293"/>
    <mergeCell ref="C290:D290"/>
    <mergeCell ref="C291:D291"/>
    <mergeCell ref="C288:D288"/>
    <mergeCell ref="C289:D289"/>
    <mergeCell ref="C286:D286"/>
    <mergeCell ref="C287:D287"/>
    <mergeCell ref="F282:F283"/>
    <mergeCell ref="G282:G283"/>
    <mergeCell ref="A311:H312"/>
    <mergeCell ref="I311:J312"/>
    <mergeCell ref="A347:K347"/>
    <mergeCell ref="A349:A350"/>
    <mergeCell ref="B349:B350"/>
    <mergeCell ref="A316:J316"/>
    <mergeCell ref="A320:J324"/>
    <mergeCell ref="A325:A326"/>
    <mergeCell ref="B325:B326"/>
    <mergeCell ref="C325:C326"/>
    <mergeCell ref="D325:D326"/>
    <mergeCell ref="E325:E326"/>
    <mergeCell ref="C349:C350"/>
    <mergeCell ref="D349:D350"/>
    <mergeCell ref="E349:E350"/>
    <mergeCell ref="H471:H472"/>
    <mergeCell ref="C430:D430"/>
    <mergeCell ref="A406:J410"/>
    <mergeCell ref="A412:A413"/>
    <mergeCell ref="B412:B413"/>
    <mergeCell ref="C428:D428"/>
    <mergeCell ref="C429:D429"/>
    <mergeCell ref="F428:G428"/>
    <mergeCell ref="F429:G429"/>
    <mergeCell ref="C426:D426"/>
    <mergeCell ref="C427:D427"/>
    <mergeCell ref="F426:G426"/>
    <mergeCell ref="F427:G427"/>
    <mergeCell ref="C424:D424"/>
    <mergeCell ref="C425:D425"/>
    <mergeCell ref="F424:G424"/>
    <mergeCell ref="F425:G425"/>
    <mergeCell ref="C422:D422"/>
    <mergeCell ref="C423:D423"/>
    <mergeCell ref="C414:D414"/>
    <mergeCell ref="C415:D415"/>
    <mergeCell ref="C412:D413"/>
    <mergeCell ref="E412:E413"/>
    <mergeCell ref="F412:G413"/>
    <mergeCell ref="A466:J470"/>
    <mergeCell ref="A465:J465"/>
    <mergeCell ref="F462:G462"/>
    <mergeCell ref="F463:G463"/>
    <mergeCell ref="C462:D462"/>
    <mergeCell ref="C463:D463"/>
    <mergeCell ref="F460:G460"/>
    <mergeCell ref="F461:G461"/>
    <mergeCell ref="F458:G458"/>
    <mergeCell ref="F459:G459"/>
    <mergeCell ref="F476:G476"/>
    <mergeCell ref="F477:G477"/>
    <mergeCell ref="F474:G474"/>
    <mergeCell ref="F475:G475"/>
    <mergeCell ref="F473:G473"/>
    <mergeCell ref="A471:A472"/>
    <mergeCell ref="B471:B472"/>
    <mergeCell ref="C471:D472"/>
    <mergeCell ref="E471:E472"/>
    <mergeCell ref="F471:G472"/>
    <mergeCell ref="C476:D476"/>
    <mergeCell ref="C477:D477"/>
    <mergeCell ref="F483:G483"/>
    <mergeCell ref="C483:D483"/>
    <mergeCell ref="F480:G480"/>
    <mergeCell ref="F481:G481"/>
    <mergeCell ref="C480:D480"/>
    <mergeCell ref="C481:D481"/>
    <mergeCell ref="F478:G478"/>
    <mergeCell ref="F479:G479"/>
    <mergeCell ref="C478:D478"/>
    <mergeCell ref="C479:D479"/>
    <mergeCell ref="F482:G482"/>
    <mergeCell ref="C482:D482"/>
    <mergeCell ref="F514:G514"/>
    <mergeCell ref="F515:G515"/>
    <mergeCell ref="C514:D514"/>
    <mergeCell ref="C515:D515"/>
    <mergeCell ref="F512:G512"/>
    <mergeCell ref="F513:G513"/>
    <mergeCell ref="A497:H498"/>
    <mergeCell ref="I497:J498"/>
    <mergeCell ref="A495:H496"/>
    <mergeCell ref="I495:J496"/>
    <mergeCell ref="A508:A509"/>
    <mergeCell ref="B508:B509"/>
    <mergeCell ref="C508:D509"/>
    <mergeCell ref="E508:E509"/>
    <mergeCell ref="F508:G509"/>
    <mergeCell ref="H508:H509"/>
    <mergeCell ref="I508:I509"/>
    <mergeCell ref="C520:D520"/>
    <mergeCell ref="C521:D521"/>
    <mergeCell ref="F518:G518"/>
    <mergeCell ref="F519:G519"/>
    <mergeCell ref="C518:D518"/>
    <mergeCell ref="C519:D519"/>
    <mergeCell ref="F516:G516"/>
    <mergeCell ref="F517:G517"/>
    <mergeCell ref="C516:D516"/>
    <mergeCell ref="C517:D517"/>
    <mergeCell ref="A625:J625"/>
    <mergeCell ref="B180:B181"/>
    <mergeCell ref="A590:H591"/>
    <mergeCell ref="I590:J591"/>
    <mergeCell ref="A588:H589"/>
    <mergeCell ref="I588:J589"/>
    <mergeCell ref="A581:K581"/>
    <mergeCell ref="A583:A584"/>
    <mergeCell ref="B583:B584"/>
    <mergeCell ref="C583:C584"/>
    <mergeCell ref="D583:D584"/>
    <mergeCell ref="E583:E584"/>
    <mergeCell ref="A546:H547"/>
    <mergeCell ref="I546:J547"/>
    <mergeCell ref="A548:H549"/>
    <mergeCell ref="I548:J549"/>
    <mergeCell ref="F520:G520"/>
    <mergeCell ref="F521:G521"/>
    <mergeCell ref="C216:D216"/>
    <mergeCell ref="F216:G216"/>
    <mergeCell ref="C218:D218"/>
    <mergeCell ref="F218:G218"/>
    <mergeCell ref="C210:D210"/>
    <mergeCell ref="F210:G210"/>
    <mergeCell ref="H232:H233"/>
    <mergeCell ref="C213:D213"/>
    <mergeCell ref="F213:G213"/>
    <mergeCell ref="C257:D257"/>
    <mergeCell ref="F257:G257"/>
    <mergeCell ref="C258:D258"/>
    <mergeCell ref="F258:G258"/>
    <mergeCell ref="A244:K244"/>
    <mergeCell ref="A246:J250"/>
    <mergeCell ref="A252:A253"/>
    <mergeCell ref="B252:B253"/>
    <mergeCell ref="C252:D253"/>
    <mergeCell ref="E252:E253"/>
    <mergeCell ref="F252:G253"/>
    <mergeCell ref="H252:H253"/>
    <mergeCell ref="I252:I253"/>
    <mergeCell ref="F239:G239"/>
    <mergeCell ref="F240:G240"/>
    <mergeCell ref="F241:G241"/>
    <mergeCell ref="C241:D241"/>
    <mergeCell ref="C242:D242"/>
    <mergeCell ref="F242:G242"/>
    <mergeCell ref="I232:I233"/>
    <mergeCell ref="A232:A233"/>
    <mergeCell ref="C259:D259"/>
    <mergeCell ref="F259:G259"/>
    <mergeCell ref="C254:D254"/>
    <mergeCell ref="F254:G254"/>
    <mergeCell ref="C255:D255"/>
    <mergeCell ref="F255:G255"/>
    <mergeCell ref="C256:D256"/>
    <mergeCell ref="F256:G256"/>
    <mergeCell ref="C263:D263"/>
    <mergeCell ref="F263:G263"/>
    <mergeCell ref="C264:D264"/>
    <mergeCell ref="F264:G264"/>
    <mergeCell ref="C265:D265"/>
    <mergeCell ref="F265:G265"/>
    <mergeCell ref="C260:D260"/>
    <mergeCell ref="F260:G260"/>
    <mergeCell ref="C261:D261"/>
    <mergeCell ref="F261:G261"/>
    <mergeCell ref="C262:D262"/>
    <mergeCell ref="F262:G262"/>
    <mergeCell ref="C266:D266"/>
    <mergeCell ref="F266:G266"/>
    <mergeCell ref="A276:J280"/>
    <mergeCell ref="A282:A283"/>
    <mergeCell ref="B282:B283"/>
    <mergeCell ref="C282:D283"/>
    <mergeCell ref="E282:E283"/>
    <mergeCell ref="C284:D284"/>
    <mergeCell ref="C285:D285"/>
    <mergeCell ref="A272:J272"/>
    <mergeCell ref="A267:H268"/>
    <mergeCell ref="I267:J268"/>
    <mergeCell ref="A269:H270"/>
    <mergeCell ref="I269:J270"/>
    <mergeCell ref="A364:J364"/>
    <mergeCell ref="A359:H360"/>
    <mergeCell ref="I359:J360"/>
    <mergeCell ref="A361:H362"/>
    <mergeCell ref="I361:J362"/>
    <mergeCell ref="I412:I413"/>
    <mergeCell ref="F414:G414"/>
    <mergeCell ref="F415:G415"/>
    <mergeCell ref="F416:G416"/>
    <mergeCell ref="C416:D416"/>
    <mergeCell ref="H412:H413"/>
    <mergeCell ref="A402:J402"/>
    <mergeCell ref="A397:H398"/>
    <mergeCell ref="I397:J398"/>
    <mergeCell ref="A399:H400"/>
    <mergeCell ref="I399:J400"/>
    <mergeCell ref="A368:J372"/>
    <mergeCell ref="A373:A374"/>
    <mergeCell ref="B373:B374"/>
    <mergeCell ref="C373:C374"/>
    <mergeCell ref="D373:D374"/>
    <mergeCell ref="E373:E374"/>
    <mergeCell ref="F417:G417"/>
    <mergeCell ref="F418:G418"/>
    <mergeCell ref="F422:G422"/>
    <mergeCell ref="F423:G423"/>
    <mergeCell ref="C420:D420"/>
    <mergeCell ref="C421:D421"/>
    <mergeCell ref="F420:G420"/>
    <mergeCell ref="F421:G421"/>
    <mergeCell ref="C418:D418"/>
    <mergeCell ref="C419:D419"/>
    <mergeCell ref="F419:G419"/>
    <mergeCell ref="C417:D417"/>
    <mergeCell ref="C434:D434"/>
    <mergeCell ref="F434:G434"/>
    <mergeCell ref="C435:D435"/>
    <mergeCell ref="F435:G435"/>
    <mergeCell ref="C436:D436"/>
    <mergeCell ref="F436:G436"/>
    <mergeCell ref="F430:G430"/>
    <mergeCell ref="C431:D431"/>
    <mergeCell ref="F431:G431"/>
    <mergeCell ref="C432:D432"/>
    <mergeCell ref="F432:G432"/>
    <mergeCell ref="C433:D433"/>
    <mergeCell ref="F433:G433"/>
    <mergeCell ref="F457:G457"/>
    <mergeCell ref="F455:G456"/>
    <mergeCell ref="H455:H456"/>
    <mergeCell ref="A448:H449"/>
    <mergeCell ref="I448:J449"/>
    <mergeCell ref="A450:H451"/>
    <mergeCell ref="C437:D437"/>
    <mergeCell ref="F437:G437"/>
    <mergeCell ref="C438:D438"/>
    <mergeCell ref="F438:G438"/>
    <mergeCell ref="C439:D439"/>
    <mergeCell ref="F439:G439"/>
    <mergeCell ref="A455:A456"/>
    <mergeCell ref="B455:B456"/>
    <mergeCell ref="C455:D456"/>
    <mergeCell ref="E455:E456"/>
    <mergeCell ref="I450:J451"/>
    <mergeCell ref="A453:J453"/>
    <mergeCell ref="F445:G445"/>
    <mergeCell ref="C440:D440"/>
    <mergeCell ref="F440:G440"/>
    <mergeCell ref="C441:D441"/>
    <mergeCell ref="F441:G441"/>
    <mergeCell ref="C442:D442"/>
    <mergeCell ref="C510:D510"/>
    <mergeCell ref="F510:G510"/>
    <mergeCell ref="C511:D511"/>
    <mergeCell ref="F511:G511"/>
    <mergeCell ref="C512:D512"/>
    <mergeCell ref="C513:D513"/>
    <mergeCell ref="A500:K500"/>
    <mergeCell ref="A502:J506"/>
    <mergeCell ref="F442:G442"/>
    <mergeCell ref="C443:D443"/>
    <mergeCell ref="F443:G443"/>
    <mergeCell ref="C444:D444"/>
    <mergeCell ref="F444:G444"/>
    <mergeCell ref="I471:I472"/>
    <mergeCell ref="C473:D473"/>
    <mergeCell ref="C474:D474"/>
    <mergeCell ref="C475:D475"/>
    <mergeCell ref="I455:I456"/>
    <mergeCell ref="C457:D457"/>
    <mergeCell ref="C458:D458"/>
    <mergeCell ref="C459:D459"/>
    <mergeCell ref="C460:D460"/>
    <mergeCell ref="C461:D461"/>
    <mergeCell ref="C445:D445"/>
    <mergeCell ref="A597:J601"/>
    <mergeCell ref="A602:A603"/>
    <mergeCell ref="B602:B603"/>
    <mergeCell ref="C602:C603"/>
    <mergeCell ref="D602:D603"/>
    <mergeCell ref="E602:E603"/>
    <mergeCell ref="A550:J550"/>
    <mergeCell ref="A554:J558"/>
    <mergeCell ref="A559:A560"/>
    <mergeCell ref="B559:B560"/>
    <mergeCell ref="C559:C560"/>
    <mergeCell ref="D559:D560"/>
    <mergeCell ref="E559:E560"/>
    <mergeCell ref="A593:J593"/>
  </mergeCells>
  <dataValidations count="1">
    <dataValidation type="list" allowBlank="1" showInputMessage="1" showErrorMessage="1" sqref="C51" xr:uid="{1EF4CEB3-BFE7-4609-B8DC-578B5811DE8B}">
      <formula1>#REF!</formula1>
    </dataValidation>
  </dataValidations>
  <pageMargins left="0.31496062992125984" right="0.23622047244094491" top="0.23622047244094491" bottom="0" header="0.31496062992125984" footer="0.31496062992125984"/>
  <pageSetup paperSize="9" orientation="portrait" r:id="rId1"/>
  <headerFooter>
    <oddFooter>Page &amp;P of &amp;N</oddFooter>
  </headerFooter>
  <rowBreaks count="12" manualBreakCount="12">
    <brk id="54" max="16383" man="1"/>
    <brk id="109" max="16383" man="1"/>
    <brk id="164" max="16383" man="1"/>
    <brk id="218" max="16383" man="1"/>
    <brk id="266" max="16383" man="1"/>
    <brk id="310" max="16383" man="1"/>
    <brk id="358" max="16383" man="1"/>
    <brk id="396" max="16383" man="1"/>
    <brk id="447" max="16383" man="1"/>
    <brk id="494" max="16383" man="1"/>
    <brk id="545" max="16383" man="1"/>
    <brk id="587" max="16383"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42BB2C-456E-4E74-A48C-AA389C2F4C35}">
          <x14:formula1>
            <xm:f>'Drop menu'!$A$13:$A$15</xm:f>
          </x14:formula1>
          <xm:sqref>A69:I69</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Working</vt:lpstr>
      <vt:lpstr>UKAS</vt:lpstr>
      <vt:lpstr>Standard</vt:lpstr>
      <vt:lpstr>Calibration reference</vt:lpstr>
      <vt:lpstr>Drop menu</vt:lpstr>
      <vt:lpstr>UKAS 3150AFX</vt:lpstr>
      <vt:lpstr>UKAS!Print_Area</vt:lpstr>
      <vt:lpstr>'UKAS 3150AFX'!Print_Area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krzysztof.gawlik</dc:creator>
  <cp:lastModifiedBy>Krzysztof Gawlik</cp:lastModifiedBy>
  <cp:lastPrinted>2024-12-10T07:22:00Z</cp:lastPrinted>
  <dcterms:created xsi:type="dcterms:W3CDTF">2020-12-10T09:28:11Z</dcterms:created>
  <dcterms:modified xsi:type="dcterms:W3CDTF">2024-12-11T08:52:31Z</dcterms:modified>
</cp:coreProperties>
</file>