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d\Nextcloud\Programmieren\Excel\physicalExcelCalculator\"/>
    </mc:Choice>
  </mc:AlternateContent>
  <xr:revisionPtr revIDLastSave="0" documentId="13_ncr:1_{AE8EF16B-E576-4794-98F7-03BF0EDE820F}" xr6:coauthVersionLast="45" xr6:coauthVersionMax="45" xr10:uidLastSave="{00000000-0000-0000-0000-000000000000}"/>
  <bookViews>
    <workbookView xWindow="-10515" yWindow="3765" windowWidth="21600" windowHeight="10635" xr2:uid="{6BA7A9C1-74EC-4BB2-891F-5324CAB4A155}"/>
  </bookViews>
  <sheets>
    <sheet name="Information" sheetId="1" r:id="rId1"/>
    <sheet name="SI" sheetId="2" r:id="rId2"/>
    <sheet name="constants" sheetId="5" r:id="rId3"/>
    <sheet name="length" sheetId="3" r:id="rId4"/>
    <sheet name="weight" sheetId="7" r:id="rId5"/>
    <sheet name="pressure" sheetId="4" r:id="rId6"/>
    <sheet name="airHumidity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7"/>
  <c r="D3" i="7"/>
  <c r="D3" i="3"/>
  <c r="E3" i="3"/>
  <c r="E2" i="7" l="1"/>
  <c r="D2" i="7"/>
  <c r="B3" i="7" l="1"/>
  <c r="A5" i="7" s="1"/>
  <c r="H5" i="6"/>
  <c r="H6" i="6"/>
  <c r="H7" i="6"/>
  <c r="G7" i="6" l="1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H4" i="6" s="1"/>
  <c r="G3" i="6"/>
  <c r="F3" i="6"/>
  <c r="E3" i="6"/>
  <c r="D3" i="6"/>
  <c r="C3" i="6"/>
  <c r="H3" i="6" s="1"/>
  <c r="E3" i="4"/>
  <c r="B3" i="4" s="1"/>
  <c r="A5" i="4" s="1"/>
  <c r="E2" i="4"/>
  <c r="D2" i="4"/>
  <c r="E1" i="4"/>
  <c r="D1" i="4"/>
  <c r="I27" i="3"/>
  <c r="I26" i="3"/>
  <c r="I14" i="3"/>
  <c r="I9" i="3"/>
  <c r="I8" i="3"/>
  <c r="I7" i="3"/>
  <c r="I6" i="3"/>
  <c r="I5" i="3"/>
  <c r="B3" i="3"/>
  <c r="A5" i="3" s="1"/>
  <c r="E2" i="3"/>
  <c r="D2" i="3"/>
</calcChain>
</file>

<file path=xl/sharedStrings.xml><?xml version="1.0" encoding="utf-8"?>
<sst xmlns="http://schemas.openxmlformats.org/spreadsheetml/2006/main" count="148" uniqueCount="114">
  <si>
    <t>Date</t>
  </si>
  <si>
    <t>What?</t>
  </si>
  <si>
    <t>Initial created</t>
  </si>
  <si>
    <t>TODOs</t>
  </si>
  <si>
    <t>Check Vol-% Water calculation</t>
  </si>
  <si>
    <t>Dimension</t>
  </si>
  <si>
    <t>unit</t>
  </si>
  <si>
    <t>time</t>
  </si>
  <si>
    <t>t</t>
  </si>
  <si>
    <t>second</t>
  </si>
  <si>
    <t>s</t>
  </si>
  <si>
    <t>length</t>
  </si>
  <si>
    <t>l</t>
  </si>
  <si>
    <t>meter</t>
  </si>
  <si>
    <t>m</t>
  </si>
  <si>
    <t>mass</t>
  </si>
  <si>
    <t>kilogram</t>
  </si>
  <si>
    <t>kg</t>
  </si>
  <si>
    <t>elektric current</t>
  </si>
  <si>
    <t>I</t>
  </si>
  <si>
    <t>ampere</t>
  </si>
  <si>
    <t>A</t>
  </si>
  <si>
    <t>temperature</t>
  </si>
  <si>
    <t>T</t>
  </si>
  <si>
    <t>kelvin</t>
  </si>
  <si>
    <t>K</t>
  </si>
  <si>
    <t>amount of substance</t>
  </si>
  <si>
    <t>n</t>
  </si>
  <si>
    <t>mole</t>
  </si>
  <si>
    <t>mol</t>
  </si>
  <si>
    <t>luminous intensity</t>
  </si>
  <si>
    <t>Iv</t>
  </si>
  <si>
    <t>candela</t>
  </si>
  <si>
    <t>cd</t>
  </si>
  <si>
    <t>unit symbol</t>
  </si>
  <si>
    <t>symbol</t>
  </si>
  <si>
    <t>convert</t>
  </si>
  <si>
    <t>to</t>
  </si>
  <si>
    <t>to SI</t>
  </si>
  <si>
    <t>from SI</t>
  </si>
  <si>
    <t>Conversion factors</t>
  </si>
  <si>
    <t>Fr (French)</t>
  </si>
  <si>
    <t>Unit</t>
  </si>
  <si>
    <t>SI Standard</t>
  </si>
  <si>
    <t>SI units</t>
  </si>
  <si>
    <t>dm</t>
  </si>
  <si>
    <t>cm</t>
  </si>
  <si>
    <t>mm</t>
  </si>
  <si>
    <t>km</t>
  </si>
  <si>
    <t>chemical</t>
  </si>
  <si>
    <t>Å (Angstrom)</t>
  </si>
  <si>
    <t>imperial units</t>
  </si>
  <si>
    <t>in (inch)</t>
  </si>
  <si>
    <t>mil (mil)</t>
  </si>
  <si>
    <t>mi (mile)</t>
  </si>
  <si>
    <t>yd (yard)</t>
  </si>
  <si>
    <t>ft (foot)</t>
  </si>
  <si>
    <t>nautical</t>
  </si>
  <si>
    <t>NM (nautic mile)</t>
  </si>
  <si>
    <t>fth (fathom)</t>
  </si>
  <si>
    <t>astronomical</t>
  </si>
  <si>
    <t>ly (light year)</t>
  </si>
  <si>
    <t>lm (light minute)</t>
  </si>
  <si>
    <t>ls (light second)</t>
  </si>
  <si>
    <t>medical units</t>
  </si>
  <si>
    <t>Ch (Chariere)</t>
  </si>
  <si>
    <t>&lt;empty&gt;</t>
  </si>
  <si>
    <t>Torr</t>
  </si>
  <si>
    <t>mbar</t>
  </si>
  <si>
    <t>Pa</t>
  </si>
  <si>
    <t>hPa</t>
  </si>
  <si>
    <t>kPa</t>
  </si>
  <si>
    <t>MPa</t>
  </si>
  <si>
    <t>bar</t>
  </si>
  <si>
    <t>atm</t>
  </si>
  <si>
    <t>mmHg</t>
  </si>
  <si>
    <t>psi</t>
  </si>
  <si>
    <t>Category</t>
  </si>
  <si>
    <t>name</t>
  </si>
  <si>
    <t>value</t>
  </si>
  <si>
    <t>physical constant</t>
  </si>
  <si>
    <t>ideal gas constant</t>
  </si>
  <si>
    <t>R</t>
  </si>
  <si>
    <t>standard/norm</t>
  </si>
  <si>
    <t>norm pressure</t>
  </si>
  <si>
    <t>p_norm</t>
  </si>
  <si>
    <t>Air temperature</t>
  </si>
  <si>
    <t>relative humidty</t>
  </si>
  <si>
    <t>absolute humidty (approx.)</t>
  </si>
  <si>
    <t>Water content</t>
  </si>
  <si>
    <t>Dew point</t>
  </si>
  <si>
    <t xml:space="preserve">water vapor pressure partial </t>
  </si>
  <si>
    <t>water vapor pressure saturated</t>
  </si>
  <si>
    <t>Vol-% water</t>
  </si>
  <si>
    <t>[°C]</t>
  </si>
  <si>
    <t>[% r.h.]</t>
  </si>
  <si>
    <t>[g /m^3]</t>
  </si>
  <si>
    <t>[g / kg]</t>
  </si>
  <si>
    <t>[mbar]</t>
  </si>
  <si>
    <t>[Vol-%]</t>
  </si>
  <si>
    <t>intermediate results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</si>
  <si>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</t>
    </r>
  </si>
  <si>
    <t>µm</t>
  </si>
  <si>
    <t>Changelog</t>
  </si>
  <si>
    <t>Add formulas as text fields</t>
  </si>
  <si>
    <t>translation to english</t>
  </si>
  <si>
    <t>J⋅K^-1⋅mol^-1</t>
  </si>
  <si>
    <t>g</t>
  </si>
  <si>
    <t>mg</t>
  </si>
  <si>
    <t>carat</t>
  </si>
  <si>
    <t>lb (pound)</t>
  </si>
  <si>
    <t>american</t>
  </si>
  <si>
    <t>others</t>
  </si>
  <si>
    <t>added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</si>
</sst>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F3F76"/>
      <name val="Arial"/>
      <family val="2"/>
    </font>
    <font>
      <b/>
      <sz val="10"/>
      <color rgb="FFFA7D00"/>
      <name val="Arial"/>
      <family val="2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6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2" borderId="1" xfId="1" applyFont="1"/>
    <xf numFmtId="0" fontId="6" fillId="3" borderId="1" xfId="3" applyFont="1"/>
    <xf numFmtId="0" fontId="7" fillId="3" borderId="2" xfId="2" applyFont="1"/>
    <xf numFmtId="0" fontId="0" fillId="4" borderId="0" xfId="0" applyFill="1"/>
    <xf numFmtId="0" fontId="0" fillId="4" borderId="3" xfId="0" applyFill="1" applyBorder="1"/>
    <xf numFmtId="0" fontId="4" fillId="4" borderId="4" xfId="0" applyFont="1" applyFill="1" applyBorder="1"/>
    <xf numFmtId="0" fontId="0" fillId="4" borderId="5" xfId="0" applyFill="1" applyBorder="1"/>
    <xf numFmtId="11" fontId="0" fillId="5" borderId="6" xfId="0" applyNumberFormat="1" applyFill="1" applyBorder="1"/>
    <xf numFmtId="0" fontId="0" fillId="4" borderId="7" xfId="0" applyFill="1" applyBorder="1"/>
    <xf numFmtId="11" fontId="0" fillId="5" borderId="8" xfId="0" applyNumberFormat="1" applyFill="1" applyBorder="1"/>
    <xf numFmtId="0" fontId="4" fillId="0" borderId="0" xfId="0" applyFont="1" applyAlignment="1">
      <alignment wrapText="1"/>
    </xf>
    <xf numFmtId="0" fontId="1" fillId="2" borderId="1" xfId="1"/>
    <xf numFmtId="164" fontId="3" fillId="3" borderId="1" xfId="3" applyNumberFormat="1"/>
    <xf numFmtId="165" fontId="3" fillId="3" borderId="1" xfId="3" applyNumberFormat="1"/>
    <xf numFmtId="0" fontId="4" fillId="0" borderId="3" xfId="0" applyFont="1" applyBorder="1"/>
    <xf numFmtId="0" fontId="4" fillId="0" borderId="4" xfId="0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</cellXfs>
  <cellStyles count="4">
    <cellStyle name="Ausgabe" xfId="2" builtinId="21"/>
    <cellStyle name="Berechnung" xfId="3" builtinId="22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96C5-2559-45CC-A724-64E1FC31A7E9}">
  <dimension ref="A1:B12"/>
  <sheetViews>
    <sheetView tabSelected="1" workbookViewId="0">
      <selection activeCell="A6" sqref="A6"/>
    </sheetView>
  </sheetViews>
  <sheetFormatPr baseColWidth="10" defaultRowHeight="15" x14ac:dyDescent="0.25"/>
  <cols>
    <col min="2" max="2" width="28.28515625" bestFit="1" customWidth="1"/>
  </cols>
  <sheetData>
    <row r="1" spans="1:2" ht="15.75" thickBot="1" x14ac:dyDescent="0.3">
      <c r="A1" s="2" t="s">
        <v>103</v>
      </c>
    </row>
    <row r="2" spans="1:2" x14ac:dyDescent="0.25">
      <c r="A2" s="17" t="s">
        <v>0</v>
      </c>
      <c r="B2" s="18" t="s">
        <v>1</v>
      </c>
    </row>
    <row r="3" spans="1:2" x14ac:dyDescent="0.25">
      <c r="A3" s="19">
        <v>43930</v>
      </c>
      <c r="B3" s="20" t="s">
        <v>2</v>
      </c>
    </row>
    <row r="4" spans="1:2" x14ac:dyDescent="0.25">
      <c r="A4" s="19">
        <v>43935</v>
      </c>
      <c r="B4" s="20" t="s">
        <v>105</v>
      </c>
    </row>
    <row r="5" spans="1:2" x14ac:dyDescent="0.25">
      <c r="A5" s="19">
        <v>43939</v>
      </c>
      <c r="B5" s="20" t="s">
        <v>113</v>
      </c>
    </row>
    <row r="6" spans="1:2" ht="15.75" thickBot="1" x14ac:dyDescent="0.3">
      <c r="A6" s="21"/>
      <c r="B6" s="22"/>
    </row>
    <row r="7" spans="1:2" x14ac:dyDescent="0.25">
      <c r="A7" s="1"/>
    </row>
    <row r="8" spans="1:2" ht="15.75" thickBot="1" x14ac:dyDescent="0.3"/>
    <row r="9" spans="1:2" x14ac:dyDescent="0.25">
      <c r="A9" s="17" t="s">
        <v>3</v>
      </c>
      <c r="B9" s="23" t="s">
        <v>4</v>
      </c>
    </row>
    <row r="10" spans="1:2" x14ac:dyDescent="0.25">
      <c r="A10" s="24"/>
      <c r="B10" s="20" t="s">
        <v>104</v>
      </c>
    </row>
    <row r="11" spans="1:2" x14ac:dyDescent="0.25">
      <c r="A11" s="24"/>
      <c r="B11" s="20"/>
    </row>
    <row r="12" spans="1:2" ht="15.75" thickBot="1" x14ac:dyDescent="0.3">
      <c r="A12" s="25"/>
      <c r="B12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A34B-A083-4B66-99BC-8B132FD07334}">
  <dimension ref="A1:D8"/>
  <sheetViews>
    <sheetView workbookViewId="0">
      <selection sqref="A1:D1048576"/>
    </sheetView>
  </sheetViews>
  <sheetFormatPr baseColWidth="10" defaultRowHeight="15" x14ac:dyDescent="0.25"/>
  <cols>
    <col min="1" max="1" width="19.5703125" bestFit="1" customWidth="1"/>
    <col min="2" max="2" width="7.42578125" bestFit="1" customWidth="1"/>
    <col min="3" max="3" width="8.7109375" bestFit="1" customWidth="1"/>
  </cols>
  <sheetData>
    <row r="1" spans="1:4" x14ac:dyDescent="0.25">
      <c r="A1" s="2" t="s">
        <v>5</v>
      </c>
      <c r="B1" s="2" t="s">
        <v>35</v>
      </c>
      <c r="C1" s="2" t="s">
        <v>6</v>
      </c>
      <c r="D1" s="2" t="s">
        <v>34</v>
      </c>
    </row>
    <row r="2" spans="1:4" x14ac:dyDescent="0.25">
      <c r="A2" s="2" t="s">
        <v>7</v>
      </c>
      <c r="B2" t="s">
        <v>8</v>
      </c>
      <c r="C2" t="s">
        <v>9</v>
      </c>
      <c r="D2" t="s">
        <v>10</v>
      </c>
    </row>
    <row r="3" spans="1:4" x14ac:dyDescent="0.25">
      <c r="A3" s="2" t="s">
        <v>11</v>
      </c>
      <c r="B3" t="s">
        <v>12</v>
      </c>
      <c r="C3" t="s">
        <v>13</v>
      </c>
      <c r="D3" t="s">
        <v>14</v>
      </c>
    </row>
    <row r="4" spans="1:4" x14ac:dyDescent="0.25">
      <c r="A4" s="2" t="s">
        <v>15</v>
      </c>
      <c r="B4" t="s">
        <v>14</v>
      </c>
      <c r="C4" t="s">
        <v>16</v>
      </c>
      <c r="D4" t="s">
        <v>17</v>
      </c>
    </row>
    <row r="5" spans="1:4" x14ac:dyDescent="0.25">
      <c r="A5" s="2" t="s">
        <v>18</v>
      </c>
      <c r="B5" t="s">
        <v>19</v>
      </c>
      <c r="C5" t="s">
        <v>20</v>
      </c>
      <c r="D5" t="s">
        <v>21</v>
      </c>
    </row>
    <row r="6" spans="1:4" x14ac:dyDescent="0.25">
      <c r="A6" s="2" t="s">
        <v>22</v>
      </c>
      <c r="B6" t="s">
        <v>23</v>
      </c>
      <c r="C6" t="s">
        <v>24</v>
      </c>
      <c r="D6" t="s">
        <v>25</v>
      </c>
    </row>
    <row r="7" spans="1:4" x14ac:dyDescent="0.25">
      <c r="A7" s="2" t="s">
        <v>26</v>
      </c>
      <c r="B7" t="s">
        <v>27</v>
      </c>
      <c r="C7" t="s">
        <v>28</v>
      </c>
      <c r="D7" t="s">
        <v>29</v>
      </c>
    </row>
    <row r="8" spans="1:4" x14ac:dyDescent="0.25">
      <c r="A8" s="2" t="s">
        <v>30</v>
      </c>
      <c r="B8" t="s">
        <v>31</v>
      </c>
      <c r="C8" t="s">
        <v>32</v>
      </c>
      <c r="D8" t="s">
        <v>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786C-A70E-4F6B-8405-ED695EB56CCB}">
  <dimension ref="A1:E4"/>
  <sheetViews>
    <sheetView workbookViewId="0">
      <selection activeCell="E3" sqref="E3"/>
    </sheetView>
  </sheetViews>
  <sheetFormatPr baseColWidth="10" defaultRowHeight="15" x14ac:dyDescent="0.25"/>
  <cols>
    <col min="5" max="5" width="12.85546875" bestFit="1" customWidth="1"/>
  </cols>
  <sheetData>
    <row r="1" spans="1:5" x14ac:dyDescent="0.25">
      <c r="A1" s="2" t="s">
        <v>77</v>
      </c>
      <c r="B1" s="2" t="s">
        <v>78</v>
      </c>
      <c r="C1" s="2" t="s">
        <v>35</v>
      </c>
      <c r="D1" s="2" t="s">
        <v>79</v>
      </c>
      <c r="E1" s="2" t="s">
        <v>6</v>
      </c>
    </row>
    <row r="2" spans="1:5" x14ac:dyDescent="0.25">
      <c r="A2" t="s">
        <v>80</v>
      </c>
      <c r="B2" t="s">
        <v>81</v>
      </c>
      <c r="C2" t="s">
        <v>82</v>
      </c>
      <c r="D2">
        <v>8.3144626181532395</v>
      </c>
      <c r="E2" t="s">
        <v>106</v>
      </c>
    </row>
    <row r="4" spans="1:5" x14ac:dyDescent="0.25">
      <c r="A4" t="s">
        <v>83</v>
      </c>
      <c r="B4" t="s">
        <v>84</v>
      </c>
      <c r="C4" t="s">
        <v>85</v>
      </c>
      <c r="D4">
        <v>101325</v>
      </c>
      <c r="E4" t="s">
        <v>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2343-B2CF-4E60-B081-4A68FBBF21D4}">
  <dimension ref="A1:I29"/>
  <sheetViews>
    <sheetView workbookViewId="0">
      <selection activeCell="J5" sqref="J5"/>
    </sheetView>
  </sheetViews>
  <sheetFormatPr baseColWidth="10" defaultRowHeight="15" x14ac:dyDescent="0.25"/>
  <cols>
    <col min="1" max="1" width="9" customWidth="1"/>
    <col min="2" max="2" width="10.85546875" bestFit="1" customWidth="1"/>
    <col min="4" max="4" width="10.42578125" bestFit="1" customWidth="1"/>
    <col min="5" max="5" width="15.7109375" bestFit="1" customWidth="1"/>
    <col min="7" max="7" width="13.28515625" bestFit="1" customWidth="1"/>
    <col min="8" max="8" width="17.5703125" bestFit="1" customWidth="1"/>
    <col min="9" max="9" width="10.85546875" bestFit="1" customWidth="1"/>
  </cols>
  <sheetData>
    <row r="1" spans="1:9" x14ac:dyDescent="0.25">
      <c r="A1" s="2" t="s">
        <v>36</v>
      </c>
      <c r="B1" s="2" t="s">
        <v>37</v>
      </c>
      <c r="D1" s="2" t="s">
        <v>38</v>
      </c>
      <c r="E1" s="2" t="s">
        <v>39</v>
      </c>
      <c r="H1" s="2" t="s">
        <v>40</v>
      </c>
      <c r="I1" s="2"/>
    </row>
    <row r="2" spans="1:9" x14ac:dyDescent="0.25">
      <c r="A2" s="3" t="s">
        <v>102</v>
      </c>
      <c r="B2" s="3" t="s">
        <v>41</v>
      </c>
      <c r="D2" s="2" t="str">
        <f>"1 "&amp;A2&amp;" = X "&amp;I3</f>
        <v>1 µm = X m</v>
      </c>
      <c r="E2" s="2" t="str">
        <f>I3&amp;" = X "&amp;B2</f>
        <v>m = X Fr (French)</v>
      </c>
      <c r="H2" s="2" t="s">
        <v>42</v>
      </c>
      <c r="I2" s="2" t="s">
        <v>43</v>
      </c>
    </row>
    <row r="3" spans="1:9" ht="15.75" thickBot="1" x14ac:dyDescent="0.3">
      <c r="A3" s="3">
        <v>1</v>
      </c>
      <c r="B3" s="4">
        <f>D3*A3*E3</f>
        <v>3.0000000000000001E-3</v>
      </c>
      <c r="D3" s="5">
        <f>VLOOKUP(A2,H3:I29,2,FALSE)</f>
        <v>9.9999999999999995E-7</v>
      </c>
      <c r="E3" s="5">
        <f>1/VLOOKUP(B2,H4:I29,2,FALSE)</f>
        <v>3000</v>
      </c>
      <c r="H3" s="6"/>
      <c r="I3" s="6" t="s">
        <v>14</v>
      </c>
    </row>
    <row r="4" spans="1:9" x14ac:dyDescent="0.25">
      <c r="G4" t="s">
        <v>44</v>
      </c>
      <c r="H4" s="7" t="s">
        <v>14</v>
      </c>
      <c r="I4" s="8">
        <v>1</v>
      </c>
    </row>
    <row r="5" spans="1:9" x14ac:dyDescent="0.25">
      <c r="A5" s="2" t="str">
        <f>A3&amp;" "&amp;A2&amp;" equals "&amp;B3&amp;" "&amp;B2&amp;"."</f>
        <v>1 µm equals 0.003 Fr (French).</v>
      </c>
      <c r="H5" s="9" t="s">
        <v>45</v>
      </c>
      <c r="I5" s="10">
        <f>1/10</f>
        <v>0.1</v>
      </c>
    </row>
    <row r="6" spans="1:9" x14ac:dyDescent="0.25">
      <c r="H6" s="9" t="s">
        <v>46</v>
      </c>
      <c r="I6" s="10">
        <f>1/100</f>
        <v>0.01</v>
      </c>
    </row>
    <row r="7" spans="1:9" x14ac:dyDescent="0.25">
      <c r="H7" s="9" t="s">
        <v>47</v>
      </c>
      <c r="I7" s="10">
        <f>1/1000</f>
        <v>1E-3</v>
      </c>
    </row>
    <row r="8" spans="1:9" x14ac:dyDescent="0.25">
      <c r="H8" s="9" t="s">
        <v>101</v>
      </c>
      <c r="I8" s="10">
        <f>1/1000000</f>
        <v>9.9999999999999995E-7</v>
      </c>
    </row>
    <row r="9" spans="1:9" x14ac:dyDescent="0.25">
      <c r="H9" s="9" t="s">
        <v>48</v>
      </c>
      <c r="I9" s="10">
        <f>1000</f>
        <v>1000</v>
      </c>
    </row>
    <row r="10" spans="1:9" x14ac:dyDescent="0.25">
      <c r="H10" s="9"/>
      <c r="I10" s="10"/>
    </row>
    <row r="11" spans="1:9" x14ac:dyDescent="0.25">
      <c r="G11" t="s">
        <v>49</v>
      </c>
      <c r="H11" s="9" t="s">
        <v>50</v>
      </c>
      <c r="I11" s="10">
        <v>1E-10</v>
      </c>
    </row>
    <row r="12" spans="1:9" x14ac:dyDescent="0.25">
      <c r="H12" s="9"/>
      <c r="I12" s="10"/>
    </row>
    <row r="13" spans="1:9" x14ac:dyDescent="0.25">
      <c r="G13" t="s">
        <v>51</v>
      </c>
      <c r="H13" s="9" t="s">
        <v>52</v>
      </c>
      <c r="I13" s="10">
        <v>2.5399999999999999E-2</v>
      </c>
    </row>
    <row r="14" spans="1:9" x14ac:dyDescent="0.25">
      <c r="H14" s="9" t="s">
        <v>53</v>
      </c>
      <c r="I14" s="10">
        <f>0.0254/1000</f>
        <v>2.5399999999999997E-5</v>
      </c>
    </row>
    <row r="15" spans="1:9" x14ac:dyDescent="0.25">
      <c r="H15" s="9" t="s">
        <v>54</v>
      </c>
      <c r="I15" s="10">
        <v>1609.3440000000001</v>
      </c>
    </row>
    <row r="16" spans="1:9" x14ac:dyDescent="0.25">
      <c r="H16" s="9" t="s">
        <v>55</v>
      </c>
      <c r="I16" s="10">
        <v>0.91439999999999999</v>
      </c>
    </row>
    <row r="17" spans="7:9" x14ac:dyDescent="0.25">
      <c r="H17" s="9" t="s">
        <v>56</v>
      </c>
      <c r="I17" s="10">
        <v>0.30480000000000002</v>
      </c>
    </row>
    <row r="18" spans="7:9" x14ac:dyDescent="0.25">
      <c r="H18" s="9"/>
      <c r="I18" s="10"/>
    </row>
    <row r="19" spans="7:9" x14ac:dyDescent="0.25">
      <c r="G19" t="s">
        <v>57</v>
      </c>
      <c r="H19" s="9" t="s">
        <v>58</v>
      </c>
      <c r="I19" s="10">
        <v>1852</v>
      </c>
    </row>
    <row r="20" spans="7:9" x14ac:dyDescent="0.25">
      <c r="H20" s="9" t="s">
        <v>59</v>
      </c>
      <c r="I20" s="10">
        <v>1.8288</v>
      </c>
    </row>
    <row r="21" spans="7:9" x14ac:dyDescent="0.25">
      <c r="H21" s="9"/>
      <c r="I21" s="10"/>
    </row>
    <row r="22" spans="7:9" x14ac:dyDescent="0.25">
      <c r="G22" t="s">
        <v>60</v>
      </c>
      <c r="H22" s="9" t="s">
        <v>61</v>
      </c>
      <c r="I22" s="10">
        <v>9460730472580800</v>
      </c>
    </row>
    <row r="23" spans="7:9" x14ac:dyDescent="0.25">
      <c r="H23" s="9" t="s">
        <v>62</v>
      </c>
      <c r="I23" s="10">
        <v>17987547480</v>
      </c>
    </row>
    <row r="24" spans="7:9" x14ac:dyDescent="0.25">
      <c r="H24" s="9" t="s">
        <v>63</v>
      </c>
      <c r="I24" s="10">
        <v>299792458</v>
      </c>
    </row>
    <row r="25" spans="7:9" x14ac:dyDescent="0.25">
      <c r="H25" s="9"/>
      <c r="I25" s="10"/>
    </row>
    <row r="26" spans="7:9" x14ac:dyDescent="0.25">
      <c r="G26" t="s">
        <v>64</v>
      </c>
      <c r="H26" s="9" t="s">
        <v>65</v>
      </c>
      <c r="I26" s="10">
        <f>1/1000/3</f>
        <v>3.3333333333333332E-4</v>
      </c>
    </row>
    <row r="27" spans="7:9" x14ac:dyDescent="0.25">
      <c r="H27" s="9" t="s">
        <v>41</v>
      </c>
      <c r="I27" s="10">
        <f t="shared" ref="I27" si="0">1/1000/3</f>
        <v>3.3333333333333332E-4</v>
      </c>
    </row>
    <row r="28" spans="7:9" x14ac:dyDescent="0.25">
      <c r="H28" s="9"/>
      <c r="I28" s="10"/>
    </row>
    <row r="29" spans="7:9" ht="15.75" thickBot="1" x14ac:dyDescent="0.3">
      <c r="H29" s="11" t="s">
        <v>66</v>
      </c>
      <c r="I29" s="12"/>
    </row>
  </sheetData>
  <dataValidations count="1">
    <dataValidation type="list" allowBlank="1" showInputMessage="1" showErrorMessage="1" sqref="A2:C2" xr:uid="{B3F9390F-0D1D-44FD-A749-155404979983}">
      <formula1>$H$4:$H$29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C5-D16F-4086-A3E0-7B3A5926C169}">
  <dimension ref="A1:I13"/>
  <sheetViews>
    <sheetView workbookViewId="0">
      <selection activeCell="B2" sqref="B2"/>
    </sheetView>
  </sheetViews>
  <sheetFormatPr baseColWidth="10" defaultRowHeight="15" x14ac:dyDescent="0.25"/>
  <sheetData>
    <row r="1" spans="1:9" x14ac:dyDescent="0.25">
      <c r="A1" s="2" t="s">
        <v>36</v>
      </c>
      <c r="B1" s="2" t="s">
        <v>37</v>
      </c>
      <c r="D1" s="2" t="s">
        <v>38</v>
      </c>
      <c r="E1" s="2" t="s">
        <v>39</v>
      </c>
      <c r="H1" s="2" t="s">
        <v>40</v>
      </c>
      <c r="I1" s="2"/>
    </row>
    <row r="2" spans="1:9" x14ac:dyDescent="0.25">
      <c r="A2" s="3" t="s">
        <v>110</v>
      </c>
      <c r="B2" s="3" t="s">
        <v>17</v>
      </c>
      <c r="D2" s="2" t="str">
        <f>"1 "&amp;A2&amp;" = X "&amp;I3</f>
        <v>1 lb (pound) = X kg</v>
      </c>
      <c r="E2" s="2" t="str">
        <f>I3&amp;" = X "&amp;B2</f>
        <v>kg = X kg</v>
      </c>
      <c r="H2" s="2" t="s">
        <v>42</v>
      </c>
      <c r="I2" s="2" t="s">
        <v>43</v>
      </c>
    </row>
    <row r="3" spans="1:9" ht="15.75" thickBot="1" x14ac:dyDescent="0.3">
      <c r="A3" s="3">
        <v>1</v>
      </c>
      <c r="B3" s="4">
        <f>D3*A3*E3</f>
        <v>0.45359237000000002</v>
      </c>
      <c r="D3" s="5">
        <f>VLOOKUP(A2,H3:I13,2,FALSE)</f>
        <v>0.45359237000000002</v>
      </c>
      <c r="E3" s="5">
        <f>1/VLOOKUP(B2,H4:I13,2,FALSE)</f>
        <v>1</v>
      </c>
      <c r="H3" s="6"/>
      <c r="I3" s="6" t="s">
        <v>17</v>
      </c>
    </row>
    <row r="4" spans="1:9" x14ac:dyDescent="0.25">
      <c r="G4" t="s">
        <v>44</v>
      </c>
      <c r="H4" s="7" t="s">
        <v>17</v>
      </c>
      <c r="I4" s="8">
        <v>1</v>
      </c>
    </row>
    <row r="5" spans="1:9" x14ac:dyDescent="0.25">
      <c r="A5" s="2" t="str">
        <f>A3&amp;" "&amp;A2&amp;" equals "&amp;B3&amp;" "&amp;B2&amp;"."</f>
        <v>1 lb (pound) equals 0.45359237 kg.</v>
      </c>
      <c r="H5" s="9" t="s">
        <v>107</v>
      </c>
      <c r="I5" s="10">
        <v>1E-3</v>
      </c>
    </row>
    <row r="6" spans="1:9" x14ac:dyDescent="0.25">
      <c r="H6" s="9" t="s">
        <v>108</v>
      </c>
      <c r="I6" s="10">
        <v>9.9999999999999995E-7</v>
      </c>
    </row>
    <row r="7" spans="1:9" x14ac:dyDescent="0.25">
      <c r="H7" s="9" t="s">
        <v>8</v>
      </c>
      <c r="I7" s="10">
        <v>1000</v>
      </c>
    </row>
    <row r="8" spans="1:9" x14ac:dyDescent="0.25">
      <c r="H8" s="9"/>
      <c r="I8" s="10"/>
    </row>
    <row r="9" spans="1:9" x14ac:dyDescent="0.25">
      <c r="G9" t="s">
        <v>111</v>
      </c>
      <c r="H9" s="9" t="s">
        <v>110</v>
      </c>
      <c r="I9" s="10">
        <v>0.45359237000000002</v>
      </c>
    </row>
    <row r="10" spans="1:9" x14ac:dyDescent="0.25">
      <c r="H10" s="9"/>
      <c r="I10" s="10"/>
    </row>
    <row r="11" spans="1:9" x14ac:dyDescent="0.25">
      <c r="G11" t="s">
        <v>112</v>
      </c>
      <c r="H11" s="9" t="s">
        <v>109</v>
      </c>
      <c r="I11" s="10">
        <v>2.0000000000000001E-4</v>
      </c>
    </row>
    <row r="12" spans="1:9" x14ac:dyDescent="0.25">
      <c r="H12" s="9"/>
      <c r="I12" s="10"/>
    </row>
    <row r="13" spans="1:9" ht="15.75" thickBot="1" x14ac:dyDescent="0.3">
      <c r="H13" s="11" t="s">
        <v>66</v>
      </c>
      <c r="I13" s="12"/>
    </row>
  </sheetData>
  <dataValidations count="1">
    <dataValidation type="list" allowBlank="1" showInputMessage="1" showErrorMessage="1" sqref="A2:C2" xr:uid="{FE76C94F-4DED-4C9A-9595-25D6DAF3A2A7}">
      <formula1>$H$4:$H$13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F263-9828-49B4-916A-28993E001738}">
  <dimension ref="A1:I17"/>
  <sheetViews>
    <sheetView workbookViewId="0">
      <selection activeCell="G24" sqref="G24"/>
    </sheetView>
  </sheetViews>
  <sheetFormatPr baseColWidth="10" defaultRowHeight="15" x14ac:dyDescent="0.25"/>
  <sheetData>
    <row r="1" spans="1:9" x14ac:dyDescent="0.25">
      <c r="A1" s="2" t="s">
        <v>36</v>
      </c>
      <c r="B1" s="2" t="s">
        <v>37</v>
      </c>
      <c r="D1" s="2" t="str">
        <f>A2&amp;" to "&amp;I3</f>
        <v>Torr to Pa</v>
      </c>
      <c r="E1" s="2" t="str">
        <f>I3&amp;" to "&amp;B2</f>
        <v>Pa to mbar</v>
      </c>
      <c r="H1" s="2" t="s">
        <v>40</v>
      </c>
      <c r="I1" s="2"/>
    </row>
    <row r="2" spans="1:9" x14ac:dyDescent="0.25">
      <c r="A2" s="3" t="s">
        <v>67</v>
      </c>
      <c r="B2" s="3" t="s">
        <v>68</v>
      </c>
      <c r="D2" s="2" t="str">
        <f>"1 "&amp;A2&amp;" = X "&amp;I3</f>
        <v>1 Torr = X Pa</v>
      </c>
      <c r="E2" s="2" t="str">
        <f>I3&amp;" = X "&amp;B2</f>
        <v>Pa = X mbar</v>
      </c>
      <c r="H2" s="2" t="s">
        <v>42</v>
      </c>
      <c r="I2" s="2" t="s">
        <v>43</v>
      </c>
    </row>
    <row r="3" spans="1:9" ht="15.75" thickBot="1" x14ac:dyDescent="0.3">
      <c r="A3" s="3">
        <v>1</v>
      </c>
      <c r="B3" s="4">
        <f>D3*A3*E3</f>
        <v>1.3332200000000001</v>
      </c>
      <c r="D3" s="5">
        <f>VLOOKUP(A2,H3:I17,2,FALSE)</f>
        <v>133.322</v>
      </c>
      <c r="E3" s="5">
        <f>1/VLOOKUP(B2,H4:I17,2,FALSE)</f>
        <v>0.01</v>
      </c>
      <c r="H3" s="6"/>
      <c r="I3" s="6" t="s">
        <v>69</v>
      </c>
    </row>
    <row r="4" spans="1:9" x14ac:dyDescent="0.25">
      <c r="G4" t="s">
        <v>44</v>
      </c>
      <c r="H4" s="7" t="s">
        <v>69</v>
      </c>
      <c r="I4" s="8">
        <v>1</v>
      </c>
    </row>
    <row r="5" spans="1:9" x14ac:dyDescent="0.25">
      <c r="A5" s="2" t="str">
        <f>A3&amp;" "&amp;A2&amp;" equals "&amp;B3&amp;" "&amp;B2&amp;"."</f>
        <v>1 Torr equals 1.33322 mbar.</v>
      </c>
      <c r="H5" s="9" t="s">
        <v>70</v>
      </c>
      <c r="I5" s="10">
        <v>100</v>
      </c>
    </row>
    <row r="6" spans="1:9" x14ac:dyDescent="0.25">
      <c r="H6" s="9" t="s">
        <v>71</v>
      </c>
      <c r="I6" s="10">
        <v>1000</v>
      </c>
    </row>
    <row r="7" spans="1:9" x14ac:dyDescent="0.25">
      <c r="H7" s="9" t="s">
        <v>72</v>
      </c>
      <c r="I7" s="10">
        <v>1000000</v>
      </c>
    </row>
    <row r="8" spans="1:9" x14ac:dyDescent="0.25">
      <c r="H8" s="9"/>
      <c r="I8" s="10"/>
    </row>
    <row r="9" spans="1:9" x14ac:dyDescent="0.25">
      <c r="H9" s="9" t="s">
        <v>73</v>
      </c>
      <c r="I9" s="10">
        <v>100000</v>
      </c>
    </row>
    <row r="10" spans="1:9" x14ac:dyDescent="0.25">
      <c r="H10" s="9" t="s">
        <v>68</v>
      </c>
      <c r="I10" s="10">
        <v>100</v>
      </c>
    </row>
    <row r="11" spans="1:9" x14ac:dyDescent="0.25">
      <c r="H11" s="9" t="s">
        <v>74</v>
      </c>
      <c r="I11" s="10">
        <v>101325</v>
      </c>
    </row>
    <row r="12" spans="1:9" x14ac:dyDescent="0.25">
      <c r="H12" s="9"/>
      <c r="I12" s="10"/>
    </row>
    <row r="13" spans="1:9" x14ac:dyDescent="0.25">
      <c r="H13" s="9" t="s">
        <v>67</v>
      </c>
      <c r="I13" s="10">
        <v>133.322</v>
      </c>
    </row>
    <row r="14" spans="1:9" x14ac:dyDescent="0.25">
      <c r="H14" s="9" t="s">
        <v>75</v>
      </c>
      <c r="I14" s="10">
        <v>133.322</v>
      </c>
    </row>
    <row r="15" spans="1:9" x14ac:dyDescent="0.25">
      <c r="H15" s="9" t="s">
        <v>76</v>
      </c>
      <c r="I15" s="10">
        <v>6894.7569999999996</v>
      </c>
    </row>
    <row r="16" spans="1:9" x14ac:dyDescent="0.25">
      <c r="H16" s="9"/>
      <c r="I16" s="10"/>
    </row>
    <row r="17" spans="8:9" ht="15.75" thickBot="1" x14ac:dyDescent="0.3">
      <c r="H17" s="11" t="s">
        <v>66</v>
      </c>
      <c r="I17" s="12"/>
    </row>
  </sheetData>
  <dataValidations count="1">
    <dataValidation type="list" allowBlank="1" showInputMessage="1" showErrorMessage="1" sqref="A2:C2" xr:uid="{960CE747-9788-4A48-B465-7AE53EC3A49C}">
      <formula1>$H$4:$H$17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366-A037-42CE-9610-1227A84A4C68}">
  <dimension ref="A1:J7"/>
  <sheetViews>
    <sheetView workbookViewId="0">
      <selection activeCell="C15" sqref="C15"/>
    </sheetView>
  </sheetViews>
  <sheetFormatPr baseColWidth="10" defaultRowHeight="15" x14ac:dyDescent="0.25"/>
  <cols>
    <col min="1" max="1" width="12.28515625" bestFit="1" customWidth="1"/>
    <col min="2" max="2" width="8.42578125" bestFit="1" customWidth="1"/>
    <col min="3" max="3" width="9.140625" bestFit="1" customWidth="1"/>
    <col min="4" max="4" width="7.85546875" bestFit="1" customWidth="1"/>
    <col min="5" max="5" width="10.140625" bestFit="1" customWidth="1"/>
    <col min="6" max="6" width="8.7109375" bestFit="1" customWidth="1"/>
    <col min="7" max="7" width="9.42578125" bestFit="1" customWidth="1"/>
    <col min="8" max="8" width="7.7109375" bestFit="1" customWidth="1"/>
    <col min="10" max="10" width="17" customWidth="1"/>
  </cols>
  <sheetData>
    <row r="1" spans="1:10" ht="60" x14ac:dyDescent="0.25">
      <c r="A1" s="13" t="s">
        <v>86</v>
      </c>
      <c r="B1" s="13" t="s">
        <v>87</v>
      </c>
      <c r="C1" s="13" t="s">
        <v>88</v>
      </c>
      <c r="D1" s="13" t="s">
        <v>89</v>
      </c>
      <c r="E1" s="13" t="s">
        <v>90</v>
      </c>
      <c r="F1" s="13" t="s">
        <v>91</v>
      </c>
      <c r="G1" s="13" t="s">
        <v>92</v>
      </c>
      <c r="H1" s="13" t="s">
        <v>93</v>
      </c>
      <c r="J1" s="13" t="s">
        <v>100</v>
      </c>
    </row>
    <row r="2" spans="1:10" x14ac:dyDescent="0.25">
      <c r="A2" s="2" t="s">
        <v>94</v>
      </c>
      <c r="B2" s="2" t="s">
        <v>95</v>
      </c>
      <c r="C2" s="2" t="s">
        <v>96</v>
      </c>
      <c r="D2" s="2" t="s">
        <v>97</v>
      </c>
      <c r="E2" s="2" t="s">
        <v>94</v>
      </c>
      <c r="F2" s="2" t="s">
        <v>98</v>
      </c>
      <c r="G2" s="2" t="s">
        <v>98</v>
      </c>
      <c r="H2" s="2" t="s">
        <v>99</v>
      </c>
      <c r="J2" s="2" t="s">
        <v>23</v>
      </c>
    </row>
    <row r="3" spans="1:10" x14ac:dyDescent="0.25">
      <c r="A3" s="14">
        <v>20</v>
      </c>
      <c r="B3" s="14">
        <v>40</v>
      </c>
      <c r="C3" s="15">
        <f>13.243*EXP(17.62*A3/(243.12+A3))/(A3+273.15)*B3</f>
        <v>6.8962446009005953</v>
      </c>
      <c r="D3" s="15">
        <f>622*(B3*(6.1078*EXP(17.08085*A3/(234.175+A3)))/100)/(1013-(B3*(6.1078*EXP(17.08085*A3/(234.175+A3)))/100))</f>
        <v>5.8058040479067747</v>
      </c>
      <c r="E3" s="15">
        <f>234.175*LN((B3/100*(6.1078*EXP(17.08085*A3/(234.175+A3))))/6.1078)/(17.08085-LN((B3/100*(6.1078*EXP(17.08085*A3/(234.175+A3))))/6.1078))</f>
        <v>6.0147392223169458</v>
      </c>
      <c r="F3" s="15">
        <f>(B3*(6.1078*EXP(17.08085*A3/(234.175+A3)))/100)</f>
        <v>9.3679916028313315</v>
      </c>
      <c r="G3" s="15">
        <f>6.1078*EXP(17.08085*A3/(234.175+A3))</f>
        <v>23.419979007078329</v>
      </c>
      <c r="H3" s="16">
        <f>(C3*constants!$D$2*J3/constants!$D$4)/18.015</f>
        <v>9.2037239336876468E-3</v>
      </c>
      <c r="J3" s="14">
        <v>293</v>
      </c>
    </row>
    <row r="4" spans="1:10" x14ac:dyDescent="0.25">
      <c r="A4" s="14">
        <v>25</v>
      </c>
      <c r="B4" s="14">
        <v>30</v>
      </c>
      <c r="C4" s="15">
        <f t="shared" ref="C4:C7" si="0">13.243*EXP(17.62*A4/(243.12+A4))/(A4+273.15)*B4</f>
        <v>6.8894472521191439</v>
      </c>
      <c r="D4" s="15">
        <f t="shared" ref="D4:D7" si="1">622*(B4*(6.1078*EXP(17.08085*A4/(234.175+A4)))/100)/(1013-(B4*(6.1078*EXP(17.08085*A4/(234.175+A4)))/100))</f>
        <v>5.8998114459289335</v>
      </c>
      <c r="E4" s="15">
        <f t="shared" ref="E4:E7" si="2">234.175*LN((B4/100*(6.1078*EXP(17.08085*A4/(234.175+A4))))/6.1078)/(17.08085-LN((B4/100*(6.1078*EXP(17.08085*A4/(234.175+A4))))/6.1078))</f>
        <v>6.2444671609697071</v>
      </c>
      <c r="F4" s="15">
        <f t="shared" ref="F4:F7" si="3">(B4*(6.1078*EXP(17.08085*A4/(234.175+A4)))/100)</f>
        <v>9.5182525711598682</v>
      </c>
      <c r="G4" s="15">
        <f t="shared" ref="G4:G7" si="4">6.1078*EXP(17.08085*A4/(234.175+A4))</f>
        <v>31.727508570532894</v>
      </c>
      <c r="H4" s="16">
        <f>(C4*constants!$D$2*J4/constants!$D$4)/18.015</f>
        <v>9.1946521960556468E-3</v>
      </c>
      <c r="J4" s="14">
        <v>293</v>
      </c>
    </row>
    <row r="5" spans="1:10" x14ac:dyDescent="0.25">
      <c r="A5" s="14">
        <v>20</v>
      </c>
      <c r="B5" s="14">
        <v>100</v>
      </c>
      <c r="C5" s="15">
        <f t="shared" si="0"/>
        <v>17.240611502251486</v>
      </c>
      <c r="D5" s="15">
        <f t="shared" si="1"/>
        <v>14.720615446324697</v>
      </c>
      <c r="E5" s="15">
        <f t="shared" si="2"/>
        <v>20.000000000000004</v>
      </c>
      <c r="F5" s="15">
        <f t="shared" si="3"/>
        <v>23.419979007078329</v>
      </c>
      <c r="G5" s="15">
        <f t="shared" si="4"/>
        <v>23.419979007078329</v>
      </c>
      <c r="H5" s="16">
        <f>(C5*constants!$D$2*J5/constants!$D$4)/18.015</f>
        <v>2.3009309834219116E-2</v>
      </c>
      <c r="J5" s="14">
        <v>293</v>
      </c>
    </row>
    <row r="6" spans="1:10" x14ac:dyDescent="0.25">
      <c r="A6" s="14">
        <v>25</v>
      </c>
      <c r="B6" s="14">
        <v>100</v>
      </c>
      <c r="C6" s="15">
        <f t="shared" si="0"/>
        <v>22.964824173730481</v>
      </c>
      <c r="D6" s="15">
        <f t="shared" si="1"/>
        <v>20.111141913418205</v>
      </c>
      <c r="E6" s="15">
        <f t="shared" si="2"/>
        <v>25</v>
      </c>
      <c r="F6" s="15">
        <f t="shared" si="3"/>
        <v>31.727508570532894</v>
      </c>
      <c r="G6" s="15">
        <f t="shared" si="4"/>
        <v>31.727508570532894</v>
      </c>
      <c r="H6" s="16">
        <f>(C6*constants!$D$2*J6/constants!$D$4)/18.015</f>
        <v>3.0648840653518819E-2</v>
      </c>
      <c r="J6" s="14">
        <v>293</v>
      </c>
    </row>
    <row r="7" spans="1:10" x14ac:dyDescent="0.25">
      <c r="A7" s="14">
        <v>37</v>
      </c>
      <c r="B7" s="14">
        <v>100</v>
      </c>
      <c r="C7" s="15">
        <f t="shared" si="0"/>
        <v>43.769750393332416</v>
      </c>
      <c r="D7" s="15">
        <f t="shared" si="1"/>
        <v>41.116636837726979</v>
      </c>
      <c r="E7" s="15">
        <f t="shared" si="2"/>
        <v>37.000000000000007</v>
      </c>
      <c r="F7" s="15">
        <f t="shared" si="3"/>
        <v>62.811202136691378</v>
      </c>
      <c r="G7" s="15">
        <f t="shared" si="4"/>
        <v>62.811202136691378</v>
      </c>
      <c r="H7" s="16">
        <f>(C7*constants!$D$2*J7/constants!$D$4)/18.015</f>
        <v>5.8415082784917388E-2</v>
      </c>
      <c r="J7" s="14">
        <v>293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Information</vt:lpstr>
      <vt:lpstr>SI</vt:lpstr>
      <vt:lpstr>constants</vt:lpstr>
      <vt:lpstr>length</vt:lpstr>
      <vt:lpstr>weight</vt:lpstr>
      <vt:lpstr>pressure</vt:lpstr>
      <vt:lpstr>airHumidity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wasd</dc:creator>
  <cp:lastModifiedBy>wasd</cp:lastModifiedBy>
  <dcterms:created xsi:type="dcterms:W3CDTF">2020-04-14T18:59:57Z</dcterms:created>
  <dcterms:modified xsi:type="dcterms:W3CDTF">2020-04-18T18:22:01Z</dcterms:modified>
</cp:coreProperties>
</file>