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visha\Desktop\D\Data Analyst\Excel\day13-V and H lookup\V and H LOOKUP\"/>
    </mc:Choice>
  </mc:AlternateContent>
  <xr:revisionPtr revIDLastSave="0" documentId="13_ncr:1_{D6416257-C843-4F81-BF73-4D77AABFBAB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Sheet1!$M$22:$U$27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39" i="1" l="1"/>
  <c r="BB39" i="1"/>
  <c r="G39" i="1"/>
  <c r="AR39" i="1"/>
  <c r="AY40" i="1"/>
  <c r="AX40" i="1"/>
  <c r="AY39" i="1"/>
  <c r="AX39" i="1"/>
  <c r="BA32" i="1"/>
  <c r="BA31" i="1"/>
  <c r="BA30" i="1"/>
  <c r="BA29" i="1"/>
  <c r="BA28" i="1"/>
  <c r="BA27" i="1"/>
  <c r="BA26" i="1"/>
  <c r="BA25" i="1"/>
  <c r="BA24" i="1"/>
  <c r="BA23" i="1"/>
  <c r="AS39" i="1" l="1"/>
  <c r="AO40" i="1"/>
  <c r="AN40" i="1"/>
  <c r="AO39" i="1"/>
  <c r="AN39" i="1"/>
  <c r="AG39" i="1"/>
  <c r="AC40" i="1"/>
  <c r="AD40" i="1"/>
  <c r="AD39" i="1"/>
  <c r="AC39" i="1"/>
  <c r="AF24" i="1"/>
  <c r="AF25" i="1"/>
  <c r="AF26" i="1"/>
  <c r="AF27" i="1"/>
  <c r="AH39" i="1" s="1"/>
  <c r="AF28" i="1"/>
  <c r="AF29" i="1"/>
  <c r="AF30" i="1"/>
  <c r="AF31" i="1"/>
  <c r="AF32" i="1"/>
  <c r="AF23" i="1"/>
  <c r="S39" i="1"/>
  <c r="H39" i="1"/>
  <c r="N40" i="1"/>
  <c r="O40" i="1"/>
  <c r="P40" i="1"/>
  <c r="N39" i="1"/>
  <c r="U28" i="1"/>
  <c r="U29" i="1"/>
  <c r="U30" i="1"/>
  <c r="U31" i="1"/>
  <c r="U32" i="1"/>
  <c r="P39" i="1" s="1"/>
  <c r="T29" i="1"/>
  <c r="T30" i="1"/>
  <c r="T31" i="1"/>
  <c r="T32" i="1"/>
  <c r="O39" i="1" s="1"/>
  <c r="T28" i="1"/>
  <c r="S27" i="1"/>
  <c r="R27" i="1"/>
  <c r="U39" i="1" s="1"/>
  <c r="Q27" i="1"/>
  <c r="T39" i="1" s="1"/>
  <c r="S24" i="1"/>
  <c r="R24" i="1"/>
  <c r="Q24" i="1"/>
  <c r="U23" i="1"/>
  <c r="T23" i="1"/>
  <c r="S25" i="1"/>
  <c r="R25" i="1"/>
  <c r="Q25" i="1"/>
  <c r="S26" i="1"/>
  <c r="R26" i="1"/>
  <c r="Q26" i="1"/>
  <c r="T26" i="1" l="1"/>
  <c r="U27" i="1"/>
  <c r="T24" i="1"/>
  <c r="U25" i="1"/>
  <c r="U26" i="1"/>
  <c r="U24" i="1"/>
  <c r="T25" i="1"/>
  <c r="T27" i="1"/>
  <c r="C40" i="1"/>
  <c r="D40" i="1" s="1"/>
  <c r="C39" i="1"/>
  <c r="D39" i="1" s="1"/>
</calcChain>
</file>

<file path=xl/sharedStrings.xml><?xml version="1.0" encoding="utf-8"?>
<sst xmlns="http://schemas.openxmlformats.org/spreadsheetml/2006/main" count="170" uniqueCount="116">
  <si>
    <t>Country</t>
  </si>
  <si>
    <t>Continent</t>
  </si>
  <si>
    <t>Population</t>
  </si>
  <si>
    <t>Ranking</t>
  </si>
  <si>
    <t>North America</t>
  </si>
  <si>
    <t>U.S.A</t>
  </si>
  <si>
    <t>347  Million</t>
  </si>
  <si>
    <t>China</t>
  </si>
  <si>
    <t>Asia</t>
  </si>
  <si>
    <t>1.41 Billion</t>
  </si>
  <si>
    <t>India</t>
  </si>
  <si>
    <t>1.46 Billion</t>
  </si>
  <si>
    <t>Indonesia</t>
  </si>
  <si>
    <t>285 Million</t>
  </si>
  <si>
    <t>Pakistan</t>
  </si>
  <si>
    <t>255 Million</t>
  </si>
  <si>
    <t>VLOOKUP</t>
  </si>
  <si>
    <t>HLOOKUP</t>
  </si>
  <si>
    <t>Nigeria</t>
  </si>
  <si>
    <t>Brazil</t>
  </si>
  <si>
    <t>Bangladesh</t>
  </si>
  <si>
    <t>Russia</t>
  </si>
  <si>
    <t>Ethopia</t>
  </si>
  <si>
    <t>Africa</t>
  </si>
  <si>
    <t>South. America</t>
  </si>
  <si>
    <t>Europe</t>
  </si>
  <si>
    <t>237 Million</t>
  </si>
  <si>
    <t>212 Million</t>
  </si>
  <si>
    <t>176 Million</t>
  </si>
  <si>
    <t>146 Million</t>
  </si>
  <si>
    <t>134 Million</t>
  </si>
  <si>
    <t>Top 10 Populated Countries</t>
  </si>
  <si>
    <t>india</t>
  </si>
  <si>
    <t>Students Record</t>
  </si>
  <si>
    <t>S.No</t>
  </si>
  <si>
    <t>First Name</t>
  </si>
  <si>
    <t>Last Name</t>
  </si>
  <si>
    <t>Maths</t>
  </si>
  <si>
    <t>English</t>
  </si>
  <si>
    <t>Science</t>
  </si>
  <si>
    <t>Hindi</t>
  </si>
  <si>
    <t>Total Score</t>
  </si>
  <si>
    <t>Percentage</t>
  </si>
  <si>
    <t>Neha</t>
  </si>
  <si>
    <t>Singh</t>
  </si>
  <si>
    <t>Aman</t>
  </si>
  <si>
    <t>Gupta</t>
  </si>
  <si>
    <t>Rahul</t>
  </si>
  <si>
    <t>Verma</t>
  </si>
  <si>
    <t>Priya</t>
  </si>
  <si>
    <t>Sharma</t>
  </si>
  <si>
    <t>Raj</t>
  </si>
  <si>
    <t>Thakur</t>
  </si>
  <si>
    <t>Vikram</t>
  </si>
  <si>
    <t>Siddhant</t>
  </si>
  <si>
    <t>Shreya</t>
  </si>
  <si>
    <t>Anaya</t>
  </si>
  <si>
    <t>Rajput</t>
  </si>
  <si>
    <t>Agarwal</t>
  </si>
  <si>
    <t>Aditya</t>
  </si>
  <si>
    <t>aditya</t>
  </si>
  <si>
    <t>raj</t>
  </si>
  <si>
    <t xml:space="preserve">for knowing total marks and percentage of any student, type the name in blue cell </t>
  </si>
  <si>
    <t>Shop Area</t>
  </si>
  <si>
    <t>Stock</t>
  </si>
  <si>
    <t>Medical Square</t>
  </si>
  <si>
    <t>Dharampeth</t>
  </si>
  <si>
    <t>Sakkardara</t>
  </si>
  <si>
    <t>Shankar Nagar</t>
  </si>
  <si>
    <t>Hingna</t>
  </si>
  <si>
    <t>Itwari</t>
  </si>
  <si>
    <t>Ganeshpeth</t>
  </si>
  <si>
    <t>Chatrapati Square</t>
  </si>
  <si>
    <t>Ram Nagar</t>
  </si>
  <si>
    <t>Shanti Nagar</t>
  </si>
  <si>
    <t>Sales</t>
  </si>
  <si>
    <t>Nagpur Lenskart Sales</t>
  </si>
  <si>
    <t>City code</t>
  </si>
  <si>
    <t>Remain</t>
  </si>
  <si>
    <t>hingna</t>
  </si>
  <si>
    <t>for knowing the population and ranking of any country, type the name of country in upper  blue cell</t>
  </si>
  <si>
    <t>for knowing the stock and sales of any area, type the name of area in upper blue cell</t>
  </si>
  <si>
    <t>Sr.No</t>
  </si>
  <si>
    <t>Employee Name</t>
  </si>
  <si>
    <t>Target</t>
  </si>
  <si>
    <t>Anup Kumar</t>
  </si>
  <si>
    <t>Priya Sharma</t>
  </si>
  <si>
    <t>Ashok Yadav</t>
  </si>
  <si>
    <t>Neha Singh</t>
  </si>
  <si>
    <t>Richa Roy</t>
  </si>
  <si>
    <t>Sushant Singh</t>
  </si>
  <si>
    <t>Diya Sharma</t>
  </si>
  <si>
    <t>Vishal Sukhdev</t>
  </si>
  <si>
    <t>Akash rajput</t>
  </si>
  <si>
    <t>Sagar Sharma</t>
  </si>
  <si>
    <t>Sales of Employees</t>
  </si>
  <si>
    <t>diya sharma</t>
  </si>
  <si>
    <t>for knowing the sales and target of any employee, type the name of employee in upper blue cell</t>
  </si>
  <si>
    <t>VLOOKUP AND HLOOKUP</t>
  </si>
  <si>
    <t>English Test Result</t>
  </si>
  <si>
    <t>Sr.NO</t>
  </si>
  <si>
    <t>Names</t>
  </si>
  <si>
    <t>Scores</t>
  </si>
  <si>
    <t>Passing Marks</t>
  </si>
  <si>
    <t>Pass/Fail</t>
  </si>
  <si>
    <t>Kunal</t>
  </si>
  <si>
    <t>Kalpana</t>
  </si>
  <si>
    <t>Rohit</t>
  </si>
  <si>
    <t>Achal</t>
  </si>
  <si>
    <t>Rishi</t>
  </si>
  <si>
    <t>Bobby</t>
  </si>
  <si>
    <t>Nidhi</t>
  </si>
  <si>
    <t>Nandini</t>
  </si>
  <si>
    <t>Nmes</t>
  </si>
  <si>
    <t>for knowing the result of any student, type the name in blue cell</t>
  </si>
  <si>
    <t>passing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</si>
</sst>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Academico"/>
      <family val="1"/>
    </font>
    <font>
      <sz val="14"/>
      <color theme="0"/>
      <name val="Academico"/>
      <family val="1"/>
    </font>
    <font>
      <sz val="18"/>
      <color theme="0"/>
      <name val="Academico"/>
      <family val="1"/>
    </font>
    <font>
      <sz val="14"/>
      <color theme="0"/>
      <name val="Arial Narrow"/>
      <family val="2"/>
    </font>
    <font>
      <sz val="11"/>
      <color theme="0"/>
      <name val="Arial Narrow"/>
      <family val="2"/>
    </font>
    <font>
      <sz val="28"/>
      <color theme="0"/>
      <name val="Academico"/>
      <family val="1"/>
    </font>
    <font>
      <sz val="20"/>
      <color theme="0"/>
      <name val="Agency FB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theme="4"/>
      </patternFill>
    </fill>
    <fill>
      <patternFill patternType="solid">
        <fgColor rgb="FF0070C0"/>
        <bgColor theme="4" tint="0.79998168889431442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3" fontId="0" fillId="10" borderId="1" xfId="0" applyNumberForma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3" fontId="0" fillId="2" borderId="9" xfId="0" applyNumberForma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11" fillId="11" borderId="11" xfId="0" applyFont="1" applyFill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color theme="0"/>
      </font>
      <fill>
        <patternFill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0066"/>
      <color rgb="FF008000"/>
      <color rgb="FF6600FF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2110A7-FF64-47E6-A6E0-7011A6022EB5}" name="Table25" displayName="Table25" ref="AM22:AP32" totalsRowShown="0" headerRowDxfId="17" dataDxfId="16" headerRowBorderDxfId="14" tableBorderDxfId="15" totalsRowBorderDxfId="13">
  <tableColumns count="4">
    <tableColumn id="1" xr3:uid="{6884F59F-5EA9-49F2-A021-D0FF8DF6F50D}" name="Sr.No" dataDxfId="12"/>
    <tableColumn id="2" xr3:uid="{5C0E81E2-5A05-4A07-8F63-9CF91D33F208}" name="Employee Name" dataDxfId="11"/>
    <tableColumn id="3" xr3:uid="{2DE252AC-DF28-452B-B221-C2928CDB2691}" name="Sales" dataDxfId="10"/>
    <tableColumn id="4" xr3:uid="{A516CF99-0CAE-4B51-9195-5CF54DA1BB64}" name="Target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074A2A-AEE0-44CB-9CF3-03341CC5DDDF}" name="Table14" displayName="Table14" ref="AX22:BA32" totalsRowShown="0" headerRowDxfId="0" dataDxfId="8" headerRowBorderDxfId="5" tableBorderDxfId="7" totalsRowBorderDxfId="6">
  <tableColumns count="4">
    <tableColumn id="1" xr3:uid="{EC66226E-A6BF-429E-85C3-A43B978F0A11}" name="Names" dataDxfId="4"/>
    <tableColumn id="2" xr3:uid="{46A26A55-D24E-48B4-9032-A39BDC2CD752}" name="Scores" dataDxfId="3"/>
    <tableColumn id="3" xr3:uid="{C2C24108-09A9-4E1A-8492-61732285C693}" name="Passing Marks" dataDxfId="2"/>
    <tableColumn id="4" xr3:uid="{C59CA4A5-34BE-4DA6-B764-141B5C802F26}" name="Pass/Fail" dataDxfId="1">
      <calculatedColumnFormula>IF(Table14[[#This Row],[Scores]]&gt;Table14[[#This Row],[Passing Marks]],"Pass","Fail")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BJ42"/>
  <sheetViews>
    <sheetView tabSelected="1" topLeftCell="C1" zoomScale="45" zoomScaleNormal="98" workbookViewId="0">
      <selection activeCell="BD29" sqref="BD29"/>
    </sheetView>
  </sheetViews>
  <sheetFormatPr defaultRowHeight="15" x14ac:dyDescent="0.25"/>
  <cols>
    <col min="2" max="2" width="15.85546875" customWidth="1"/>
    <col min="3" max="3" width="14.140625" bestFit="1" customWidth="1"/>
    <col min="4" max="4" width="9.85546875" bestFit="1" customWidth="1"/>
    <col min="5" max="5" width="11.140625" bestFit="1" customWidth="1"/>
    <col min="6" max="6" width="12.42578125" bestFit="1" customWidth="1"/>
    <col min="7" max="7" width="11.7109375" bestFit="1" customWidth="1"/>
    <col min="8" max="8" width="10.7109375" bestFit="1" customWidth="1"/>
    <col min="9" max="9" width="8.5703125" bestFit="1" customWidth="1"/>
    <col min="13" max="14" width="10.5703125" bestFit="1" customWidth="1"/>
    <col min="15" max="15" width="10.7109375" bestFit="1" customWidth="1"/>
    <col min="16" max="16" width="11" bestFit="1" customWidth="1"/>
    <col min="17" max="17" width="9.28515625" bestFit="1" customWidth="1"/>
    <col min="18" max="18" width="10.5703125" bestFit="1" customWidth="1"/>
    <col min="19" max="19" width="6.5703125" bestFit="1" customWidth="1"/>
    <col min="20" max="20" width="10.7109375" bestFit="1" customWidth="1"/>
    <col min="21" max="21" width="13" bestFit="1" customWidth="1"/>
    <col min="28" max="28" width="16.85546875" bestFit="1" customWidth="1"/>
    <col min="31" max="31" width="10.42578125" bestFit="1" customWidth="1"/>
    <col min="32" max="32" width="10" bestFit="1" customWidth="1"/>
    <col min="39" max="39" width="15.7109375" bestFit="1" customWidth="1"/>
    <col min="40" max="40" width="20.28515625" bestFit="1" customWidth="1"/>
    <col min="41" max="41" width="10.140625" bestFit="1" customWidth="1"/>
    <col min="42" max="42" width="11.140625" bestFit="1" customWidth="1"/>
    <col min="43" max="43" width="18.42578125" bestFit="1" customWidth="1"/>
    <col min="49" max="49" width="9.5703125" bestFit="1" customWidth="1"/>
    <col min="50" max="50" width="11.7109375" bestFit="1" customWidth="1"/>
    <col min="51" max="51" width="11.28515625" bestFit="1" customWidth="1"/>
    <col min="52" max="52" width="18.140625" bestFit="1" customWidth="1"/>
    <col min="53" max="53" width="9.5703125" bestFit="1" customWidth="1"/>
    <col min="54" max="54" width="13.42578125" bestFit="1" customWidth="1"/>
  </cols>
  <sheetData>
    <row r="4" spans="24:37" ht="15" customHeight="1" x14ac:dyDescent="0.25">
      <c r="X4" s="46" t="s">
        <v>98</v>
      </c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</row>
    <row r="5" spans="24:37" ht="15" customHeight="1" x14ac:dyDescent="0.25"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</row>
    <row r="6" spans="24:37" ht="15" customHeight="1" x14ac:dyDescent="0.25"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</row>
    <row r="7" spans="24:37" ht="15" customHeight="1" x14ac:dyDescent="0.25"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</row>
    <row r="8" spans="24:37" ht="15" customHeight="1" x14ac:dyDescent="0.25"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</row>
    <row r="9" spans="24:37" ht="15" customHeight="1" x14ac:dyDescent="0.25"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</row>
    <row r="10" spans="24:37" ht="15" customHeight="1" x14ac:dyDescent="0.25"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</row>
    <row r="11" spans="24:37" ht="15" customHeight="1" x14ac:dyDescent="0.25"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</row>
    <row r="12" spans="24:37" ht="15" customHeight="1" x14ac:dyDescent="0.25"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</row>
    <row r="19" spans="3:62" ht="15" customHeight="1" x14ac:dyDescent="0.25">
      <c r="C19" s="42" t="s">
        <v>31</v>
      </c>
      <c r="D19" s="42"/>
      <c r="E19" s="42"/>
      <c r="F19" s="42"/>
      <c r="M19" s="41" t="s">
        <v>33</v>
      </c>
      <c r="N19" s="41"/>
      <c r="O19" s="41"/>
      <c r="P19" s="41"/>
      <c r="Q19" s="41"/>
      <c r="R19" s="41"/>
      <c r="S19" s="41"/>
      <c r="T19" s="41"/>
      <c r="U19" s="41"/>
      <c r="AB19" s="38" t="s">
        <v>76</v>
      </c>
      <c r="AC19" s="39"/>
      <c r="AD19" s="39"/>
      <c r="AE19" s="39"/>
      <c r="AF19" s="39"/>
      <c r="AM19" s="32" t="s">
        <v>95</v>
      </c>
      <c r="AN19" s="33"/>
      <c r="AO19" s="33"/>
      <c r="AP19" s="34"/>
      <c r="AW19" s="48" t="s">
        <v>99</v>
      </c>
      <c r="AX19" s="48"/>
      <c r="AY19" s="48"/>
      <c r="AZ19" s="48"/>
      <c r="BA19" s="48"/>
    </row>
    <row r="20" spans="3:62" ht="15" customHeight="1" x14ac:dyDescent="0.25">
      <c r="C20" s="42"/>
      <c r="D20" s="42"/>
      <c r="E20" s="42"/>
      <c r="F20" s="42"/>
      <c r="M20" s="41"/>
      <c r="N20" s="41"/>
      <c r="O20" s="41"/>
      <c r="P20" s="41"/>
      <c r="Q20" s="41"/>
      <c r="R20" s="41"/>
      <c r="S20" s="41"/>
      <c r="T20" s="41"/>
      <c r="U20" s="41"/>
      <c r="AB20" s="38"/>
      <c r="AC20" s="39"/>
      <c r="AD20" s="39"/>
      <c r="AE20" s="39"/>
      <c r="AF20" s="39"/>
      <c r="AM20" s="35"/>
      <c r="AN20" s="36"/>
      <c r="AO20" s="36"/>
      <c r="AP20" s="37"/>
      <c r="AW20" s="49"/>
      <c r="AX20" s="49"/>
      <c r="AY20" s="49"/>
      <c r="AZ20" s="49"/>
      <c r="BA20" s="49"/>
    </row>
    <row r="22" spans="3:62" ht="16.5" x14ac:dyDescent="0.3">
      <c r="C22" s="43" t="s">
        <v>1</v>
      </c>
      <c r="D22" s="43" t="s">
        <v>0</v>
      </c>
      <c r="E22" s="43" t="s">
        <v>2</v>
      </c>
      <c r="F22" s="43" t="s">
        <v>3</v>
      </c>
      <c r="M22" s="40" t="s">
        <v>34</v>
      </c>
      <c r="N22" s="40" t="s">
        <v>35</v>
      </c>
      <c r="O22" s="40" t="s">
        <v>36</v>
      </c>
      <c r="P22" s="40" t="s">
        <v>37</v>
      </c>
      <c r="Q22" s="40" t="s">
        <v>38</v>
      </c>
      <c r="R22" s="40" t="s">
        <v>39</v>
      </c>
      <c r="S22" s="40" t="s">
        <v>40</v>
      </c>
      <c r="T22" s="40" t="s">
        <v>41</v>
      </c>
      <c r="U22" s="40" t="s">
        <v>42</v>
      </c>
      <c r="AB22" s="30" t="s">
        <v>63</v>
      </c>
      <c r="AC22" s="30" t="s">
        <v>77</v>
      </c>
      <c r="AD22" s="30" t="s">
        <v>64</v>
      </c>
      <c r="AE22" s="30" t="s">
        <v>75</v>
      </c>
      <c r="AF22" s="31" t="s">
        <v>78</v>
      </c>
      <c r="AM22" s="19" t="s">
        <v>82</v>
      </c>
      <c r="AN22" s="20" t="s">
        <v>83</v>
      </c>
      <c r="AO22" s="20" t="s">
        <v>75</v>
      </c>
      <c r="AP22" s="20" t="s">
        <v>84</v>
      </c>
      <c r="AW22" s="47" t="s">
        <v>100</v>
      </c>
      <c r="AX22" s="40" t="s">
        <v>101</v>
      </c>
      <c r="AY22" s="40" t="s">
        <v>102</v>
      </c>
      <c r="AZ22" s="40" t="s">
        <v>103</v>
      </c>
      <c r="BA22" s="40" t="s">
        <v>104</v>
      </c>
      <c r="BF22" s="17"/>
      <c r="BG22" s="17"/>
      <c r="BH22" s="17"/>
      <c r="BI22" s="17"/>
      <c r="BJ22" s="17"/>
    </row>
    <row r="23" spans="3:62" ht="16.5" x14ac:dyDescent="0.3">
      <c r="C23" s="2" t="s">
        <v>4</v>
      </c>
      <c r="D23" s="2" t="s">
        <v>5</v>
      </c>
      <c r="E23" s="2" t="s">
        <v>6</v>
      </c>
      <c r="F23" s="2">
        <v>3</v>
      </c>
      <c r="M23" s="6">
        <v>1</v>
      </c>
      <c r="N23" s="6" t="s">
        <v>47</v>
      </c>
      <c r="O23" s="6" t="s">
        <v>48</v>
      </c>
      <c r="P23" s="6">
        <v>80</v>
      </c>
      <c r="Q23" s="6">
        <v>70</v>
      </c>
      <c r="R23" s="6">
        <v>60</v>
      </c>
      <c r="S23" s="6">
        <v>85</v>
      </c>
      <c r="T23" s="6">
        <f t="shared" ref="T23:T28" si="0">SUM(P23:S23)</f>
        <v>295</v>
      </c>
      <c r="U23" s="6">
        <f>AVERAGE(P23:S23)</f>
        <v>73.75</v>
      </c>
      <c r="AB23" s="12" t="s">
        <v>65</v>
      </c>
      <c r="AC23" s="12">
        <v>440009</v>
      </c>
      <c r="AD23" s="13">
        <v>100000</v>
      </c>
      <c r="AE23" s="13">
        <v>86765</v>
      </c>
      <c r="AF23" s="13">
        <f>AD23-AE23</f>
        <v>13235</v>
      </c>
      <c r="AM23" s="21">
        <v>1</v>
      </c>
      <c r="AN23" s="22" t="s">
        <v>94</v>
      </c>
      <c r="AO23" s="23">
        <v>10000</v>
      </c>
      <c r="AP23" s="23">
        <v>20000</v>
      </c>
      <c r="AW23" s="50">
        <v>1</v>
      </c>
      <c r="AX23" s="51" t="s">
        <v>105</v>
      </c>
      <c r="AY23" s="51">
        <v>70</v>
      </c>
      <c r="AZ23" s="51">
        <v>45</v>
      </c>
      <c r="BA23" s="51" t="str">
        <f>IF(Table14[[#This Row],[Scores]]&gt;Table14[[#This Row],[Passing Marks]],"Pass","Fail")</f>
        <v>Pass</v>
      </c>
      <c r="BF23" s="17"/>
      <c r="BG23" s="17"/>
      <c r="BH23" s="17"/>
      <c r="BI23" s="17"/>
      <c r="BJ23" s="17"/>
    </row>
    <row r="24" spans="3:62" ht="16.5" x14ac:dyDescent="0.3">
      <c r="C24" s="3" t="s">
        <v>8</v>
      </c>
      <c r="D24" s="3" t="s">
        <v>7</v>
      </c>
      <c r="E24" s="3" t="s">
        <v>9</v>
      </c>
      <c r="F24" s="3">
        <v>2</v>
      </c>
      <c r="M24" s="9">
        <v>2</v>
      </c>
      <c r="N24" s="9" t="s">
        <v>49</v>
      </c>
      <c r="O24" s="9" t="s">
        <v>50</v>
      </c>
      <c r="P24" s="9">
        <v>71</v>
      </c>
      <c r="Q24" s="9">
        <f>P24+3</f>
        <v>74</v>
      </c>
      <c r="R24" s="9">
        <f>P24+2</f>
        <v>73</v>
      </c>
      <c r="S24" s="9">
        <f>P24+5</f>
        <v>76</v>
      </c>
      <c r="T24" s="9">
        <f t="shared" si="0"/>
        <v>294</v>
      </c>
      <c r="U24" s="9">
        <f>AVERAGE(P24:S24)</f>
        <v>73.5</v>
      </c>
      <c r="AB24" s="14" t="s">
        <v>66</v>
      </c>
      <c r="AC24" s="14">
        <v>440010</v>
      </c>
      <c r="AD24" s="15">
        <v>100000</v>
      </c>
      <c r="AE24" s="15">
        <v>95606</v>
      </c>
      <c r="AF24" s="15">
        <f t="shared" ref="AF24:AF32" si="1">AD24-AE24</f>
        <v>4394</v>
      </c>
      <c r="AM24" s="24">
        <v>2</v>
      </c>
      <c r="AN24" s="25" t="s">
        <v>85</v>
      </c>
      <c r="AO24" s="26">
        <v>14315</v>
      </c>
      <c r="AP24" s="26">
        <v>20000</v>
      </c>
      <c r="AW24" s="52">
        <v>2</v>
      </c>
      <c r="AX24" s="53" t="s">
        <v>49</v>
      </c>
      <c r="AY24" s="53">
        <v>65</v>
      </c>
      <c r="AZ24" s="53">
        <v>45</v>
      </c>
      <c r="BA24" s="53" t="str">
        <f>IF(Table14[[#This Row],[Scores]]&gt;Table14[[#This Row],[Passing Marks]],"Pass","Fail")</f>
        <v>Pass</v>
      </c>
      <c r="BF24" s="17"/>
      <c r="BG24" s="17"/>
      <c r="BH24" s="17"/>
      <c r="BI24" s="17"/>
      <c r="BJ24" s="17"/>
    </row>
    <row r="25" spans="3:62" ht="16.5" x14ac:dyDescent="0.3">
      <c r="C25" s="2" t="s">
        <v>8</v>
      </c>
      <c r="D25" s="2" t="s">
        <v>10</v>
      </c>
      <c r="E25" s="2" t="s">
        <v>11</v>
      </c>
      <c r="F25" s="2">
        <v>1</v>
      </c>
      <c r="M25" s="6">
        <v>3</v>
      </c>
      <c r="N25" s="6" t="s">
        <v>45</v>
      </c>
      <c r="O25" s="6" t="s">
        <v>46</v>
      </c>
      <c r="P25" s="6">
        <v>75</v>
      </c>
      <c r="Q25" s="6">
        <f>P25+3</f>
        <v>78</v>
      </c>
      <c r="R25" s="6">
        <f>P25+2</f>
        <v>77</v>
      </c>
      <c r="S25" s="6">
        <f>P25+5</f>
        <v>80</v>
      </c>
      <c r="T25" s="6">
        <f t="shared" si="0"/>
        <v>310</v>
      </c>
      <c r="U25" s="6">
        <f>AVERAGE(P25:S25)</f>
        <v>77.5</v>
      </c>
      <c r="AB25" s="12" t="s">
        <v>67</v>
      </c>
      <c r="AC25" s="12">
        <v>440024</v>
      </c>
      <c r="AD25" s="13">
        <v>100000</v>
      </c>
      <c r="AE25" s="13">
        <v>78538</v>
      </c>
      <c r="AF25" s="13">
        <f t="shared" si="1"/>
        <v>21462</v>
      </c>
      <c r="AM25" s="21">
        <v>3</v>
      </c>
      <c r="AN25" s="22" t="s">
        <v>86</v>
      </c>
      <c r="AO25" s="23">
        <v>21487</v>
      </c>
      <c r="AP25" s="23">
        <v>20000</v>
      </c>
      <c r="AW25" s="50">
        <v>3</v>
      </c>
      <c r="AX25" s="51" t="s">
        <v>51</v>
      </c>
      <c r="AY25" s="51">
        <v>54</v>
      </c>
      <c r="AZ25" s="51">
        <v>45</v>
      </c>
      <c r="BA25" s="51" t="str">
        <f>IF(Table14[[#This Row],[Scores]]&gt;Table14[[#This Row],[Passing Marks]],"Pass","Fail")</f>
        <v>Pass</v>
      </c>
      <c r="BF25" s="17"/>
      <c r="BG25" s="17"/>
      <c r="BH25" s="17"/>
      <c r="BI25" s="17"/>
      <c r="BJ25" s="17"/>
    </row>
    <row r="26" spans="3:62" ht="16.5" x14ac:dyDescent="0.3">
      <c r="C26" s="3" t="s">
        <v>8</v>
      </c>
      <c r="D26" s="3" t="s">
        <v>12</v>
      </c>
      <c r="E26" s="3" t="s">
        <v>13</v>
      </c>
      <c r="F26" s="3">
        <v>4</v>
      </c>
      <c r="M26" s="9">
        <v>4</v>
      </c>
      <c r="N26" s="9" t="s">
        <v>43</v>
      </c>
      <c r="O26" s="9" t="s">
        <v>44</v>
      </c>
      <c r="P26" s="9">
        <v>79</v>
      </c>
      <c r="Q26" s="9">
        <f>P26+3</f>
        <v>82</v>
      </c>
      <c r="R26" s="9">
        <f>P26+2</f>
        <v>81</v>
      </c>
      <c r="S26" s="9">
        <f>P26+5</f>
        <v>84</v>
      </c>
      <c r="T26" s="9">
        <f t="shared" si="0"/>
        <v>326</v>
      </c>
      <c r="U26" s="9">
        <f>AVERAGE(P26:S26)</f>
        <v>81.5</v>
      </c>
      <c r="AB26" s="14" t="s">
        <v>68</v>
      </c>
      <c r="AC26" s="14">
        <v>440010</v>
      </c>
      <c r="AD26" s="15">
        <v>50000</v>
      </c>
      <c r="AE26" s="15">
        <v>35985</v>
      </c>
      <c r="AF26" s="15">
        <f t="shared" si="1"/>
        <v>14015</v>
      </c>
      <c r="AM26" s="24">
        <v>4</v>
      </c>
      <c r="AN26" s="25" t="s">
        <v>87</v>
      </c>
      <c r="AO26" s="26">
        <v>19260</v>
      </c>
      <c r="AP26" s="26">
        <v>20000</v>
      </c>
      <c r="AW26" s="52">
        <v>4</v>
      </c>
      <c r="AX26" s="53" t="s">
        <v>106</v>
      </c>
      <c r="AY26" s="53">
        <v>86</v>
      </c>
      <c r="AZ26" s="53">
        <v>45</v>
      </c>
      <c r="BA26" s="53" t="str">
        <f>IF(Table14[[#This Row],[Scores]]&gt;Table14[[#This Row],[Passing Marks]],"Pass","Fail")</f>
        <v>Pass</v>
      </c>
      <c r="BF26" s="17"/>
      <c r="BG26" s="17"/>
      <c r="BH26" s="17"/>
      <c r="BI26" s="17"/>
      <c r="BJ26" s="17"/>
    </row>
    <row r="27" spans="3:62" ht="16.5" x14ac:dyDescent="0.3">
      <c r="C27" s="2" t="s">
        <v>8</v>
      </c>
      <c r="D27" s="2" t="s">
        <v>14</v>
      </c>
      <c r="E27" s="2" t="s">
        <v>15</v>
      </c>
      <c r="F27" s="2">
        <v>5</v>
      </c>
      <c r="M27" s="6">
        <v>5</v>
      </c>
      <c r="N27" s="6" t="s">
        <v>51</v>
      </c>
      <c r="O27" s="6" t="s">
        <v>52</v>
      </c>
      <c r="P27" s="6">
        <v>69</v>
      </c>
      <c r="Q27" s="6">
        <f>P27+3</f>
        <v>72</v>
      </c>
      <c r="R27" s="6">
        <f>P27+2</f>
        <v>71</v>
      </c>
      <c r="S27" s="6">
        <f>P27+5</f>
        <v>74</v>
      </c>
      <c r="T27" s="6">
        <f t="shared" si="0"/>
        <v>286</v>
      </c>
      <c r="U27" s="6">
        <f>AVERAGE(P27:S27)</f>
        <v>71.5</v>
      </c>
      <c r="AB27" s="12" t="s">
        <v>69</v>
      </c>
      <c r="AC27" s="12">
        <v>440016</v>
      </c>
      <c r="AD27" s="13">
        <v>100000</v>
      </c>
      <c r="AE27" s="13">
        <v>62586</v>
      </c>
      <c r="AF27" s="13">
        <f t="shared" si="1"/>
        <v>37414</v>
      </c>
      <c r="AM27" s="21">
        <v>5</v>
      </c>
      <c r="AN27" s="22" t="s">
        <v>88</v>
      </c>
      <c r="AO27" s="23">
        <v>18000</v>
      </c>
      <c r="AP27" s="23">
        <v>20000</v>
      </c>
      <c r="AW27" s="50">
        <v>5</v>
      </c>
      <c r="AX27" s="51" t="s">
        <v>107</v>
      </c>
      <c r="AY27" s="51">
        <v>38</v>
      </c>
      <c r="AZ27" s="51">
        <v>45</v>
      </c>
      <c r="BA27" s="51" t="str">
        <f>IF(Table14[[#This Row],[Scores]]&gt;Table14[[#This Row],[Passing Marks]],"Pass","Fail")</f>
        <v>Fail</v>
      </c>
      <c r="BF27" s="17"/>
      <c r="BG27" s="17"/>
      <c r="BH27" s="17"/>
      <c r="BI27" s="17"/>
      <c r="BJ27" s="17"/>
    </row>
    <row r="28" spans="3:62" ht="16.5" x14ac:dyDescent="0.3">
      <c r="C28" s="3" t="s">
        <v>23</v>
      </c>
      <c r="D28" s="3" t="s">
        <v>18</v>
      </c>
      <c r="E28" s="3" t="s">
        <v>26</v>
      </c>
      <c r="F28" s="3">
        <v>6</v>
      </c>
      <c r="M28" s="9">
        <v>6</v>
      </c>
      <c r="N28" s="10" t="s">
        <v>53</v>
      </c>
      <c r="O28" s="10" t="s">
        <v>57</v>
      </c>
      <c r="P28" s="10">
        <v>84</v>
      </c>
      <c r="Q28" s="10">
        <v>89</v>
      </c>
      <c r="R28" s="10">
        <v>79</v>
      </c>
      <c r="S28" s="10">
        <v>92</v>
      </c>
      <c r="T28" s="10">
        <f t="shared" si="0"/>
        <v>344</v>
      </c>
      <c r="U28" s="9">
        <f t="shared" ref="U28:U32" si="2">AVERAGE(P28:S28)</f>
        <v>86</v>
      </c>
      <c r="AB28" s="14" t="s">
        <v>70</v>
      </c>
      <c r="AC28" s="14">
        <v>440002</v>
      </c>
      <c r="AD28" s="15">
        <v>50000</v>
      </c>
      <c r="AE28" s="15">
        <v>34657</v>
      </c>
      <c r="AF28" s="15">
        <f t="shared" si="1"/>
        <v>15343</v>
      </c>
      <c r="AM28" s="24">
        <v>6</v>
      </c>
      <c r="AN28" s="25" t="s">
        <v>89</v>
      </c>
      <c r="AO28" s="26">
        <v>14500</v>
      </c>
      <c r="AP28" s="26">
        <v>20000</v>
      </c>
      <c r="AW28" s="52">
        <v>6</v>
      </c>
      <c r="AX28" s="53" t="s">
        <v>108</v>
      </c>
      <c r="AY28" s="53">
        <v>62</v>
      </c>
      <c r="AZ28" s="53">
        <v>45</v>
      </c>
      <c r="BA28" s="53" t="str">
        <f>IF(Table14[[#This Row],[Scores]]&gt;Table14[[#This Row],[Passing Marks]],"Pass","Fail")</f>
        <v>Pass</v>
      </c>
      <c r="BF28" s="17"/>
      <c r="BG28" s="17"/>
      <c r="BH28" s="17"/>
      <c r="BI28" s="17"/>
      <c r="BJ28" s="17"/>
    </row>
    <row r="29" spans="3:62" ht="16.5" x14ac:dyDescent="0.3">
      <c r="C29" s="2" t="s">
        <v>25</v>
      </c>
      <c r="D29" s="2" t="s">
        <v>21</v>
      </c>
      <c r="E29" s="2" t="s">
        <v>29</v>
      </c>
      <c r="F29" s="2">
        <v>9</v>
      </c>
      <c r="M29" s="6">
        <v>7</v>
      </c>
      <c r="N29" s="7" t="s">
        <v>54</v>
      </c>
      <c r="O29" s="7" t="s">
        <v>50</v>
      </c>
      <c r="P29" s="7">
        <v>72</v>
      </c>
      <c r="Q29" s="7">
        <v>93</v>
      </c>
      <c r="R29" s="7">
        <v>77</v>
      </c>
      <c r="S29" s="7">
        <v>80</v>
      </c>
      <c r="T29" s="7">
        <f t="shared" ref="T29:T32" si="3">SUM(P29:S29)</f>
        <v>322</v>
      </c>
      <c r="U29" s="6">
        <f t="shared" si="2"/>
        <v>80.5</v>
      </c>
      <c r="AB29" s="12" t="s">
        <v>71</v>
      </c>
      <c r="AC29" s="12">
        <v>440018</v>
      </c>
      <c r="AD29" s="13">
        <v>100000</v>
      </c>
      <c r="AE29" s="13">
        <v>83064</v>
      </c>
      <c r="AF29" s="13">
        <f t="shared" si="1"/>
        <v>16936</v>
      </c>
      <c r="AM29" s="21">
        <v>7</v>
      </c>
      <c r="AN29" s="22" t="s">
        <v>90</v>
      </c>
      <c r="AO29" s="23">
        <v>12657</v>
      </c>
      <c r="AP29" s="23">
        <v>20000</v>
      </c>
      <c r="AW29" s="50">
        <v>7</v>
      </c>
      <c r="AX29" s="51" t="s">
        <v>109</v>
      </c>
      <c r="AY29" s="51">
        <v>37</v>
      </c>
      <c r="AZ29" s="51">
        <v>45</v>
      </c>
      <c r="BA29" s="51" t="str">
        <f>IF(Table14[[#This Row],[Scores]]&gt;Table14[[#This Row],[Passing Marks]],"Pass","Fail")</f>
        <v>Fail</v>
      </c>
      <c r="BF29" s="17"/>
      <c r="BG29" s="17"/>
      <c r="BH29" s="17"/>
      <c r="BI29" s="17"/>
      <c r="BJ29" s="17"/>
    </row>
    <row r="30" spans="3:62" ht="16.5" x14ac:dyDescent="0.3">
      <c r="C30" s="3" t="s">
        <v>8</v>
      </c>
      <c r="D30" s="3" t="s">
        <v>20</v>
      </c>
      <c r="E30" s="3" t="s">
        <v>28</v>
      </c>
      <c r="F30" s="3">
        <v>8</v>
      </c>
      <c r="M30" s="9">
        <v>8</v>
      </c>
      <c r="N30" s="10" t="s">
        <v>55</v>
      </c>
      <c r="O30" s="10" t="s">
        <v>58</v>
      </c>
      <c r="P30" s="10">
        <v>75</v>
      </c>
      <c r="Q30" s="10">
        <v>95</v>
      </c>
      <c r="R30" s="10">
        <v>80</v>
      </c>
      <c r="S30" s="10">
        <v>70</v>
      </c>
      <c r="T30" s="10">
        <f t="shared" si="3"/>
        <v>320</v>
      </c>
      <c r="U30" s="9">
        <f t="shared" si="2"/>
        <v>80</v>
      </c>
      <c r="AB30" s="14" t="s">
        <v>72</v>
      </c>
      <c r="AC30" s="14">
        <v>440015</v>
      </c>
      <c r="AD30" s="15">
        <v>50000</v>
      </c>
      <c r="AE30" s="15">
        <v>25095</v>
      </c>
      <c r="AF30" s="15">
        <f t="shared" si="1"/>
        <v>24905</v>
      </c>
      <c r="AM30" s="24">
        <v>8</v>
      </c>
      <c r="AN30" s="25" t="s">
        <v>91</v>
      </c>
      <c r="AO30" s="26">
        <v>15462</v>
      </c>
      <c r="AP30" s="26">
        <v>20000</v>
      </c>
      <c r="AW30" s="52">
        <v>8</v>
      </c>
      <c r="AX30" s="53" t="s">
        <v>110</v>
      </c>
      <c r="AY30" s="53">
        <v>88</v>
      </c>
      <c r="AZ30" s="53">
        <v>45</v>
      </c>
      <c r="BA30" s="53" t="str">
        <f>IF(Table14[[#This Row],[Scores]]&gt;Table14[[#This Row],[Passing Marks]],"Pass","Fail")</f>
        <v>Pass</v>
      </c>
      <c r="BF30" s="17"/>
      <c r="BG30" s="17"/>
      <c r="BH30" s="17"/>
      <c r="BI30" s="17"/>
      <c r="BJ30" s="17"/>
    </row>
    <row r="31" spans="3:62" ht="16.5" x14ac:dyDescent="0.3">
      <c r="C31" s="2" t="s">
        <v>24</v>
      </c>
      <c r="D31" s="2" t="s">
        <v>19</v>
      </c>
      <c r="E31" s="2" t="s">
        <v>27</v>
      </c>
      <c r="F31" s="2">
        <v>7</v>
      </c>
      <c r="M31" s="6">
        <v>9</v>
      </c>
      <c r="N31" s="7" t="s">
        <v>56</v>
      </c>
      <c r="O31" s="7" t="s">
        <v>48</v>
      </c>
      <c r="P31" s="7">
        <v>75</v>
      </c>
      <c r="Q31" s="7">
        <v>85</v>
      </c>
      <c r="R31" s="7">
        <v>81</v>
      </c>
      <c r="S31" s="7">
        <v>69</v>
      </c>
      <c r="T31" s="7">
        <f t="shared" si="3"/>
        <v>310</v>
      </c>
      <c r="U31" s="6">
        <f t="shared" si="2"/>
        <v>77.5</v>
      </c>
      <c r="AB31" s="12" t="s">
        <v>73</v>
      </c>
      <c r="AC31" s="12">
        <v>440010</v>
      </c>
      <c r="AD31" s="13">
        <v>50000</v>
      </c>
      <c r="AE31" s="13">
        <v>28745</v>
      </c>
      <c r="AF31" s="13">
        <f t="shared" si="1"/>
        <v>21255</v>
      </c>
      <c r="AM31" s="21">
        <v>9</v>
      </c>
      <c r="AN31" s="22" t="s">
        <v>92</v>
      </c>
      <c r="AO31" s="23">
        <v>25655</v>
      </c>
      <c r="AP31" s="23">
        <v>20000</v>
      </c>
      <c r="AW31" s="50">
        <v>9</v>
      </c>
      <c r="AX31" s="51" t="s">
        <v>111</v>
      </c>
      <c r="AY31" s="51">
        <v>39</v>
      </c>
      <c r="AZ31" s="51">
        <v>45</v>
      </c>
      <c r="BA31" s="51" t="str">
        <f>IF(Table14[[#This Row],[Scores]]&gt;Table14[[#This Row],[Passing Marks]],"Pass","Fail")</f>
        <v>Fail</v>
      </c>
      <c r="BF31" s="17"/>
      <c r="BG31" s="17"/>
      <c r="BH31" s="17"/>
      <c r="BI31" s="17"/>
      <c r="BJ31" s="17"/>
    </row>
    <row r="32" spans="3:62" ht="16.5" x14ac:dyDescent="0.3">
      <c r="C32" s="3" t="s">
        <v>23</v>
      </c>
      <c r="D32" s="3" t="s">
        <v>22</v>
      </c>
      <c r="E32" s="3" t="s">
        <v>30</v>
      </c>
      <c r="F32" s="3">
        <v>10</v>
      </c>
      <c r="M32" s="9">
        <v>10</v>
      </c>
      <c r="N32" s="10" t="s">
        <v>59</v>
      </c>
      <c r="O32" s="10" t="s">
        <v>44</v>
      </c>
      <c r="P32" s="10">
        <v>68</v>
      </c>
      <c r="Q32" s="10">
        <v>78</v>
      </c>
      <c r="R32" s="10">
        <v>83</v>
      </c>
      <c r="S32" s="10">
        <v>80</v>
      </c>
      <c r="T32" s="10">
        <f t="shared" si="3"/>
        <v>309</v>
      </c>
      <c r="U32" s="9">
        <f t="shared" si="2"/>
        <v>77.25</v>
      </c>
      <c r="AB32" s="14" t="s">
        <v>74</v>
      </c>
      <c r="AC32" s="14">
        <v>440002</v>
      </c>
      <c r="AD32" s="15">
        <v>50000</v>
      </c>
      <c r="AE32" s="15">
        <v>20542</v>
      </c>
      <c r="AF32" s="15">
        <f t="shared" si="1"/>
        <v>29458</v>
      </c>
      <c r="AM32" s="27">
        <v>10</v>
      </c>
      <c r="AN32" s="28" t="s">
        <v>93</v>
      </c>
      <c r="AO32" s="29">
        <v>16432</v>
      </c>
      <c r="AP32" s="26">
        <v>20000</v>
      </c>
      <c r="AW32" s="52">
        <v>10</v>
      </c>
      <c r="AX32" s="53" t="s">
        <v>112</v>
      </c>
      <c r="AY32" s="53">
        <v>60</v>
      </c>
      <c r="AZ32" s="53">
        <v>45</v>
      </c>
      <c r="BA32" s="53" t="str">
        <f>IF(Table14[[#This Row],[Scores]]&gt;Table14[[#This Row],[Passing Marks]],"Pass","Fail")</f>
        <v>Pass</v>
      </c>
      <c r="BF32" s="17"/>
      <c r="BG32" s="17"/>
      <c r="BH32" s="17"/>
      <c r="BI32" s="17"/>
      <c r="BJ32" s="17"/>
    </row>
    <row r="36" spans="2:61" x14ac:dyDescent="0.25">
      <c r="B36" t="s">
        <v>16</v>
      </c>
      <c r="F36" t="s">
        <v>17</v>
      </c>
      <c r="M36" t="s">
        <v>16</v>
      </c>
      <c r="R36" t="s">
        <v>17</v>
      </c>
      <c r="AB36" t="s">
        <v>16</v>
      </c>
      <c r="AF36" t="s">
        <v>17</v>
      </c>
      <c r="AM36" t="s">
        <v>16</v>
      </c>
      <c r="AQ36" t="s">
        <v>17</v>
      </c>
      <c r="AW36" t="s">
        <v>16</v>
      </c>
      <c r="BA36" t="s">
        <v>17</v>
      </c>
    </row>
    <row r="37" spans="2:61" x14ac:dyDescent="0.25">
      <c r="BI37" s="17"/>
    </row>
    <row r="38" spans="2:61" ht="16.5" x14ac:dyDescent="0.3">
      <c r="B38" s="1" t="s">
        <v>0</v>
      </c>
      <c r="C38" s="1" t="s">
        <v>2</v>
      </c>
      <c r="D38" s="1" t="s">
        <v>3</v>
      </c>
      <c r="F38" s="1" t="s">
        <v>0</v>
      </c>
      <c r="G38" s="1" t="s">
        <v>3</v>
      </c>
      <c r="H38" s="1" t="s">
        <v>2</v>
      </c>
      <c r="M38" s="8" t="s">
        <v>35</v>
      </c>
      <c r="N38" s="8" t="s">
        <v>36</v>
      </c>
      <c r="O38" s="8" t="s">
        <v>41</v>
      </c>
      <c r="P38" s="8" t="s">
        <v>42</v>
      </c>
      <c r="R38" s="8" t="s">
        <v>35</v>
      </c>
      <c r="S38" s="8" t="s">
        <v>37</v>
      </c>
      <c r="T38" s="8" t="s">
        <v>38</v>
      </c>
      <c r="U38" s="8" t="s">
        <v>39</v>
      </c>
      <c r="AB38" s="11" t="s">
        <v>63</v>
      </c>
      <c r="AC38" s="11" t="s">
        <v>64</v>
      </c>
      <c r="AD38" s="11" t="s">
        <v>75</v>
      </c>
      <c r="AF38" s="11" t="s">
        <v>63</v>
      </c>
      <c r="AG38" s="11" t="s">
        <v>64</v>
      </c>
      <c r="AH38" s="16" t="s">
        <v>78</v>
      </c>
      <c r="AM38" s="44" t="s">
        <v>83</v>
      </c>
      <c r="AN38" s="44" t="s">
        <v>75</v>
      </c>
      <c r="AO38" s="44" t="s">
        <v>84</v>
      </c>
      <c r="AQ38" s="44" t="s">
        <v>83</v>
      </c>
      <c r="AR38" s="44" t="s">
        <v>84</v>
      </c>
      <c r="AS38" s="44" t="s">
        <v>75</v>
      </c>
      <c r="AW38" s="50" t="s">
        <v>113</v>
      </c>
      <c r="AX38" s="50" t="s">
        <v>102</v>
      </c>
      <c r="AY38" s="50" t="s">
        <v>104</v>
      </c>
      <c r="BA38" s="50" t="s">
        <v>101</v>
      </c>
      <c r="BB38" s="50" t="s">
        <v>115</v>
      </c>
      <c r="BC38" s="50" t="s">
        <v>102</v>
      </c>
    </row>
    <row r="39" spans="2:61" x14ac:dyDescent="0.25">
      <c r="B39" s="17" t="s">
        <v>32</v>
      </c>
      <c r="C39" s="17" t="str">
        <f>VLOOKUP(B39,D22:F32,2,FALSE)</f>
        <v>1.46 Billion</v>
      </c>
      <c r="D39" s="17">
        <f>VLOOKUP(C39,E22:G32,2,FALSE)</f>
        <v>1</v>
      </c>
      <c r="E39" s="17"/>
      <c r="F39" s="17" t="s">
        <v>32</v>
      </c>
      <c r="G39" s="17">
        <f>HLOOKUP(G38,$D$22:$F$32,4,FALSE)</f>
        <v>1</v>
      </c>
      <c r="H39" s="17" t="str">
        <f>HLOOKUP(H38,$D$22:$F$32,4,FALSE)</f>
        <v>1.46 Billion</v>
      </c>
      <c r="M39" s="17" t="s">
        <v>60</v>
      </c>
      <c r="N39" s="17" t="str">
        <f>VLOOKUP($M39,$N$22:$U$32,2,FALSE)</f>
        <v>Singh</v>
      </c>
      <c r="O39" s="17">
        <f>VLOOKUP(M39,N22:U32,7,FALSE)</f>
        <v>309</v>
      </c>
      <c r="P39" s="17">
        <f>VLOOKUP(M39,N22:U32,8,)</f>
        <v>77.25</v>
      </c>
      <c r="R39" s="17" t="s">
        <v>61</v>
      </c>
      <c r="S39" s="17">
        <f>HLOOKUP(S38,$N$22:$U$32,6,FALSE)</f>
        <v>69</v>
      </c>
      <c r="T39" s="17">
        <f t="shared" ref="T39:U39" si="4">HLOOKUP(T38,$N$22:$U$32,6,FALSE)</f>
        <v>72</v>
      </c>
      <c r="U39" s="17">
        <f t="shared" si="4"/>
        <v>71</v>
      </c>
      <c r="AB39" s="17" t="s">
        <v>79</v>
      </c>
      <c r="AC39" s="17">
        <f>VLOOKUP(AB39,AB22:AF32,3,FALSE)</f>
        <v>100000</v>
      </c>
      <c r="AD39" s="17">
        <f>VLOOKUP(AB39,AB22:AF32,4,FALSE)</f>
        <v>62586</v>
      </c>
      <c r="AF39" s="45" t="s">
        <v>69</v>
      </c>
      <c r="AG39">
        <f>HLOOKUP(AG38,AB22:AF32,6,FALSE)</f>
        <v>100000</v>
      </c>
      <c r="AH39">
        <f>HLOOKUP(AH38,AC22:AG32,6,FALSE)</f>
        <v>37414</v>
      </c>
      <c r="AM39" s="17" t="s">
        <v>96</v>
      </c>
      <c r="AN39" s="17">
        <f>VLOOKUP(AM39,Table25[[#All],[Employee Name]:[Target]],2,FALSE)</f>
        <v>15462</v>
      </c>
      <c r="AO39" s="17">
        <f>VLOOKUP(AM39,Table25[[#All],[Employee Name]:[Target]],3,FALSE)</f>
        <v>20000</v>
      </c>
      <c r="AQ39" s="17" t="s">
        <v>88</v>
      </c>
      <c r="AR39" s="17">
        <f>HLOOKUP(AR38,Table25[[#All],[Employee Name]:[Target]],6,FALSE)</f>
        <v>20000</v>
      </c>
      <c r="AS39" s="17">
        <f>HLOOKUP(AS38,Table25[[#All],[Employee Name]:[Target]],6,FALSE)</f>
        <v>18000</v>
      </c>
      <c r="AW39" s="17" t="s">
        <v>61</v>
      </c>
      <c r="AX39" s="17">
        <f>VLOOKUP(AW39,Table14[#All],2,FALSE)</f>
        <v>54</v>
      </c>
      <c r="AY39" s="17" t="str">
        <f>VLOOKUP(AW39,Table14[#All],4,FALSE)</f>
        <v>Pass</v>
      </c>
      <c r="BA39" t="s">
        <v>107</v>
      </c>
      <c r="BB39">
        <f>HLOOKUP(BB38,Table14[#All],6,FALSE)</f>
        <v>45</v>
      </c>
      <c r="BC39">
        <f>HLOOKUP(BC38,Table14[#All],6,FALSE)</f>
        <v>38</v>
      </c>
    </row>
    <row r="40" spans="2:61" x14ac:dyDescent="0.25">
      <c r="B40" s="18"/>
      <c r="C40" s="17" t="e">
        <f>VLOOKUP(B40,D23:F33,2,FALSE)</f>
        <v>#N/A</v>
      </c>
      <c r="D40" s="17" t="e">
        <f>VLOOKUP(C40,E23:G33,2,FALSE)</f>
        <v>#N/A</v>
      </c>
      <c r="E40" s="17"/>
      <c r="F40" s="17"/>
      <c r="G40" s="17"/>
      <c r="H40" s="17"/>
      <c r="M40" s="18"/>
      <c r="N40" s="17" t="e">
        <f>VLOOKUP($M40,$N$22:$U$32,2,FALSE)</f>
        <v>#N/A</v>
      </c>
      <c r="O40" s="17" t="e">
        <f>VLOOKUP(M40,N23:U33,7,FALSE)</f>
        <v>#N/A</v>
      </c>
      <c r="P40" s="17" t="e">
        <f>VLOOKUP(M40,N23:U33,8,)</f>
        <v>#N/A</v>
      </c>
      <c r="AB40" s="18"/>
      <c r="AC40" s="17" t="e">
        <f>VLOOKUP(AB40,AB23:AF33,3,FALSE)</f>
        <v>#N/A</v>
      </c>
      <c r="AD40" s="17" t="e">
        <f>VLOOKUP(AB40,AB23:AF33,4,FALSE)</f>
        <v>#N/A</v>
      </c>
      <c r="AM40" s="18"/>
      <c r="AN40" s="17" t="e">
        <f>VLOOKUP(AM40,Table25[[#All],[Employee Name]:[Target]],2,FALSE)</f>
        <v>#N/A</v>
      </c>
      <c r="AO40" s="17" t="e">
        <f>VLOOKUP(AM40,Table25[[#All],[Employee Name]:[Target]],3,FALSE)</f>
        <v>#N/A</v>
      </c>
      <c r="AW40" s="18"/>
      <c r="AX40" s="17" t="e">
        <f>VLOOKUP(AW40,Table14[#All],2,FALSE)</f>
        <v>#N/A</v>
      </c>
      <c r="AY40" s="17" t="e">
        <f>VLOOKUP(AW40,Table14[#All],4,FALSE)</f>
        <v>#N/A</v>
      </c>
    </row>
    <row r="42" spans="2:61" ht="150" x14ac:dyDescent="0.25">
      <c r="B42" s="4" t="s">
        <v>80</v>
      </c>
      <c r="F42" s="5"/>
      <c r="M42" s="4" t="s">
        <v>62</v>
      </c>
      <c r="AB42" s="4" t="s">
        <v>81</v>
      </c>
      <c r="AM42" s="4" t="s">
        <v>97</v>
      </c>
      <c r="AW42" s="4" t="s">
        <v>114</v>
      </c>
    </row>
  </sheetData>
  <mergeCells count="6">
    <mergeCell ref="AW19:BA20"/>
    <mergeCell ref="C19:F20"/>
    <mergeCell ref="M19:U20"/>
    <mergeCell ref="AB19:AF20"/>
    <mergeCell ref="AM19:AP20"/>
    <mergeCell ref="X4:AK12"/>
  </mergeCells>
  <conditionalFormatting sqref="C38">
    <cfRule type="colorScale" priority="8">
      <colorScale>
        <cfvo type="min"/>
        <cfvo type="max"/>
        <color rgb="FF63BE7B"/>
        <color rgb="FFFCFCFF"/>
      </colorScale>
    </cfRule>
  </conditionalFormatting>
  <conditionalFormatting sqref="E22">
    <cfRule type="colorScale" priority="30">
      <colorScale>
        <cfvo type="min"/>
        <cfvo type="max"/>
        <color rgb="FF63BE7B"/>
        <color rgb="FFFCFCFF"/>
      </colorScale>
    </cfRule>
  </conditionalFormatting>
  <conditionalFormatting sqref="E23">
    <cfRule type="colorScale" priority="20">
      <colorScale>
        <cfvo type="min"/>
        <cfvo type="max"/>
        <color rgb="FF63BE7B"/>
        <color rgb="FFFCFCFF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">
    <cfRule type="colorScale" priority="18">
      <colorScale>
        <cfvo type="min"/>
        <cfvo type="max"/>
        <color rgb="FF63BE7B"/>
        <color rgb="FFFCFCFF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16">
      <colorScale>
        <cfvo type="min"/>
        <cfvo type="max"/>
        <color rgb="FF63BE7B"/>
        <color rgb="FFFCFCFF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14">
      <colorScale>
        <cfvo type="min"/>
        <cfvo type="max"/>
        <color rgb="FF63BE7B"/>
        <color rgb="FFFCFCFF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">
    <cfRule type="colorScale" priority="12">
      <colorScale>
        <cfvo type="min"/>
        <cfvo type="max"/>
        <color rgb="FF63BE7B"/>
        <color rgb="FFFCFCFF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6">
      <colorScale>
        <cfvo type="min"/>
        <cfvo type="max"/>
        <color rgb="FF63BE7B"/>
        <color rgb="FFFCFCFF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4">
      <colorScale>
        <cfvo type="min"/>
        <cfvo type="max"/>
        <color rgb="FF63BE7B"/>
        <color rgb="FFFCFCFF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">
    <cfRule type="colorScale" priority="9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Sukhadeve</dc:creator>
  <cp:lastModifiedBy>Bobby Sukhadeve</cp:lastModifiedBy>
  <dcterms:created xsi:type="dcterms:W3CDTF">2015-06-05T18:17:20Z</dcterms:created>
  <dcterms:modified xsi:type="dcterms:W3CDTF">2025-09-25T11:19:29Z</dcterms:modified>
</cp:coreProperties>
</file>